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R:\IRM Applications\2022 Application (EB-2021-0038)\2019 LRAM Support\"/>
    </mc:Choice>
  </mc:AlternateContent>
  <xr:revisionPtr revIDLastSave="0" documentId="13_ncr:1_{0C9CC693-3D93-4E58-B531-FFE58E4DBF41}" xr6:coauthVersionLast="47" xr6:coauthVersionMax="47" xr10:uidLastSave="{00000000-0000-0000-0000-000000000000}"/>
  <bookViews>
    <workbookView xWindow="-28920" yWindow="-120" windowWidth="29040" windowHeight="1584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 name="9. SL City of Kitchener" sheetId="88" r:id="rId14"/>
    <sheet name="10. SL Township of Wilmot" sheetId="89" r:id="rId15"/>
    <sheet name="11. SL Region of Waterloo" sheetId="90" r:id="rId16"/>
  </sheets>
  <externalReferences>
    <externalReference r:id="rId17"/>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14">'10. SL Township of Wilmot'!$A$1:$E$70</definedName>
    <definedName name="_xlnm.Print_Area" localSheetId="15">'11. SL Region of Waterloo'!$A$64:$J$83</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LRAM'!$B$576:$AM$596</definedName>
    <definedName name="_xlnm.Print_Area" localSheetId="10">'6.  Carrying Charges'!$A$1:$X$164</definedName>
    <definedName name="_xlnm.Print_Area" localSheetId="11">'7.  Persistence Report'!$A$1:$BT$54</definedName>
    <definedName name="_xlnm.Print_Area" localSheetId="13">'9. SL City of Kitchener'!$A$1:$T$63</definedName>
    <definedName name="_xlnm.Print_Area" localSheetId="0">Contents!$A$1:$D$27</definedName>
    <definedName name="_xlnm.Print_Area" localSheetId="2">'LRAMVA Checklist Schematic'!$A$1:$H$30</definedName>
    <definedName name="_xlnm.Print_Titles" localSheetId="14">'10. SL Township of Wilmot'!$1:$5</definedName>
    <definedName name="_xlnm.Print_Titles" localSheetId="15">'11. SL Region of Waterloo'!$1:$5</definedName>
    <definedName name="_xlnm.Print_Titles" localSheetId="8">'4.  2011-2014 LRAM'!$B:$B</definedName>
    <definedName name="_xlnm.Print_Titles" localSheetId="9">'5.  2015-2020 LRAM'!$402:$404</definedName>
    <definedName name="_xlnm.Print_Titles" localSheetId="13">'9. SL City of Kitchener'!$1:$5</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LRAM'!$B$600</definedName>
    <definedName name="Table_5_e.__2019_Lost_Revenues_Work_Form">'5.  2015-2020 LRAM'!$B$789</definedName>
    <definedName name="Table_5_f.__2020_Lost_Revenues_Work_Form">'5.  2015-2020 LRAM'!$B$972</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68" i="79" l="1"/>
  <c r="P496" i="79" l="1"/>
  <c r="Q496" i="79"/>
  <c r="R496" i="79"/>
  <c r="O496" i="79"/>
  <c r="E496" i="79" l="1"/>
  <c r="F496" i="79"/>
  <c r="G496" i="79"/>
  <c r="D496" i="79"/>
  <c r="AZ223" i="68"/>
  <c r="AY223" i="68"/>
  <c r="AX223" i="68"/>
  <c r="AW223" i="68"/>
  <c r="E486" i="79"/>
  <c r="F486" i="79"/>
  <c r="G486" i="79"/>
  <c r="H486" i="79"/>
  <c r="I486" i="79"/>
  <c r="J486" i="79"/>
  <c r="K486" i="79"/>
  <c r="L486" i="79"/>
  <c r="M486" i="79"/>
  <c r="D486" i="79"/>
  <c r="P692" i="79"/>
  <c r="Q692" i="79"/>
  <c r="R692" i="79"/>
  <c r="O692" i="79"/>
  <c r="I692" i="79"/>
  <c r="J692" i="79"/>
  <c r="K692" i="79"/>
  <c r="L692" i="79"/>
  <c r="M692" i="79"/>
  <c r="H692" i="79"/>
  <c r="G692" i="79"/>
  <c r="F692" i="79"/>
  <c r="E692" i="79"/>
  <c r="D692" i="79"/>
  <c r="H175" i="47"/>
  <c r="H176" i="47"/>
  <c r="H174" i="47"/>
  <c r="H173" i="47"/>
  <c r="H172" i="47"/>
  <c r="H171" i="47"/>
  <c r="AM684" i="79" l="1"/>
  <c r="AM576" i="79"/>
  <c r="AM530" i="79"/>
  <c r="AM527" i="79"/>
  <c r="S899" i="79"/>
  <c r="R899" i="79"/>
  <c r="Q899" i="79"/>
  <c r="P899" i="79"/>
  <c r="O899" i="79"/>
  <c r="H899" i="79"/>
  <c r="G899" i="79"/>
  <c r="F899" i="79"/>
  <c r="E899" i="79"/>
  <c r="D899" i="79"/>
  <c r="AB900" i="79"/>
  <c r="Y900" i="79"/>
  <c r="N900" i="79"/>
  <c r="AA900" i="79"/>
  <c r="Z900" i="79"/>
  <c r="S880" i="79"/>
  <c r="R880" i="79"/>
  <c r="Q880" i="79"/>
  <c r="P880" i="79"/>
  <c r="O880" i="79"/>
  <c r="H880" i="79"/>
  <c r="G880" i="79"/>
  <c r="F880" i="79"/>
  <c r="E880" i="79"/>
  <c r="S877" i="79"/>
  <c r="R877" i="79"/>
  <c r="Q877" i="79"/>
  <c r="P877" i="79"/>
  <c r="O877" i="79"/>
  <c r="H877" i="79"/>
  <c r="G877" i="79"/>
  <c r="F877" i="79"/>
  <c r="E877" i="79"/>
  <c r="D877" i="79"/>
  <c r="S874" i="79"/>
  <c r="R874" i="79"/>
  <c r="Q874" i="79"/>
  <c r="P874" i="79"/>
  <c r="O874" i="79"/>
  <c r="H874" i="79"/>
  <c r="G874" i="79"/>
  <c r="F874" i="79"/>
  <c r="E874" i="79"/>
  <c r="D874" i="79"/>
  <c r="AB881" i="79"/>
  <c r="Y881" i="79"/>
  <c r="N881" i="79"/>
  <c r="AA881" i="79"/>
  <c r="Z881" i="79"/>
  <c r="AB878" i="79"/>
  <c r="Y878" i="79"/>
  <c r="N878" i="79"/>
  <c r="AA878" i="79"/>
  <c r="Z878" i="79"/>
  <c r="AB875" i="79"/>
  <c r="Y875" i="79"/>
  <c r="N875" i="79"/>
  <c r="AA875" i="79"/>
  <c r="Z875" i="79"/>
  <c r="AM765" i="79"/>
  <c r="M765" i="79"/>
  <c r="L765" i="79"/>
  <c r="K765" i="79"/>
  <c r="J765" i="79"/>
  <c r="D765" i="79"/>
  <c r="M713" i="79"/>
  <c r="L713" i="79"/>
  <c r="K713" i="79"/>
  <c r="J713" i="79"/>
  <c r="D713" i="79"/>
  <c r="M697" i="79"/>
  <c r="L697" i="79"/>
  <c r="K697" i="79"/>
  <c r="J697" i="79"/>
  <c r="I697" i="79"/>
  <c r="H697" i="79"/>
  <c r="G697" i="79"/>
  <c r="F697" i="79"/>
  <c r="E697" i="79"/>
  <c r="D697" i="79"/>
  <c r="M694" i="79"/>
  <c r="L694" i="79"/>
  <c r="K694" i="79"/>
  <c r="J694" i="79"/>
  <c r="I694" i="79"/>
  <c r="H694" i="79"/>
  <c r="G694" i="79"/>
  <c r="F694" i="79"/>
  <c r="E694" i="79"/>
  <c r="D694" i="79"/>
  <c r="M691" i="79"/>
  <c r="L691" i="79"/>
  <c r="K691" i="79"/>
  <c r="J691" i="79"/>
  <c r="I691" i="79"/>
  <c r="H691" i="79"/>
  <c r="G691" i="79"/>
  <c r="F691" i="79"/>
  <c r="E691" i="79"/>
  <c r="D691" i="79"/>
  <c r="M684" i="79"/>
  <c r="L684" i="79"/>
  <c r="K684" i="79"/>
  <c r="J684" i="79"/>
  <c r="I684" i="79"/>
  <c r="H684" i="79"/>
  <c r="G684" i="79"/>
  <c r="F684" i="79"/>
  <c r="E684" i="79"/>
  <c r="M678" i="79"/>
  <c r="L678" i="79"/>
  <c r="K678" i="79"/>
  <c r="J678" i="79"/>
  <c r="I678" i="79"/>
  <c r="H678" i="79"/>
  <c r="G678" i="79"/>
  <c r="F678" i="79"/>
  <c r="E678" i="79"/>
  <c r="D678" i="79"/>
  <c r="M675" i="79"/>
  <c r="L675" i="79"/>
  <c r="K675" i="79"/>
  <c r="J675" i="79"/>
  <c r="I675" i="79"/>
  <c r="H675" i="79"/>
  <c r="G675" i="79"/>
  <c r="F675" i="79"/>
  <c r="E675" i="79"/>
  <c r="D675" i="79"/>
  <c r="AB763" i="79"/>
  <c r="AA763" i="79"/>
  <c r="Z763" i="79"/>
  <c r="Y763" i="79"/>
  <c r="N763" i="79"/>
  <c r="AB760" i="79"/>
  <c r="AA760" i="79"/>
  <c r="Z760" i="79"/>
  <c r="Y760" i="79"/>
  <c r="N760" i="79"/>
  <c r="AB757" i="79"/>
  <c r="AA757" i="79"/>
  <c r="Z757" i="79"/>
  <c r="Y757" i="79"/>
  <c r="N757" i="79"/>
  <c r="AB754" i="79"/>
  <c r="AA754" i="79"/>
  <c r="Z754" i="79"/>
  <c r="Y754" i="79"/>
  <c r="N754" i="79"/>
  <c r="AB751" i="79"/>
  <c r="AA751" i="79"/>
  <c r="Z751" i="79"/>
  <c r="Y751" i="79"/>
  <c r="AB748" i="79"/>
  <c r="AA748" i="79"/>
  <c r="Z748" i="79"/>
  <c r="Y748" i="79"/>
  <c r="N748" i="79"/>
  <c r="AB745" i="79"/>
  <c r="AA745" i="79"/>
  <c r="Z745" i="79"/>
  <c r="Y745" i="79"/>
  <c r="N745" i="79"/>
  <c r="AB742" i="79"/>
  <c r="AA742" i="79"/>
  <c r="Z742" i="79"/>
  <c r="Y742" i="79"/>
  <c r="AB739" i="79"/>
  <c r="AA739" i="79"/>
  <c r="Z739" i="79"/>
  <c r="Y739" i="79"/>
  <c r="N739" i="79"/>
  <c r="AB736" i="79"/>
  <c r="AA736" i="79"/>
  <c r="Z736" i="79"/>
  <c r="Y736" i="79"/>
  <c r="N736" i="79"/>
  <c r="AB733" i="79"/>
  <c r="AA733" i="79"/>
  <c r="Z733" i="79"/>
  <c r="Y733" i="79"/>
  <c r="N733" i="79"/>
  <c r="AB730" i="79"/>
  <c r="AA730" i="79"/>
  <c r="Z730" i="79"/>
  <c r="Y730" i="79"/>
  <c r="N730" i="79"/>
  <c r="AB727" i="79"/>
  <c r="AA727" i="79"/>
  <c r="Z727" i="79"/>
  <c r="Y727" i="79"/>
  <c r="N727" i="79"/>
  <c r="AB724" i="79"/>
  <c r="AA724" i="79"/>
  <c r="Z724" i="79"/>
  <c r="Y724" i="79"/>
  <c r="N724" i="79"/>
  <c r="AB720" i="79"/>
  <c r="AA720" i="79"/>
  <c r="Z720" i="79"/>
  <c r="Y720" i="79"/>
  <c r="N720" i="79"/>
  <c r="AB717" i="79"/>
  <c r="AA717" i="79"/>
  <c r="Z717" i="79"/>
  <c r="Y717" i="79"/>
  <c r="N717" i="79"/>
  <c r="AB714" i="79"/>
  <c r="Y714" i="79"/>
  <c r="N714" i="79"/>
  <c r="AA714" i="79"/>
  <c r="Z714" i="79"/>
  <c r="AB710" i="79"/>
  <c r="AA710" i="79"/>
  <c r="Z710" i="79"/>
  <c r="Y710" i="79"/>
  <c r="N710" i="79"/>
  <c r="AB707" i="79"/>
  <c r="AA707" i="79"/>
  <c r="Z707" i="79"/>
  <c r="Y707" i="79"/>
  <c r="N707" i="79"/>
  <c r="AB704" i="79"/>
  <c r="AA704" i="79"/>
  <c r="Z704" i="79"/>
  <c r="Y704" i="79"/>
  <c r="N704" i="79"/>
  <c r="AB701" i="79"/>
  <c r="AA701" i="79"/>
  <c r="Z701" i="79"/>
  <c r="Y701" i="79"/>
  <c r="N701" i="79"/>
  <c r="AB698" i="79"/>
  <c r="AA698" i="79"/>
  <c r="Z698" i="79"/>
  <c r="Y698" i="79"/>
  <c r="N698" i="79"/>
  <c r="AB695" i="79"/>
  <c r="AA695" i="79"/>
  <c r="Z695" i="79"/>
  <c r="Y695" i="79"/>
  <c r="N695" i="79"/>
  <c r="AB692" i="79"/>
  <c r="Y692" i="79"/>
  <c r="N692" i="79"/>
  <c r="AB689" i="79"/>
  <c r="AA689" i="79"/>
  <c r="Z689" i="79"/>
  <c r="Y689" i="79"/>
  <c r="N689" i="79"/>
  <c r="AB685" i="79"/>
  <c r="AA685" i="79"/>
  <c r="Z685" i="79"/>
  <c r="Y685" i="79"/>
  <c r="AB682" i="79"/>
  <c r="AA682" i="79"/>
  <c r="Z682" i="79"/>
  <c r="Y682" i="79"/>
  <c r="AB679" i="79"/>
  <c r="AA679" i="79"/>
  <c r="Z679" i="79"/>
  <c r="Y679" i="79"/>
  <c r="AB676" i="79"/>
  <c r="AA676" i="79"/>
  <c r="Z676" i="79"/>
  <c r="Y676" i="79"/>
  <c r="Y673" i="79"/>
  <c r="Z673" i="79"/>
  <c r="AA673" i="79"/>
  <c r="AB673" i="79"/>
  <c r="O768" i="79"/>
  <c r="G494" i="79"/>
  <c r="F494" i="79"/>
  <c r="E494" i="79"/>
  <c r="D494" i="79"/>
  <c r="AB577" i="79"/>
  <c r="AA577" i="79"/>
  <c r="Z577" i="79"/>
  <c r="Y577" i="79"/>
  <c r="AB574" i="79"/>
  <c r="AA574" i="79"/>
  <c r="Z574" i="79"/>
  <c r="Y574" i="79"/>
  <c r="AB571" i="79"/>
  <c r="AA571" i="79"/>
  <c r="Z571" i="79"/>
  <c r="Y571" i="79"/>
  <c r="AB568" i="79"/>
  <c r="AA568" i="79"/>
  <c r="Z568" i="79"/>
  <c r="Y568" i="79"/>
  <c r="AB565" i="79"/>
  <c r="AA565" i="79"/>
  <c r="Z565" i="79"/>
  <c r="Y565" i="79"/>
  <c r="AB562" i="79"/>
  <c r="AA562" i="79"/>
  <c r="Z562" i="79"/>
  <c r="Y562" i="79"/>
  <c r="AB559" i="79"/>
  <c r="AA559" i="79"/>
  <c r="Z559" i="79"/>
  <c r="Y559" i="79"/>
  <c r="AB556" i="79"/>
  <c r="AA556" i="79"/>
  <c r="Z556" i="79"/>
  <c r="Y556" i="79"/>
  <c r="AB553" i="79"/>
  <c r="AA553" i="79"/>
  <c r="Z553" i="79"/>
  <c r="Y553" i="79"/>
  <c r="AB550" i="79"/>
  <c r="AA550" i="79"/>
  <c r="Z550" i="79"/>
  <c r="Y550" i="79"/>
  <c r="AB547" i="79"/>
  <c r="AA547" i="79"/>
  <c r="Z547" i="79"/>
  <c r="Y547" i="79"/>
  <c r="AB544" i="79"/>
  <c r="AA544" i="79"/>
  <c r="Z544" i="79"/>
  <c r="Y544" i="79"/>
  <c r="AB541" i="79"/>
  <c r="AA541" i="79"/>
  <c r="Z541" i="79"/>
  <c r="Y541" i="79"/>
  <c r="AB538" i="79"/>
  <c r="AA538" i="79"/>
  <c r="Z538" i="79"/>
  <c r="Y538" i="79"/>
  <c r="AB535" i="79"/>
  <c r="AA535" i="79"/>
  <c r="Z535" i="79"/>
  <c r="Y535" i="79"/>
  <c r="AB531" i="79"/>
  <c r="AA531" i="79"/>
  <c r="Z531" i="79"/>
  <c r="Y531" i="79"/>
  <c r="AB528" i="79"/>
  <c r="AA528" i="79"/>
  <c r="Z528" i="79"/>
  <c r="Y528" i="79"/>
  <c r="AB525" i="79"/>
  <c r="AA525" i="79"/>
  <c r="Z525" i="79"/>
  <c r="Y525" i="79"/>
  <c r="AB522" i="79"/>
  <c r="AA522" i="79"/>
  <c r="Z522" i="79"/>
  <c r="Y522" i="79"/>
  <c r="AB519" i="79"/>
  <c r="AA519" i="79"/>
  <c r="Z519" i="79"/>
  <c r="Y519" i="79"/>
  <c r="AB515" i="79"/>
  <c r="AA515" i="79"/>
  <c r="Z515" i="79"/>
  <c r="Y515" i="79"/>
  <c r="AB512" i="79"/>
  <c r="AA512" i="79"/>
  <c r="Z512" i="79"/>
  <c r="Y512" i="79"/>
  <c r="AB509" i="79"/>
  <c r="AA509" i="79"/>
  <c r="Z509" i="79"/>
  <c r="Y509" i="79"/>
  <c r="AB506" i="79"/>
  <c r="AA506" i="79"/>
  <c r="Z506" i="79"/>
  <c r="Y506" i="79"/>
  <c r="AB503" i="79"/>
  <c r="Y503" i="79"/>
  <c r="AA503" i="79"/>
  <c r="Z503" i="79"/>
  <c r="AB500" i="79"/>
  <c r="AA500" i="79"/>
  <c r="Z500" i="79"/>
  <c r="Y500" i="79"/>
  <c r="AB497" i="79"/>
  <c r="Y497" i="79"/>
  <c r="Z494" i="79"/>
  <c r="AA497" i="79"/>
  <c r="Z497" i="79"/>
  <c r="AB491" i="79"/>
  <c r="AA491" i="79"/>
  <c r="Z491" i="79"/>
  <c r="Y491" i="79"/>
  <c r="AB487" i="79"/>
  <c r="AA487" i="79"/>
  <c r="Z487" i="79"/>
  <c r="Y487" i="79"/>
  <c r="AB484" i="79"/>
  <c r="AA484" i="79"/>
  <c r="Z484" i="79"/>
  <c r="Y484" i="79"/>
  <c r="AB481" i="79"/>
  <c r="AA481" i="79"/>
  <c r="Z481" i="79"/>
  <c r="Y481" i="79"/>
  <c r="AB478" i="79"/>
  <c r="AA478" i="79"/>
  <c r="Z478" i="79"/>
  <c r="Y478" i="79"/>
  <c r="AB475" i="79"/>
  <c r="AA475" i="79"/>
  <c r="Z475" i="79"/>
  <c r="Y475" i="79"/>
  <c r="R495" i="79"/>
  <c r="Q495" i="79"/>
  <c r="P495" i="79"/>
  <c r="O495" i="79"/>
  <c r="X576" i="79"/>
  <c r="W576" i="79"/>
  <c r="V576" i="79"/>
  <c r="U576" i="79"/>
  <c r="T576" i="79"/>
  <c r="S576" i="79"/>
  <c r="R576" i="79"/>
  <c r="Q576" i="79"/>
  <c r="P576" i="79"/>
  <c r="O576" i="79"/>
  <c r="M576" i="79"/>
  <c r="L576" i="79"/>
  <c r="K576" i="79"/>
  <c r="J576" i="79"/>
  <c r="I576" i="79"/>
  <c r="H576" i="79"/>
  <c r="G576" i="79"/>
  <c r="F576" i="79"/>
  <c r="E576" i="79"/>
  <c r="D576" i="79"/>
  <c r="X530" i="79"/>
  <c r="W530" i="79"/>
  <c r="V530" i="79"/>
  <c r="U530" i="79"/>
  <c r="T530" i="79"/>
  <c r="S530" i="79"/>
  <c r="R530" i="79"/>
  <c r="Q530" i="79"/>
  <c r="P530" i="79"/>
  <c r="O530" i="79"/>
  <c r="M530" i="79"/>
  <c r="L530" i="79"/>
  <c r="K530" i="79"/>
  <c r="J530" i="79"/>
  <c r="I530" i="79"/>
  <c r="H530" i="79"/>
  <c r="G530" i="79"/>
  <c r="F530" i="79"/>
  <c r="E530" i="79"/>
  <c r="D530" i="79"/>
  <c r="X527" i="79"/>
  <c r="W527" i="79"/>
  <c r="V527" i="79"/>
  <c r="U527" i="79"/>
  <c r="T527" i="79"/>
  <c r="S527" i="79"/>
  <c r="R527" i="79"/>
  <c r="Q527" i="79"/>
  <c r="P527" i="79"/>
  <c r="O527" i="79"/>
  <c r="M527" i="79"/>
  <c r="L527" i="79"/>
  <c r="K527" i="79"/>
  <c r="J527" i="79"/>
  <c r="I527" i="79"/>
  <c r="H527" i="79"/>
  <c r="G527" i="79"/>
  <c r="F527" i="79"/>
  <c r="E527" i="79"/>
  <c r="D527" i="79"/>
  <c r="M514" i="79"/>
  <c r="L514" i="79"/>
  <c r="K514" i="79"/>
  <c r="J514" i="79"/>
  <c r="I514" i="79"/>
  <c r="H514" i="79"/>
  <c r="G514" i="79"/>
  <c r="F514" i="79"/>
  <c r="E514" i="79"/>
  <c r="D514" i="79"/>
  <c r="G509" i="79"/>
  <c r="D509" i="79"/>
  <c r="X508" i="79"/>
  <c r="W508" i="79"/>
  <c r="V508" i="79"/>
  <c r="U508" i="79"/>
  <c r="T508" i="79"/>
  <c r="S508" i="79"/>
  <c r="R508" i="79"/>
  <c r="Q508" i="79"/>
  <c r="P508" i="79"/>
  <c r="O508" i="79"/>
  <c r="M508" i="79"/>
  <c r="L508" i="79"/>
  <c r="K508" i="79"/>
  <c r="J508" i="79"/>
  <c r="I508" i="79"/>
  <c r="H508" i="79"/>
  <c r="G508" i="79"/>
  <c r="F508" i="79"/>
  <c r="E508" i="79"/>
  <c r="D508" i="79"/>
  <c r="D503" i="79"/>
  <c r="X502" i="79"/>
  <c r="W502" i="79"/>
  <c r="V502" i="79"/>
  <c r="U502" i="79"/>
  <c r="T502" i="79"/>
  <c r="S502" i="79"/>
  <c r="R502" i="79"/>
  <c r="Q502" i="79"/>
  <c r="P502" i="79"/>
  <c r="O502" i="79"/>
  <c r="M502" i="79"/>
  <c r="L502" i="79"/>
  <c r="K502" i="79"/>
  <c r="J502" i="79"/>
  <c r="I502" i="79"/>
  <c r="H502" i="79"/>
  <c r="G502" i="79"/>
  <c r="F502" i="79"/>
  <c r="E502" i="79"/>
  <c r="D502" i="79"/>
  <c r="X499" i="79"/>
  <c r="W499" i="79"/>
  <c r="V499" i="79"/>
  <c r="U499" i="79"/>
  <c r="T499" i="79"/>
  <c r="S499" i="79"/>
  <c r="R499" i="79"/>
  <c r="Q499" i="79"/>
  <c r="P499" i="79"/>
  <c r="O499" i="79"/>
  <c r="M499" i="79"/>
  <c r="L499" i="79"/>
  <c r="K499" i="79"/>
  <c r="J499" i="79"/>
  <c r="I499" i="79"/>
  <c r="H499" i="79"/>
  <c r="G499" i="79"/>
  <c r="F499" i="79"/>
  <c r="E499" i="79"/>
  <c r="D499" i="79"/>
  <c r="D497" i="79"/>
  <c r="X493" i="79"/>
  <c r="W493" i="79"/>
  <c r="V493" i="79"/>
  <c r="U493" i="79"/>
  <c r="T493" i="79"/>
  <c r="S493" i="79"/>
  <c r="R493" i="79"/>
  <c r="Q493" i="79"/>
  <c r="P493" i="79"/>
  <c r="O493" i="79"/>
  <c r="M493" i="79"/>
  <c r="L493" i="79"/>
  <c r="K493" i="79"/>
  <c r="J493" i="79"/>
  <c r="I493" i="79"/>
  <c r="H493" i="79"/>
  <c r="G493" i="79"/>
  <c r="F493" i="79"/>
  <c r="E493" i="79"/>
  <c r="D493" i="79"/>
  <c r="X486" i="79"/>
  <c r="W486" i="79"/>
  <c r="V486" i="79"/>
  <c r="U486" i="79"/>
  <c r="T486" i="79"/>
  <c r="S486" i="79"/>
  <c r="R486" i="79"/>
  <c r="Q486" i="79"/>
  <c r="P486" i="79"/>
  <c r="O486" i="79"/>
  <c r="X483" i="79"/>
  <c r="W483" i="79"/>
  <c r="V483" i="79"/>
  <c r="U483" i="79"/>
  <c r="T483" i="79"/>
  <c r="S483" i="79"/>
  <c r="R483" i="79"/>
  <c r="Q483" i="79"/>
  <c r="P483" i="79"/>
  <c r="O483" i="79"/>
  <c r="M483" i="79"/>
  <c r="L483" i="79"/>
  <c r="K483" i="79"/>
  <c r="J483" i="79"/>
  <c r="I483" i="79"/>
  <c r="H483" i="79"/>
  <c r="G483" i="79"/>
  <c r="F483" i="79"/>
  <c r="E483" i="79"/>
  <c r="D483" i="79"/>
  <c r="X480" i="79"/>
  <c r="W480" i="79"/>
  <c r="V480" i="79"/>
  <c r="U480" i="79"/>
  <c r="T480" i="79"/>
  <c r="S480" i="79"/>
  <c r="R480" i="79"/>
  <c r="Q480" i="79"/>
  <c r="P480" i="79"/>
  <c r="O480" i="79"/>
  <c r="M480" i="79"/>
  <c r="L480" i="79"/>
  <c r="K480" i="79"/>
  <c r="J480" i="79"/>
  <c r="I480" i="79"/>
  <c r="H480" i="79"/>
  <c r="G480" i="79"/>
  <c r="F480" i="79"/>
  <c r="E480" i="79"/>
  <c r="D480" i="79"/>
  <c r="G478" i="79"/>
  <c r="D478" i="79"/>
  <c r="X477" i="79"/>
  <c r="W477" i="79"/>
  <c r="V477" i="79"/>
  <c r="U477" i="79"/>
  <c r="T477" i="79"/>
  <c r="S477" i="79"/>
  <c r="R477" i="79"/>
  <c r="Q477" i="79"/>
  <c r="P477" i="79"/>
  <c r="O477" i="79"/>
  <c r="M477" i="79"/>
  <c r="L477" i="79"/>
  <c r="K477" i="79"/>
  <c r="J477" i="79"/>
  <c r="I477" i="79"/>
  <c r="H477" i="79"/>
  <c r="G477" i="79"/>
  <c r="F477" i="79"/>
  <c r="E477" i="79"/>
  <c r="D477" i="79"/>
  <c r="D475" i="79"/>
  <c r="X474" i="79"/>
  <c r="W474" i="79"/>
  <c r="V474" i="79"/>
  <c r="U474" i="79"/>
  <c r="T474" i="79"/>
  <c r="S474" i="79"/>
  <c r="R474" i="79"/>
  <c r="Q474" i="79"/>
  <c r="P474" i="79"/>
  <c r="O474" i="79"/>
  <c r="N574" i="79"/>
  <c r="N571" i="79"/>
  <c r="N568" i="79"/>
  <c r="N565" i="79"/>
  <c r="N562" i="79"/>
  <c r="N559" i="79"/>
  <c r="N556" i="79"/>
  <c r="N550" i="79"/>
  <c r="N547" i="79"/>
  <c r="N544" i="79"/>
  <c r="N541" i="79"/>
  <c r="N538" i="79"/>
  <c r="N535" i="79"/>
  <c r="N531" i="79"/>
  <c r="N528" i="79"/>
  <c r="N522" i="79"/>
  <c r="N519" i="79"/>
  <c r="N515" i="79"/>
  <c r="N512" i="79"/>
  <c r="N509" i="79"/>
  <c r="N506" i="79"/>
  <c r="N503" i="79"/>
  <c r="N500" i="79"/>
  <c r="N497" i="79"/>
  <c r="AB470" i="79"/>
  <c r="AA470" i="79"/>
  <c r="Z470" i="79"/>
  <c r="Y470" i="79"/>
  <c r="N470" i="79"/>
  <c r="AB467" i="79"/>
  <c r="AA467" i="79"/>
  <c r="Z467" i="79"/>
  <c r="Y467" i="79"/>
  <c r="N467" i="79"/>
  <c r="AB464" i="79"/>
  <c r="AA464" i="79"/>
  <c r="Z464" i="79"/>
  <c r="Y464" i="79"/>
  <c r="N464" i="79"/>
  <c r="AB461" i="79"/>
  <c r="AA461" i="79"/>
  <c r="Z461" i="79"/>
  <c r="Y461" i="79"/>
  <c r="N461" i="79"/>
  <c r="AB457" i="79"/>
  <c r="AA457" i="79"/>
  <c r="Z457" i="79"/>
  <c r="Y457" i="79"/>
  <c r="N457" i="79"/>
  <c r="AB454" i="79"/>
  <c r="AA454" i="79"/>
  <c r="Z454" i="79"/>
  <c r="Y454" i="79"/>
  <c r="N454" i="79"/>
  <c r="AB450" i="79"/>
  <c r="AA450" i="79"/>
  <c r="Z450" i="79"/>
  <c r="Y450" i="79"/>
  <c r="N450" i="79"/>
  <c r="AB446" i="79"/>
  <c r="AA446" i="79"/>
  <c r="Z446" i="79"/>
  <c r="Y446" i="79"/>
  <c r="N446" i="79"/>
  <c r="AB443" i="79"/>
  <c r="AA443" i="79"/>
  <c r="Z443" i="79"/>
  <c r="Y443" i="79"/>
  <c r="N443" i="79"/>
  <c r="AB440" i="79"/>
  <c r="AA440" i="79"/>
  <c r="Z440" i="79"/>
  <c r="Y440" i="79"/>
  <c r="N440" i="79"/>
  <c r="AB436" i="79"/>
  <c r="AA436" i="79"/>
  <c r="Z436" i="79"/>
  <c r="Y436" i="79"/>
  <c r="N436" i="79"/>
  <c r="AB433" i="79"/>
  <c r="AA433" i="79"/>
  <c r="Z433" i="79"/>
  <c r="Y433" i="79"/>
  <c r="N433" i="79"/>
  <c r="AB430" i="79"/>
  <c r="AA430" i="79"/>
  <c r="Z430" i="79"/>
  <c r="Y430" i="79"/>
  <c r="N430" i="79"/>
  <c r="AB427" i="79"/>
  <c r="AA427" i="79"/>
  <c r="Z427" i="79"/>
  <c r="Y427" i="79"/>
  <c r="N427" i="79"/>
  <c r="AB424" i="79"/>
  <c r="AA424" i="79"/>
  <c r="Z424" i="79"/>
  <c r="Y424" i="79"/>
  <c r="N424" i="79"/>
  <c r="AB420" i="79"/>
  <c r="AA420" i="79"/>
  <c r="Z420" i="79"/>
  <c r="Y420" i="79"/>
  <c r="AB417" i="79"/>
  <c r="AA417" i="79"/>
  <c r="Z417" i="79"/>
  <c r="Y417" i="79"/>
  <c r="AB414" i="79"/>
  <c r="AA414" i="79"/>
  <c r="Z414" i="79"/>
  <c r="Y414" i="79"/>
  <c r="AB411" i="79"/>
  <c r="AA411" i="79"/>
  <c r="Z411" i="79"/>
  <c r="Y411" i="79"/>
  <c r="AB408" i="79"/>
  <c r="AA408" i="79"/>
  <c r="Z408" i="79"/>
  <c r="Y408" i="79"/>
  <c r="X326" i="79"/>
  <c r="W326" i="79"/>
  <c r="V326" i="79"/>
  <c r="U326" i="79"/>
  <c r="T326" i="79"/>
  <c r="S326" i="79"/>
  <c r="R326" i="79"/>
  <c r="Q326" i="79"/>
  <c r="P326" i="79"/>
  <c r="O326" i="79"/>
  <c r="M326" i="79"/>
  <c r="L326" i="79"/>
  <c r="K326" i="79"/>
  <c r="J326" i="79"/>
  <c r="I326" i="79"/>
  <c r="H326" i="79"/>
  <c r="G326" i="79"/>
  <c r="F326" i="79"/>
  <c r="E326" i="79"/>
  <c r="D326" i="79"/>
  <c r="X308" i="79"/>
  <c r="W308" i="79"/>
  <c r="V308" i="79"/>
  <c r="U308" i="79"/>
  <c r="T308" i="79"/>
  <c r="S308" i="79"/>
  <c r="R308" i="79"/>
  <c r="Q308" i="79"/>
  <c r="P308" i="79"/>
  <c r="O308" i="79"/>
  <c r="M308" i="79"/>
  <c r="L308" i="79"/>
  <c r="K308" i="79"/>
  <c r="J308" i="79"/>
  <c r="I308" i="79"/>
  <c r="H308" i="79"/>
  <c r="G308" i="79"/>
  <c r="F308" i="79"/>
  <c r="E308" i="79"/>
  <c r="D308" i="79"/>
  <c r="X307" i="79"/>
  <c r="W307" i="79"/>
  <c r="V307" i="79"/>
  <c r="U307" i="79"/>
  <c r="T307" i="79"/>
  <c r="S307" i="79"/>
  <c r="R307" i="79"/>
  <c r="Q307" i="79"/>
  <c r="P307" i="79"/>
  <c r="O307" i="79"/>
  <c r="M307" i="79"/>
  <c r="L307" i="79"/>
  <c r="K307" i="79"/>
  <c r="J307" i="79"/>
  <c r="I307" i="79"/>
  <c r="H307" i="79"/>
  <c r="G307" i="79"/>
  <c r="F307" i="79"/>
  <c r="E307" i="79"/>
  <c r="D307" i="79"/>
  <c r="X298" i="79"/>
  <c r="W298" i="79"/>
  <c r="V298" i="79"/>
  <c r="U298" i="79"/>
  <c r="T298" i="79"/>
  <c r="S298" i="79"/>
  <c r="R298" i="79"/>
  <c r="Q298" i="79"/>
  <c r="P298" i="79"/>
  <c r="O298" i="79"/>
  <c r="M298" i="79"/>
  <c r="L298" i="79"/>
  <c r="K298" i="79"/>
  <c r="J298" i="79"/>
  <c r="I298" i="79"/>
  <c r="H298" i="79"/>
  <c r="G298" i="79"/>
  <c r="F298" i="79"/>
  <c r="E298" i="79"/>
  <c r="D298" i="79"/>
  <c r="X295" i="79"/>
  <c r="W295" i="79"/>
  <c r="V295" i="79"/>
  <c r="U295" i="79"/>
  <c r="T295" i="79"/>
  <c r="S295" i="79"/>
  <c r="R295" i="79"/>
  <c r="Q295" i="79"/>
  <c r="P295" i="79"/>
  <c r="O295" i="79"/>
  <c r="M295" i="79"/>
  <c r="L295" i="79"/>
  <c r="K295" i="79"/>
  <c r="J295" i="79"/>
  <c r="I295" i="79"/>
  <c r="H295" i="79"/>
  <c r="G295" i="79"/>
  <c r="F295" i="79"/>
  <c r="E295" i="79"/>
  <c r="D295" i="79"/>
  <c r="X294" i="79"/>
  <c r="W294" i="79"/>
  <c r="V294" i="79"/>
  <c r="U294" i="79"/>
  <c r="T294" i="79"/>
  <c r="S294" i="79"/>
  <c r="R294" i="79"/>
  <c r="Q294" i="79"/>
  <c r="P294" i="79"/>
  <c r="O294" i="79"/>
  <c r="M294" i="79"/>
  <c r="L294" i="79"/>
  <c r="K294" i="79"/>
  <c r="J294" i="79"/>
  <c r="I294" i="79"/>
  <c r="H294" i="79"/>
  <c r="G294" i="79"/>
  <c r="F294" i="79"/>
  <c r="E294" i="79"/>
  <c r="D294" i="79"/>
  <c r="X292" i="79"/>
  <c r="W292" i="79"/>
  <c r="V292" i="79"/>
  <c r="U292" i="79"/>
  <c r="T292" i="79"/>
  <c r="S292" i="79"/>
  <c r="R292" i="79"/>
  <c r="Q292" i="79"/>
  <c r="P292" i="79"/>
  <c r="O292" i="79"/>
  <c r="M292" i="79"/>
  <c r="L292" i="79"/>
  <c r="K292" i="79"/>
  <c r="J292" i="79"/>
  <c r="I292" i="79"/>
  <c r="H292" i="79"/>
  <c r="G292" i="79"/>
  <c r="F292" i="79"/>
  <c r="E292" i="79"/>
  <c r="D292" i="79"/>
  <c r="X291" i="79"/>
  <c r="W291" i="79"/>
  <c r="V291" i="79"/>
  <c r="U291" i="79"/>
  <c r="T291" i="79"/>
  <c r="S291" i="79"/>
  <c r="R291" i="79"/>
  <c r="Q291" i="79"/>
  <c r="P291" i="79"/>
  <c r="O291" i="79"/>
  <c r="M291" i="79"/>
  <c r="L291" i="79"/>
  <c r="K291" i="79"/>
  <c r="J291" i="79"/>
  <c r="I291" i="79"/>
  <c r="H291" i="79"/>
  <c r="G291" i="79"/>
  <c r="F291" i="79"/>
  <c r="E291" i="79"/>
  <c r="D291" i="79"/>
  <c r="X277" i="79"/>
  <c r="W277" i="79"/>
  <c r="V277" i="79"/>
  <c r="U277" i="79"/>
  <c r="T277" i="79"/>
  <c r="S277" i="79"/>
  <c r="R277" i="79"/>
  <c r="Q277" i="79"/>
  <c r="P277" i="79"/>
  <c r="O277" i="79"/>
  <c r="M277" i="79"/>
  <c r="L277" i="79"/>
  <c r="K277" i="79"/>
  <c r="J277" i="79"/>
  <c r="I277" i="79"/>
  <c r="H277" i="79"/>
  <c r="G277" i="79"/>
  <c r="F277" i="79"/>
  <c r="E277" i="79"/>
  <c r="D277" i="79"/>
  <c r="AB379" i="79"/>
  <c r="AA379" i="79"/>
  <c r="Z379" i="79"/>
  <c r="Y379" i="79"/>
  <c r="N379" i="79"/>
  <c r="AB376" i="79"/>
  <c r="AA376" i="79"/>
  <c r="Z376" i="79"/>
  <c r="Y376" i="79"/>
  <c r="N376" i="79"/>
  <c r="AB373" i="79"/>
  <c r="AA373" i="79"/>
  <c r="Z373" i="79"/>
  <c r="Y373" i="79"/>
  <c r="N373" i="79"/>
  <c r="AB370" i="79"/>
  <c r="AA370" i="79"/>
  <c r="Z370" i="79"/>
  <c r="Y370" i="79"/>
  <c r="N370" i="79"/>
  <c r="AB367" i="79"/>
  <c r="AA367" i="79"/>
  <c r="Z367" i="79"/>
  <c r="Y367" i="79"/>
  <c r="N367" i="79"/>
  <c r="AB364" i="79"/>
  <c r="AA364" i="79"/>
  <c r="Z364" i="79"/>
  <c r="Y364" i="79"/>
  <c r="AB361" i="79"/>
  <c r="AA361" i="79"/>
  <c r="Z361" i="79"/>
  <c r="Y361" i="79"/>
  <c r="N361" i="79"/>
  <c r="AB358" i="79"/>
  <c r="AA358" i="79"/>
  <c r="Z358" i="79"/>
  <c r="Y358" i="79"/>
  <c r="AB355" i="79"/>
  <c r="AA355" i="79"/>
  <c r="Z355" i="79"/>
  <c r="Y355" i="79"/>
  <c r="N355" i="79"/>
  <c r="AB352" i="79"/>
  <c r="AA352" i="79"/>
  <c r="Z352" i="79"/>
  <c r="Y352" i="79"/>
  <c r="N352" i="79"/>
  <c r="AB349" i="79"/>
  <c r="AA349" i="79"/>
  <c r="Z349" i="79"/>
  <c r="Y349" i="79"/>
  <c r="N349" i="79"/>
  <c r="AB346" i="79"/>
  <c r="AA346" i="79"/>
  <c r="Z346" i="79"/>
  <c r="Y346" i="79"/>
  <c r="N346" i="79"/>
  <c r="AB343" i="79"/>
  <c r="AA343" i="79"/>
  <c r="Z343" i="79"/>
  <c r="Y343" i="79"/>
  <c r="N343" i="79"/>
  <c r="AB340" i="79"/>
  <c r="AA340" i="79"/>
  <c r="Z340" i="79"/>
  <c r="Y340" i="79"/>
  <c r="N340" i="79"/>
  <c r="AB336" i="79"/>
  <c r="AA336" i="79"/>
  <c r="Z336" i="79"/>
  <c r="Y336" i="79"/>
  <c r="N336" i="79"/>
  <c r="AB333" i="79"/>
  <c r="AA333" i="79"/>
  <c r="Z333" i="79"/>
  <c r="Y333" i="79"/>
  <c r="N333" i="79"/>
  <c r="AB330" i="79"/>
  <c r="AA330" i="79"/>
  <c r="Z330" i="79"/>
  <c r="Y330" i="79"/>
  <c r="N330" i="79"/>
  <c r="AB326" i="79"/>
  <c r="AA326" i="79"/>
  <c r="Z326" i="79"/>
  <c r="Y326" i="79"/>
  <c r="N326" i="79"/>
  <c r="AB323" i="79"/>
  <c r="AA323" i="79"/>
  <c r="Z323" i="79"/>
  <c r="Y323" i="79"/>
  <c r="N323" i="79"/>
  <c r="AB320" i="79"/>
  <c r="AA320" i="79"/>
  <c r="Z320" i="79"/>
  <c r="Y320" i="79"/>
  <c r="N320" i="79"/>
  <c r="AB317" i="79"/>
  <c r="AA317" i="79"/>
  <c r="Z317" i="79"/>
  <c r="Y317" i="79"/>
  <c r="N317" i="79"/>
  <c r="AB314" i="79"/>
  <c r="AA314" i="79"/>
  <c r="Z314" i="79"/>
  <c r="Y314" i="79"/>
  <c r="N314" i="79"/>
  <c r="AB311" i="79"/>
  <c r="AA311" i="79"/>
  <c r="Z311" i="79"/>
  <c r="Y311" i="79"/>
  <c r="N311" i="79"/>
  <c r="AB308" i="79"/>
  <c r="AA308" i="79"/>
  <c r="Z308" i="79"/>
  <c r="Y308" i="79"/>
  <c r="N308" i="79"/>
  <c r="AB305" i="79"/>
  <c r="AA305" i="79"/>
  <c r="Z305" i="79"/>
  <c r="Y305" i="79"/>
  <c r="N305" i="79"/>
  <c r="AB301" i="79"/>
  <c r="AA301" i="79"/>
  <c r="Z301" i="79"/>
  <c r="Y301" i="79"/>
  <c r="AB298" i="79"/>
  <c r="AA298" i="79"/>
  <c r="Z298" i="79"/>
  <c r="Y298" i="79"/>
  <c r="AB295" i="79"/>
  <c r="AA295" i="79"/>
  <c r="Z295" i="79"/>
  <c r="Y295" i="79"/>
  <c r="AB292" i="79"/>
  <c r="AA292" i="79"/>
  <c r="Z292" i="79"/>
  <c r="Y292" i="79"/>
  <c r="AB287" i="79"/>
  <c r="AA287" i="79"/>
  <c r="Z287" i="79"/>
  <c r="Y287" i="79"/>
  <c r="N287" i="79"/>
  <c r="AB284" i="79"/>
  <c r="AA284" i="79"/>
  <c r="Z284" i="79"/>
  <c r="Y284" i="79"/>
  <c r="N284" i="79"/>
  <c r="AB281" i="79"/>
  <c r="AA281" i="79"/>
  <c r="Z281" i="79"/>
  <c r="Y281" i="79"/>
  <c r="N281" i="79"/>
  <c r="AB278" i="79"/>
  <c r="AA278" i="79"/>
  <c r="Z278" i="79"/>
  <c r="Y278" i="79"/>
  <c r="N278" i="79"/>
  <c r="AL278" i="79"/>
  <c r="AK278" i="79"/>
  <c r="AJ278" i="79"/>
  <c r="AI278" i="79"/>
  <c r="AH278" i="79"/>
  <c r="AG278" i="79"/>
  <c r="AF278" i="79"/>
  <c r="AE278" i="79"/>
  <c r="AD278" i="79"/>
  <c r="AC278" i="79"/>
  <c r="AM277"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Y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8" i="79"/>
  <c r="AA98" i="79"/>
  <c r="Z98" i="79"/>
  <c r="Y98" i="79"/>
  <c r="AB95" i="79"/>
  <c r="AA95" i="79"/>
  <c r="Z95" i="79"/>
  <c r="Y95" i="79"/>
  <c r="AB92" i="79"/>
  <c r="AA92" i="79"/>
  <c r="Z92" i="79"/>
  <c r="Y92" i="79"/>
  <c r="AB88" i="79"/>
  <c r="AA88" i="79"/>
  <c r="Z88" i="79"/>
  <c r="Y88" i="79"/>
  <c r="AB85" i="79"/>
  <c r="AA85" i="79"/>
  <c r="Z85" i="79"/>
  <c r="Y85" i="79"/>
  <c r="AB81" i="79"/>
  <c r="AA81" i="79"/>
  <c r="Z81" i="79"/>
  <c r="Y81" i="79"/>
  <c r="AB77" i="79"/>
  <c r="AA77" i="79"/>
  <c r="Z77" i="79"/>
  <c r="Y77" i="79"/>
  <c r="AB74" i="79"/>
  <c r="AA74" i="79"/>
  <c r="Z74" i="79"/>
  <c r="Y74" i="79"/>
  <c r="AB71" i="79"/>
  <c r="AA71" i="79"/>
  <c r="Z71" i="79"/>
  <c r="Y71" i="79"/>
  <c r="AB67" i="79"/>
  <c r="AA67" i="79"/>
  <c r="Z67" i="79"/>
  <c r="Y67" i="79"/>
  <c r="AB64" i="79"/>
  <c r="AA64" i="79"/>
  <c r="Z64" i="79"/>
  <c r="Y64" i="79"/>
  <c r="AB61" i="79"/>
  <c r="AA61" i="79"/>
  <c r="Z61" i="79"/>
  <c r="Y61" i="79"/>
  <c r="AB58" i="79"/>
  <c r="AA58" i="79"/>
  <c r="Z58" i="79"/>
  <c r="Y58" i="79"/>
  <c r="AB55" i="79"/>
  <c r="AA55" i="79"/>
  <c r="Z55" i="79"/>
  <c r="Y55" i="79"/>
  <c r="AB51" i="79"/>
  <c r="AA51" i="79"/>
  <c r="Z51" i="79"/>
  <c r="Y51" i="79"/>
  <c r="AB48" i="79"/>
  <c r="AA48" i="79"/>
  <c r="Z48" i="79"/>
  <c r="Y48" i="79"/>
  <c r="AB45" i="79"/>
  <c r="AA45" i="79"/>
  <c r="Z45" i="79"/>
  <c r="Y45" i="79"/>
  <c r="AB42" i="79"/>
  <c r="AA42" i="79"/>
  <c r="Z42" i="79"/>
  <c r="Y42" i="79"/>
  <c r="AB39" i="79"/>
  <c r="AA39" i="79"/>
  <c r="Z39" i="79"/>
  <c r="Y39" i="79"/>
  <c r="X122" i="79"/>
  <c r="W122" i="79"/>
  <c r="V122" i="79"/>
  <c r="U122" i="79"/>
  <c r="T122" i="79"/>
  <c r="S122" i="79"/>
  <c r="R122" i="79"/>
  <c r="Q122" i="79"/>
  <c r="P122" i="79"/>
  <c r="O122" i="79"/>
  <c r="M122" i="79"/>
  <c r="L122" i="79"/>
  <c r="K122" i="79"/>
  <c r="J122" i="79"/>
  <c r="I122" i="79"/>
  <c r="H122" i="79"/>
  <c r="G122" i="79"/>
  <c r="F122" i="79"/>
  <c r="E122" i="79"/>
  <c r="D122" i="79"/>
  <c r="X94" i="79"/>
  <c r="W94" i="79"/>
  <c r="V94" i="79"/>
  <c r="U94" i="79"/>
  <c r="T94" i="79"/>
  <c r="S94" i="79"/>
  <c r="R94" i="79"/>
  <c r="Q94" i="79"/>
  <c r="P94" i="79"/>
  <c r="O94" i="79"/>
  <c r="M94" i="79"/>
  <c r="L94" i="79"/>
  <c r="K94" i="79"/>
  <c r="J94" i="79"/>
  <c r="I94" i="79"/>
  <c r="H94" i="79"/>
  <c r="G94" i="79"/>
  <c r="F94" i="79"/>
  <c r="E94" i="79"/>
  <c r="D94"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3" i="79"/>
  <c r="W73" i="79"/>
  <c r="V73" i="79"/>
  <c r="U73" i="79"/>
  <c r="T73" i="79"/>
  <c r="S73" i="79"/>
  <c r="R73" i="79"/>
  <c r="Q73" i="79"/>
  <c r="P73" i="79"/>
  <c r="O73" i="79"/>
  <c r="M73" i="79"/>
  <c r="L73" i="79"/>
  <c r="K73" i="79"/>
  <c r="J73" i="79"/>
  <c r="I73" i="79"/>
  <c r="H73" i="79"/>
  <c r="G73" i="79"/>
  <c r="F73" i="79"/>
  <c r="E73" i="79"/>
  <c r="D73" i="79"/>
  <c r="X70" i="79"/>
  <c r="W70" i="79"/>
  <c r="V70" i="79"/>
  <c r="U70" i="79"/>
  <c r="T70" i="79"/>
  <c r="S70" i="79"/>
  <c r="R70" i="79"/>
  <c r="Q70" i="79"/>
  <c r="P70" i="79"/>
  <c r="O70" i="79"/>
  <c r="M70" i="79"/>
  <c r="L70" i="79"/>
  <c r="K70" i="79"/>
  <c r="J70" i="79"/>
  <c r="I70" i="79"/>
  <c r="H70" i="79"/>
  <c r="G70" i="79"/>
  <c r="F70" i="79"/>
  <c r="E70" i="79"/>
  <c r="D70"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X66" i="79"/>
  <c r="W66" i="79"/>
  <c r="V66" i="79"/>
  <c r="U66" i="79"/>
  <c r="T66" i="79"/>
  <c r="S66" i="79"/>
  <c r="R66" i="79"/>
  <c r="Q66" i="79"/>
  <c r="P66" i="79"/>
  <c r="O66" i="79"/>
  <c r="M66" i="79"/>
  <c r="L66" i="79"/>
  <c r="K66" i="79"/>
  <c r="J66" i="79"/>
  <c r="I66" i="79"/>
  <c r="H66" i="79"/>
  <c r="G66" i="79"/>
  <c r="F66" i="79"/>
  <c r="E66" i="79"/>
  <c r="D66"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N67" i="79"/>
  <c r="N64" i="79"/>
  <c r="N61" i="79"/>
  <c r="N58" i="79"/>
  <c r="N55" i="79"/>
  <c r="X51" i="79"/>
  <c r="W51" i="79"/>
  <c r="V51" i="79"/>
  <c r="U51" i="79"/>
  <c r="T51" i="79"/>
  <c r="S51" i="79"/>
  <c r="R51" i="79"/>
  <c r="Q51" i="79"/>
  <c r="P51" i="79"/>
  <c r="O51" i="79"/>
  <c r="M51" i="79"/>
  <c r="L51" i="79"/>
  <c r="K51" i="79"/>
  <c r="J51" i="79"/>
  <c r="I51" i="79"/>
  <c r="H51" i="79"/>
  <c r="G51" i="79"/>
  <c r="F51" i="79"/>
  <c r="E51" i="79"/>
  <c r="D51"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M38" i="79"/>
  <c r="L38" i="79"/>
  <c r="K38" i="79"/>
  <c r="J38" i="79"/>
  <c r="I38" i="79"/>
  <c r="H38" i="79"/>
  <c r="G38" i="79"/>
  <c r="F38" i="79"/>
  <c r="E38" i="79"/>
  <c r="D38" i="79"/>
  <c r="X473" i="46"/>
  <c r="W473" i="46"/>
  <c r="V473" i="46"/>
  <c r="U473" i="46"/>
  <c r="T473" i="46"/>
  <c r="S473" i="46"/>
  <c r="R473" i="46"/>
  <c r="Q473" i="46"/>
  <c r="P473" i="46"/>
  <c r="O473" i="46"/>
  <c r="M473" i="46"/>
  <c r="L473" i="46"/>
  <c r="K473" i="46"/>
  <c r="J473" i="46"/>
  <c r="I473" i="46"/>
  <c r="H473" i="46"/>
  <c r="G473" i="46"/>
  <c r="F473" i="46"/>
  <c r="E473" i="46"/>
  <c r="D473" i="46"/>
  <c r="X457" i="46"/>
  <c r="W457" i="46"/>
  <c r="V457" i="46"/>
  <c r="U457" i="46"/>
  <c r="T457" i="46"/>
  <c r="S457" i="46"/>
  <c r="R457" i="46"/>
  <c r="Q457" i="46"/>
  <c r="P457" i="46"/>
  <c r="O457" i="46"/>
  <c r="M457" i="46"/>
  <c r="L457" i="46"/>
  <c r="K457" i="46"/>
  <c r="J457" i="46"/>
  <c r="I457" i="46"/>
  <c r="H457" i="46"/>
  <c r="G457" i="46"/>
  <c r="F457" i="46"/>
  <c r="E457" i="46"/>
  <c r="D457" i="46"/>
  <c r="X408" i="46"/>
  <c r="W408" i="46"/>
  <c r="V408" i="46"/>
  <c r="U408" i="46"/>
  <c r="T408" i="46"/>
  <c r="S408" i="46"/>
  <c r="R408" i="46"/>
  <c r="Q408" i="46"/>
  <c r="P408" i="46"/>
  <c r="O408" i="46"/>
  <c r="M408" i="46"/>
  <c r="L408" i="46"/>
  <c r="K408" i="46"/>
  <c r="J408" i="46"/>
  <c r="I408" i="46"/>
  <c r="H408" i="46"/>
  <c r="G408" i="46"/>
  <c r="F408" i="46"/>
  <c r="E408" i="46"/>
  <c r="D408" i="46"/>
  <c r="M328" i="46"/>
  <c r="L328" i="46"/>
  <c r="K328" i="46"/>
  <c r="J328" i="46"/>
  <c r="I328" i="46"/>
  <c r="H328" i="46"/>
  <c r="G328" i="46"/>
  <c r="F328" i="46"/>
  <c r="E328" i="46"/>
  <c r="D328" i="46"/>
  <c r="M320" i="46"/>
  <c r="L320" i="46"/>
  <c r="K320" i="46"/>
  <c r="J320" i="46"/>
  <c r="I320" i="46"/>
  <c r="H320" i="46"/>
  <c r="G320" i="46"/>
  <c r="F320" i="46"/>
  <c r="E320" i="46"/>
  <c r="D320" i="46"/>
  <c r="M279" i="46"/>
  <c r="L279" i="46"/>
  <c r="K279" i="46"/>
  <c r="J279" i="46"/>
  <c r="I279" i="46"/>
  <c r="H279" i="46"/>
  <c r="G279" i="46"/>
  <c r="F279" i="46"/>
  <c r="E279" i="46"/>
  <c r="D279" i="46"/>
  <c r="X63" i="46"/>
  <c r="W63" i="46"/>
  <c r="V63" i="46"/>
  <c r="U63" i="46"/>
  <c r="T63" i="46"/>
  <c r="S63" i="46"/>
  <c r="R63" i="46"/>
  <c r="Q63" i="46"/>
  <c r="P63" i="46"/>
  <c r="O63" i="46"/>
  <c r="M63" i="46"/>
  <c r="L63" i="46"/>
  <c r="K63" i="46"/>
  <c r="J63" i="46"/>
  <c r="I63" i="46"/>
  <c r="H63" i="46"/>
  <c r="G63" i="46"/>
  <c r="F63" i="46"/>
  <c r="E63" i="46"/>
  <c r="D63" i="46"/>
  <c r="X29" i="46"/>
  <c r="W29" i="46"/>
  <c r="V29" i="46"/>
  <c r="U29" i="46"/>
  <c r="T29" i="46"/>
  <c r="S29" i="46"/>
  <c r="R29" i="46"/>
  <c r="Q29" i="46"/>
  <c r="P29" i="46"/>
  <c r="O29" i="46"/>
  <c r="X215" i="46"/>
  <c r="W215" i="46"/>
  <c r="V215" i="46"/>
  <c r="U215" i="46"/>
  <c r="T215" i="46"/>
  <c r="S215" i="46"/>
  <c r="R215" i="46"/>
  <c r="Q215" i="46"/>
  <c r="P215" i="46"/>
  <c r="O215" i="46"/>
  <c r="M215" i="46"/>
  <c r="L215" i="46"/>
  <c r="K215" i="46"/>
  <c r="J215" i="46"/>
  <c r="I215" i="46"/>
  <c r="H215" i="46"/>
  <c r="G215" i="46"/>
  <c r="F215" i="46"/>
  <c r="E215" i="46"/>
  <c r="D215" i="46"/>
  <c r="X199" i="46"/>
  <c r="W199" i="46"/>
  <c r="V199" i="46"/>
  <c r="U199" i="46"/>
  <c r="T199" i="46"/>
  <c r="S199" i="46"/>
  <c r="R199" i="46"/>
  <c r="Q199" i="46"/>
  <c r="P199" i="46"/>
  <c r="O199" i="46"/>
  <c r="M199" i="46"/>
  <c r="L199" i="46"/>
  <c r="K199" i="46"/>
  <c r="J199" i="46"/>
  <c r="I199" i="46"/>
  <c r="H199" i="46"/>
  <c r="G199" i="46"/>
  <c r="F199" i="46"/>
  <c r="E199" i="46"/>
  <c r="D199"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79" i="46"/>
  <c r="W179" i="46"/>
  <c r="V179" i="46"/>
  <c r="U179" i="46"/>
  <c r="T179" i="46"/>
  <c r="S179" i="46"/>
  <c r="R179" i="46"/>
  <c r="Q179" i="46"/>
  <c r="P179" i="46"/>
  <c r="O179" i="46"/>
  <c r="M179" i="46"/>
  <c r="L179" i="46"/>
  <c r="K179" i="46"/>
  <c r="J179" i="46"/>
  <c r="I179" i="46"/>
  <c r="H179" i="46"/>
  <c r="G179" i="46"/>
  <c r="F179" i="46"/>
  <c r="E179" i="46"/>
  <c r="D179" i="46"/>
  <c r="X157" i="46"/>
  <c r="W157" i="46"/>
  <c r="V157" i="46"/>
  <c r="U157" i="46"/>
  <c r="T157" i="46"/>
  <c r="S157" i="46"/>
  <c r="R157" i="46"/>
  <c r="Q157" i="46"/>
  <c r="P157" i="46"/>
  <c r="O157" i="46"/>
  <c r="M157" i="46"/>
  <c r="L157" i="46"/>
  <c r="K157" i="46"/>
  <c r="J157" i="46"/>
  <c r="I157" i="46"/>
  <c r="H157" i="46"/>
  <c r="G157" i="46"/>
  <c r="F157" i="46"/>
  <c r="E157" i="46"/>
  <c r="D157" i="46"/>
  <c r="X344" i="46"/>
  <c r="W344" i="46"/>
  <c r="V344" i="46"/>
  <c r="U344" i="46"/>
  <c r="T344" i="46"/>
  <c r="S344" i="46"/>
  <c r="R344" i="46"/>
  <c r="Q344" i="46"/>
  <c r="P344" i="46"/>
  <c r="X328" i="46"/>
  <c r="W328" i="46"/>
  <c r="V328" i="46"/>
  <c r="U328" i="46"/>
  <c r="T328" i="46"/>
  <c r="S328" i="46"/>
  <c r="R328" i="46"/>
  <c r="Q328" i="46"/>
  <c r="P328" i="46"/>
  <c r="O328" i="46"/>
  <c r="X320" i="46"/>
  <c r="W320" i="46"/>
  <c r="V320" i="46"/>
  <c r="U320" i="46"/>
  <c r="T320" i="46"/>
  <c r="S320" i="46"/>
  <c r="R320" i="46"/>
  <c r="Q320" i="46"/>
  <c r="P320" i="46"/>
  <c r="O320" i="46"/>
  <c r="X279" i="46"/>
  <c r="W279" i="46"/>
  <c r="V279" i="46"/>
  <c r="U279" i="46"/>
  <c r="T279" i="46"/>
  <c r="S279" i="46"/>
  <c r="R279" i="46"/>
  <c r="Q279" i="46"/>
  <c r="P279" i="46"/>
  <c r="O279" i="46"/>
  <c r="O344" i="46"/>
  <c r="E344" i="46"/>
  <c r="F344" i="46"/>
  <c r="G344" i="46"/>
  <c r="H344" i="46"/>
  <c r="I344" i="46"/>
  <c r="J344" i="46"/>
  <c r="K344" i="46"/>
  <c r="L344" i="46"/>
  <c r="M344" i="46"/>
  <c r="D344" i="46"/>
  <c r="X233" i="46"/>
  <c r="X220" i="46"/>
  <c r="X219" i="46"/>
  <c r="X187" i="46"/>
  <c r="X181" i="46"/>
  <c r="X178" i="46"/>
  <c r="X162" i="46"/>
  <c r="X159" i="46"/>
  <c r="X156" i="46"/>
  <c r="X153" i="46"/>
  <c r="X150" i="46"/>
  <c r="X510" i="46"/>
  <c r="W510" i="46"/>
  <c r="V510" i="46"/>
  <c r="U510" i="46"/>
  <c r="T510" i="46"/>
  <c r="S510" i="46"/>
  <c r="R510" i="46"/>
  <c r="Q510" i="46"/>
  <c r="P510" i="46"/>
  <c r="O510" i="46"/>
  <c r="M510" i="46"/>
  <c r="L510" i="46"/>
  <c r="K510" i="46"/>
  <c r="J510" i="46"/>
  <c r="I510" i="46"/>
  <c r="H510" i="46"/>
  <c r="G510" i="46"/>
  <c r="F510" i="46"/>
  <c r="E510" i="46"/>
  <c r="D510" i="46"/>
  <c r="X507" i="46"/>
  <c r="W507" i="46"/>
  <c r="V507" i="46"/>
  <c r="U507" i="46"/>
  <c r="T507" i="46"/>
  <c r="S507" i="46"/>
  <c r="R507" i="46"/>
  <c r="Q507" i="46"/>
  <c r="P507" i="46"/>
  <c r="O507" i="46"/>
  <c r="M507" i="46"/>
  <c r="L507" i="46"/>
  <c r="K507" i="46"/>
  <c r="J507" i="46"/>
  <c r="I507" i="46"/>
  <c r="H507" i="46"/>
  <c r="G507" i="46"/>
  <c r="F507" i="46"/>
  <c r="E507" i="46"/>
  <c r="D507" i="46"/>
  <c r="X477" i="46"/>
  <c r="W477" i="46"/>
  <c r="V477" i="46"/>
  <c r="U477" i="46"/>
  <c r="T477" i="46"/>
  <c r="S477" i="46"/>
  <c r="R477" i="46"/>
  <c r="Q477" i="46"/>
  <c r="P477" i="46"/>
  <c r="O477" i="46"/>
  <c r="M477" i="46"/>
  <c r="L477" i="46"/>
  <c r="K477" i="46"/>
  <c r="J477" i="46"/>
  <c r="I477" i="46"/>
  <c r="H477" i="46"/>
  <c r="G477" i="46"/>
  <c r="F477" i="46"/>
  <c r="E477" i="46"/>
  <c r="D477" i="46"/>
  <c r="X467" i="46"/>
  <c r="W467" i="46"/>
  <c r="V467" i="46"/>
  <c r="U467" i="46"/>
  <c r="T467" i="46"/>
  <c r="S467" i="46"/>
  <c r="R467" i="46"/>
  <c r="Q467" i="46"/>
  <c r="P467" i="46"/>
  <c r="O467" i="46"/>
  <c r="M467" i="46"/>
  <c r="L467" i="46"/>
  <c r="K467" i="46"/>
  <c r="J467" i="46"/>
  <c r="I467" i="46"/>
  <c r="H467" i="46"/>
  <c r="G467" i="46"/>
  <c r="F467" i="46"/>
  <c r="E467" i="46"/>
  <c r="D467" i="46"/>
  <c r="X451" i="46"/>
  <c r="W451" i="46"/>
  <c r="V451" i="46"/>
  <c r="U451" i="46"/>
  <c r="T451" i="46"/>
  <c r="S451" i="46"/>
  <c r="R451" i="46"/>
  <c r="Q451" i="46"/>
  <c r="P451" i="46"/>
  <c r="O451" i="46"/>
  <c r="M451" i="46"/>
  <c r="L451" i="46"/>
  <c r="K451" i="46"/>
  <c r="J451" i="46"/>
  <c r="I451" i="46"/>
  <c r="H451" i="46"/>
  <c r="G451" i="46"/>
  <c r="F451" i="46"/>
  <c r="E451" i="46"/>
  <c r="D451" i="46"/>
  <c r="X448" i="46"/>
  <c r="W448" i="46"/>
  <c r="V448" i="46"/>
  <c r="U448" i="46"/>
  <c r="T448" i="46"/>
  <c r="S448" i="46"/>
  <c r="R448" i="46"/>
  <c r="Q448" i="46"/>
  <c r="P448" i="46"/>
  <c r="O448" i="46"/>
  <c r="M448" i="46"/>
  <c r="L448" i="46"/>
  <c r="K448" i="46"/>
  <c r="J448" i="46"/>
  <c r="I448" i="46"/>
  <c r="H448" i="46"/>
  <c r="G448" i="46"/>
  <c r="F448" i="46"/>
  <c r="E448" i="46"/>
  <c r="D448" i="46"/>
  <c r="X445" i="46"/>
  <c r="W445" i="46"/>
  <c r="V445" i="46"/>
  <c r="U445" i="46"/>
  <c r="T445" i="46"/>
  <c r="S445" i="46"/>
  <c r="R445" i="46"/>
  <c r="Q445" i="46"/>
  <c r="P445" i="46"/>
  <c r="O445" i="46"/>
  <c r="M445" i="46"/>
  <c r="L445" i="46"/>
  <c r="K445" i="46"/>
  <c r="J445" i="46"/>
  <c r="I445" i="46"/>
  <c r="H445" i="46"/>
  <c r="G445" i="46"/>
  <c r="F445" i="46"/>
  <c r="E445" i="46"/>
  <c r="D445"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6" i="46"/>
  <c r="W426" i="46"/>
  <c r="V426" i="46"/>
  <c r="U426" i="46"/>
  <c r="T426" i="46"/>
  <c r="S426" i="46"/>
  <c r="R426" i="46"/>
  <c r="Q426" i="46"/>
  <c r="P426" i="46"/>
  <c r="O426" i="46"/>
  <c r="M426" i="46"/>
  <c r="L426" i="46"/>
  <c r="K426" i="46"/>
  <c r="J426" i="46"/>
  <c r="I426" i="46"/>
  <c r="H426" i="46"/>
  <c r="G426" i="46"/>
  <c r="F426" i="46"/>
  <c r="E426" i="46"/>
  <c r="D426"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AL511" i="46"/>
  <c r="AK511" i="46"/>
  <c r="AJ511" i="46"/>
  <c r="AI511" i="46"/>
  <c r="AH511" i="46"/>
  <c r="AG511" i="46"/>
  <c r="AF511" i="46"/>
  <c r="AE511" i="46"/>
  <c r="AD511" i="46"/>
  <c r="AC511" i="46"/>
  <c r="AB511" i="46"/>
  <c r="AA511" i="46"/>
  <c r="Z511" i="46"/>
  <c r="Y511" i="46"/>
  <c r="N511" i="46"/>
  <c r="AM510" i="46"/>
  <c r="AL508" i="46"/>
  <c r="AK508" i="46"/>
  <c r="AJ508" i="46"/>
  <c r="AI508" i="46"/>
  <c r="AH508" i="46"/>
  <c r="AG508" i="46"/>
  <c r="AF508" i="46"/>
  <c r="AE508" i="46"/>
  <c r="AD508" i="46"/>
  <c r="AC508" i="46"/>
  <c r="AB508" i="46"/>
  <c r="AA508" i="46"/>
  <c r="Z508" i="46"/>
  <c r="Y508" i="46"/>
  <c r="N508" i="46"/>
  <c r="AM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X375" i="46"/>
  <c r="W375" i="46"/>
  <c r="V375" i="46"/>
  <c r="U375" i="46"/>
  <c r="T375" i="46"/>
  <c r="S375" i="46"/>
  <c r="R375" i="46"/>
  <c r="Q375" i="46"/>
  <c r="P375" i="46"/>
  <c r="O375" i="46"/>
  <c r="X349" i="46"/>
  <c r="W349" i="46"/>
  <c r="V349" i="46"/>
  <c r="U349" i="46"/>
  <c r="T349" i="46"/>
  <c r="S349" i="46"/>
  <c r="R349" i="46"/>
  <c r="Q349" i="46"/>
  <c r="P349" i="46"/>
  <c r="O349" i="46"/>
  <c r="X348" i="46"/>
  <c r="W348" i="46"/>
  <c r="V348" i="46"/>
  <c r="U348" i="46"/>
  <c r="T348" i="46"/>
  <c r="S348" i="46"/>
  <c r="R348" i="46"/>
  <c r="Q348" i="46"/>
  <c r="P348" i="46"/>
  <c r="O348" i="46"/>
  <c r="X339" i="46"/>
  <c r="W339" i="46"/>
  <c r="V339" i="46"/>
  <c r="U339" i="46"/>
  <c r="T339" i="46"/>
  <c r="S339" i="46"/>
  <c r="R339" i="46"/>
  <c r="Q339" i="46"/>
  <c r="P339" i="46"/>
  <c r="O339" i="46"/>
  <c r="X329" i="46"/>
  <c r="W329" i="46"/>
  <c r="V329" i="46"/>
  <c r="U329" i="46"/>
  <c r="T329" i="46"/>
  <c r="S329" i="46"/>
  <c r="R329" i="46"/>
  <c r="Q329" i="46"/>
  <c r="P329" i="46"/>
  <c r="O329" i="46"/>
  <c r="X319" i="46"/>
  <c r="W319" i="46"/>
  <c r="V319" i="46"/>
  <c r="U319" i="46"/>
  <c r="T319" i="46"/>
  <c r="S319" i="46"/>
  <c r="R319" i="46"/>
  <c r="Q319" i="46"/>
  <c r="P319" i="46"/>
  <c r="O319" i="46"/>
  <c r="X317" i="46"/>
  <c r="W317" i="46"/>
  <c r="V317" i="46"/>
  <c r="U317" i="46"/>
  <c r="T317" i="46"/>
  <c r="S317" i="46"/>
  <c r="R317" i="46"/>
  <c r="Q317" i="46"/>
  <c r="P317" i="46"/>
  <c r="O317" i="46"/>
  <c r="X316" i="46"/>
  <c r="W316" i="46"/>
  <c r="V316" i="46"/>
  <c r="U316" i="46"/>
  <c r="T316" i="46"/>
  <c r="S316" i="46"/>
  <c r="R316" i="46"/>
  <c r="Q316" i="46"/>
  <c r="P316" i="46"/>
  <c r="O316" i="46"/>
  <c r="X310" i="46"/>
  <c r="W310" i="46"/>
  <c r="V310" i="46"/>
  <c r="U310" i="46"/>
  <c r="T310" i="46"/>
  <c r="S310" i="46"/>
  <c r="R310" i="46"/>
  <c r="Q310" i="46"/>
  <c r="P310" i="46"/>
  <c r="O310" i="46"/>
  <c r="X308" i="46"/>
  <c r="W308" i="46"/>
  <c r="V308" i="46"/>
  <c r="U308" i="46"/>
  <c r="T308" i="46"/>
  <c r="S308" i="46"/>
  <c r="R308" i="46"/>
  <c r="Q308" i="46"/>
  <c r="P308" i="46"/>
  <c r="O308" i="46"/>
  <c r="X307" i="46"/>
  <c r="W307" i="46"/>
  <c r="V307" i="46"/>
  <c r="U307" i="46"/>
  <c r="T307" i="46"/>
  <c r="S307" i="46"/>
  <c r="R307" i="46"/>
  <c r="Q307" i="46"/>
  <c r="P307" i="46"/>
  <c r="O307" i="46"/>
  <c r="X298" i="46"/>
  <c r="W298" i="46"/>
  <c r="V298" i="46"/>
  <c r="U298" i="46"/>
  <c r="T298" i="46"/>
  <c r="S298" i="46"/>
  <c r="R298" i="46"/>
  <c r="Q298" i="46"/>
  <c r="P298" i="46"/>
  <c r="O298" i="46"/>
  <c r="X291" i="46"/>
  <c r="W291" i="46"/>
  <c r="V291" i="46"/>
  <c r="U291" i="46"/>
  <c r="T291" i="46"/>
  <c r="S291" i="46"/>
  <c r="R291" i="46"/>
  <c r="Q291" i="46"/>
  <c r="P291" i="46"/>
  <c r="O291" i="46"/>
  <c r="X289" i="46"/>
  <c r="W289" i="46"/>
  <c r="V289" i="46"/>
  <c r="U289" i="46"/>
  <c r="T289" i="46"/>
  <c r="S289" i="46"/>
  <c r="R289" i="46"/>
  <c r="Q289" i="46"/>
  <c r="P289" i="46"/>
  <c r="O289" i="46"/>
  <c r="X288" i="46"/>
  <c r="W288" i="46"/>
  <c r="V288" i="46"/>
  <c r="U288" i="46"/>
  <c r="T288" i="46"/>
  <c r="S288" i="46"/>
  <c r="R288" i="46"/>
  <c r="Q288" i="46"/>
  <c r="P288" i="46"/>
  <c r="O288" i="46"/>
  <c r="X286" i="46"/>
  <c r="W286" i="46"/>
  <c r="V286" i="46"/>
  <c r="U286" i="46"/>
  <c r="T286" i="46"/>
  <c r="S286" i="46"/>
  <c r="R286" i="46"/>
  <c r="Q286" i="46"/>
  <c r="P286" i="46"/>
  <c r="O286" i="46"/>
  <c r="X285" i="46"/>
  <c r="W285" i="46"/>
  <c r="V285" i="46"/>
  <c r="U285" i="46"/>
  <c r="T285" i="46"/>
  <c r="S285" i="46"/>
  <c r="R285" i="46"/>
  <c r="Q285" i="46"/>
  <c r="P285" i="46"/>
  <c r="O285" i="46"/>
  <c r="X282" i="46"/>
  <c r="W282" i="46"/>
  <c r="V282" i="46"/>
  <c r="U282" i="46"/>
  <c r="T282" i="46"/>
  <c r="S282" i="46"/>
  <c r="R282" i="46"/>
  <c r="Q282" i="46"/>
  <c r="P282" i="46"/>
  <c r="O282" i="46"/>
  <c r="AB382" i="46"/>
  <c r="AA382" i="46"/>
  <c r="Z382" i="46"/>
  <c r="Y382" i="46"/>
  <c r="AB379" i="46"/>
  <c r="AA379" i="46"/>
  <c r="Z379" i="46"/>
  <c r="Y379" i="46"/>
  <c r="AB376" i="46"/>
  <c r="AA376" i="46"/>
  <c r="Z376" i="46"/>
  <c r="Y376" i="46"/>
  <c r="AB372" i="46"/>
  <c r="AA372" i="46"/>
  <c r="Z372" i="46"/>
  <c r="Y372" i="46"/>
  <c r="AB369" i="46"/>
  <c r="AA369" i="46"/>
  <c r="Z369" i="46"/>
  <c r="Y369" i="46"/>
  <c r="AB366" i="46"/>
  <c r="AA366" i="46"/>
  <c r="Z366" i="46"/>
  <c r="Y366" i="46"/>
  <c r="AB363" i="46"/>
  <c r="AA363" i="46"/>
  <c r="Z363" i="46"/>
  <c r="Y363" i="46"/>
  <c r="AB360" i="46"/>
  <c r="AA360" i="46"/>
  <c r="Z360" i="46"/>
  <c r="Y360" i="46"/>
  <c r="AB356" i="46"/>
  <c r="AA356" i="46"/>
  <c r="Z356" i="46"/>
  <c r="Y356" i="46"/>
  <c r="AB353" i="46"/>
  <c r="AA353" i="46"/>
  <c r="Z353" i="46"/>
  <c r="Y353"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6" i="46"/>
  <c r="AA326" i="46"/>
  <c r="Z326" i="46"/>
  <c r="Y326" i="46"/>
  <c r="AB323" i="46"/>
  <c r="AA323" i="46"/>
  <c r="Z323" i="46"/>
  <c r="Y323" i="46"/>
  <c r="AB320" i="46"/>
  <c r="AA320" i="46"/>
  <c r="Z320" i="46"/>
  <c r="Y320" i="46"/>
  <c r="AB317" i="46"/>
  <c r="AA317" i="46"/>
  <c r="Z317" i="46"/>
  <c r="Y317" i="46"/>
  <c r="AB314" i="46"/>
  <c r="AA314" i="46"/>
  <c r="Z314" i="46"/>
  <c r="Y314" i="46"/>
  <c r="AB311" i="46"/>
  <c r="AA311" i="46"/>
  <c r="Z311" i="46"/>
  <c r="Y311" i="46"/>
  <c r="AB308" i="46"/>
  <c r="AA308" i="46"/>
  <c r="Z308" i="46"/>
  <c r="Y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M375" i="46"/>
  <c r="L375" i="46"/>
  <c r="K375" i="46"/>
  <c r="J375" i="46"/>
  <c r="I375" i="46"/>
  <c r="H375" i="46"/>
  <c r="G375" i="46"/>
  <c r="F375" i="46"/>
  <c r="E375" i="46"/>
  <c r="D375" i="46"/>
  <c r="M349" i="46"/>
  <c r="L349" i="46"/>
  <c r="K349" i="46"/>
  <c r="J349" i="46"/>
  <c r="I349" i="46"/>
  <c r="H349" i="46"/>
  <c r="G349" i="46"/>
  <c r="F349" i="46"/>
  <c r="E349" i="46"/>
  <c r="D349" i="46"/>
  <c r="M348" i="46"/>
  <c r="L348" i="46"/>
  <c r="K348" i="46"/>
  <c r="J348" i="46"/>
  <c r="I348" i="46"/>
  <c r="H348" i="46"/>
  <c r="G348" i="46"/>
  <c r="F348" i="46"/>
  <c r="E348" i="46"/>
  <c r="D348" i="46"/>
  <c r="M339" i="46"/>
  <c r="L339" i="46"/>
  <c r="K339" i="46"/>
  <c r="J339" i="46"/>
  <c r="I339" i="46"/>
  <c r="H339" i="46"/>
  <c r="G339" i="46"/>
  <c r="F339" i="46"/>
  <c r="E339" i="46"/>
  <c r="D339" i="46"/>
  <c r="M319" i="46"/>
  <c r="L319" i="46"/>
  <c r="K319" i="46"/>
  <c r="J319" i="46"/>
  <c r="I319" i="46"/>
  <c r="H319" i="46"/>
  <c r="G319" i="46"/>
  <c r="F319" i="46"/>
  <c r="E319" i="46"/>
  <c r="D319" i="46"/>
  <c r="M317" i="46"/>
  <c r="L317" i="46"/>
  <c r="K317" i="46"/>
  <c r="J317" i="46"/>
  <c r="I317" i="46"/>
  <c r="H317" i="46"/>
  <c r="G317" i="46"/>
  <c r="F317" i="46"/>
  <c r="E317" i="46"/>
  <c r="D317" i="46"/>
  <c r="M316" i="46"/>
  <c r="L316" i="46"/>
  <c r="K316" i="46"/>
  <c r="J316" i="46"/>
  <c r="I316" i="46"/>
  <c r="H316" i="46"/>
  <c r="G316" i="46"/>
  <c r="F316" i="46"/>
  <c r="E316" i="46"/>
  <c r="D316" i="46"/>
  <c r="M310" i="46"/>
  <c r="L310" i="46"/>
  <c r="K310" i="46"/>
  <c r="J310" i="46"/>
  <c r="I310" i="46"/>
  <c r="H310" i="46"/>
  <c r="G310" i="46"/>
  <c r="F310" i="46"/>
  <c r="E310" i="46"/>
  <c r="D310" i="46"/>
  <c r="M308" i="46"/>
  <c r="L308" i="46"/>
  <c r="K308" i="46"/>
  <c r="J308" i="46"/>
  <c r="I308" i="46"/>
  <c r="H308" i="46"/>
  <c r="G308" i="46"/>
  <c r="F308" i="46"/>
  <c r="E308" i="46"/>
  <c r="D308" i="46"/>
  <c r="M307" i="46"/>
  <c r="L307" i="46"/>
  <c r="K307" i="46"/>
  <c r="J307" i="46"/>
  <c r="I307" i="46"/>
  <c r="H307" i="46"/>
  <c r="G307" i="46"/>
  <c r="F307" i="46"/>
  <c r="E307" i="46"/>
  <c r="D307" i="46"/>
  <c r="M298" i="46"/>
  <c r="L298" i="46"/>
  <c r="K298" i="46"/>
  <c r="J298" i="46"/>
  <c r="I298" i="46"/>
  <c r="H298" i="46"/>
  <c r="G298" i="46"/>
  <c r="F298" i="46"/>
  <c r="E298" i="46"/>
  <c r="D298" i="46"/>
  <c r="M291" i="46"/>
  <c r="L291" i="46"/>
  <c r="K291" i="46"/>
  <c r="J291" i="46"/>
  <c r="I291" i="46"/>
  <c r="H291" i="46"/>
  <c r="G291" i="46"/>
  <c r="F291" i="46"/>
  <c r="E291" i="46"/>
  <c r="D291" i="46"/>
  <c r="M289" i="46"/>
  <c r="L289" i="46"/>
  <c r="K289" i="46"/>
  <c r="J289" i="46"/>
  <c r="I289" i="46"/>
  <c r="H289" i="46"/>
  <c r="G289" i="46"/>
  <c r="F289" i="46"/>
  <c r="E289" i="46"/>
  <c r="D289" i="46"/>
  <c r="M288" i="46"/>
  <c r="L288" i="46"/>
  <c r="K288" i="46"/>
  <c r="J288" i="46"/>
  <c r="I288" i="46"/>
  <c r="H288" i="46"/>
  <c r="G288" i="46"/>
  <c r="F288" i="46"/>
  <c r="E288" i="46"/>
  <c r="D288" i="46"/>
  <c r="M286" i="46"/>
  <c r="L286" i="46"/>
  <c r="K286" i="46"/>
  <c r="J286" i="46"/>
  <c r="I286" i="46"/>
  <c r="H286" i="46"/>
  <c r="G286" i="46"/>
  <c r="F286" i="46"/>
  <c r="E286" i="46"/>
  <c r="D286" i="46"/>
  <c r="M285" i="46"/>
  <c r="L285" i="46"/>
  <c r="K285" i="46"/>
  <c r="J285" i="46"/>
  <c r="I285" i="46"/>
  <c r="H285" i="46"/>
  <c r="G285" i="46"/>
  <c r="F285" i="46"/>
  <c r="E285" i="46"/>
  <c r="D285" i="46"/>
  <c r="M282" i="46"/>
  <c r="L282" i="46"/>
  <c r="K282" i="46"/>
  <c r="J282" i="46"/>
  <c r="I282" i="46"/>
  <c r="H282" i="46"/>
  <c r="G282" i="46"/>
  <c r="F282" i="46"/>
  <c r="E282" i="46"/>
  <c r="D282" i="46"/>
  <c r="N382" i="46"/>
  <c r="N379" i="46"/>
  <c r="N376" i="46"/>
  <c r="N372" i="46"/>
  <c r="N369" i="46"/>
  <c r="N366" i="46"/>
  <c r="N363" i="46"/>
  <c r="N360" i="46"/>
  <c r="N356" i="46"/>
  <c r="N342" i="46"/>
  <c r="N339" i="46"/>
  <c r="N336" i="46"/>
  <c r="N333" i="46"/>
  <c r="N320" i="46"/>
  <c r="N317" i="46"/>
  <c r="N314" i="46"/>
  <c r="N311" i="46"/>
  <c r="N308" i="46"/>
  <c r="AB253" i="46"/>
  <c r="AA253" i="46"/>
  <c r="Z253" i="46"/>
  <c r="Y253" i="46"/>
  <c r="AB250" i="46"/>
  <c r="AA250" i="46"/>
  <c r="Z250" i="46"/>
  <c r="Y250" i="46"/>
  <c r="AB247" i="46"/>
  <c r="AA247" i="46"/>
  <c r="Z247" i="46"/>
  <c r="Y247" i="46"/>
  <c r="AB243" i="46"/>
  <c r="AA243" i="46"/>
  <c r="Z243" i="46"/>
  <c r="Y243" i="46"/>
  <c r="AB240" i="46"/>
  <c r="AA240" i="46"/>
  <c r="Z240" i="46"/>
  <c r="Y240" i="46"/>
  <c r="AB237" i="46"/>
  <c r="AA237" i="46"/>
  <c r="Z237" i="46"/>
  <c r="Y237" i="46"/>
  <c r="AB234" i="46"/>
  <c r="AA234" i="46"/>
  <c r="Z234" i="46"/>
  <c r="Y234" i="46"/>
  <c r="AB231" i="46"/>
  <c r="AA231" i="46"/>
  <c r="Z231" i="46"/>
  <c r="Y231" i="46"/>
  <c r="AB227" i="46"/>
  <c r="AA227" i="46"/>
  <c r="Z227" i="46"/>
  <c r="Y227" i="46"/>
  <c r="AB224" i="46"/>
  <c r="AA224" i="46"/>
  <c r="Z224" i="46"/>
  <c r="Y224" i="46"/>
  <c r="AB220" i="46"/>
  <c r="AA220" i="46"/>
  <c r="Z220" i="46"/>
  <c r="Y220" i="46"/>
  <c r="AB216" i="46"/>
  <c r="AA216" i="46"/>
  <c r="Z216" i="46"/>
  <c r="Y216" i="46"/>
  <c r="AB213" i="46"/>
  <c r="AA213" i="46"/>
  <c r="Z213" i="46"/>
  <c r="Y213" i="46"/>
  <c r="AB210" i="46"/>
  <c r="AA210" i="46"/>
  <c r="Z210" i="46"/>
  <c r="Y210" i="46"/>
  <c r="AB207" i="46"/>
  <c r="AA207" i="46"/>
  <c r="Z207" i="46"/>
  <c r="Y207" i="46"/>
  <c r="AB204" i="46"/>
  <c r="AA204" i="46"/>
  <c r="Z204" i="46"/>
  <c r="Y204" i="46"/>
  <c r="AB200" i="46"/>
  <c r="AA200" i="46"/>
  <c r="Z200" i="46"/>
  <c r="Y200" i="46"/>
  <c r="AB197" i="46"/>
  <c r="AA197" i="46"/>
  <c r="Z197" i="46"/>
  <c r="Y197" i="46"/>
  <c r="AB194" i="46"/>
  <c r="AA194" i="46"/>
  <c r="Z194" i="46"/>
  <c r="Y194" i="46"/>
  <c r="AB191" i="46"/>
  <c r="AA191" i="46"/>
  <c r="Z191" i="46"/>
  <c r="Y191" i="46"/>
  <c r="AB188" i="46"/>
  <c r="AA188" i="46"/>
  <c r="Z188" i="46"/>
  <c r="Y188" i="46"/>
  <c r="AB185" i="46"/>
  <c r="AA185" i="46"/>
  <c r="Z185" i="46"/>
  <c r="Y185" i="46"/>
  <c r="AB182" i="46"/>
  <c r="AA182" i="46"/>
  <c r="Z182" i="46"/>
  <c r="Y182" i="46"/>
  <c r="AB179" i="46"/>
  <c r="AA179" i="46"/>
  <c r="Z179" i="46"/>
  <c r="Y179" i="46"/>
  <c r="AB175" i="46"/>
  <c r="AA175" i="46"/>
  <c r="Z175" i="46"/>
  <c r="Y175" i="46"/>
  <c r="AB172" i="46"/>
  <c r="AA172" i="46"/>
  <c r="Z172" i="46"/>
  <c r="Y172" i="46"/>
  <c r="AB169" i="46"/>
  <c r="AA169" i="46"/>
  <c r="Z169" i="46"/>
  <c r="Y169" i="46"/>
  <c r="AB166" i="46"/>
  <c r="AA166" i="46"/>
  <c r="Z166" i="46"/>
  <c r="Y166" i="46"/>
  <c r="AB163" i="46"/>
  <c r="AA163" i="46"/>
  <c r="Z163" i="46"/>
  <c r="Y163" i="46"/>
  <c r="AB160" i="46"/>
  <c r="AA160" i="46"/>
  <c r="Z160" i="46"/>
  <c r="Y160" i="46"/>
  <c r="AB157" i="46"/>
  <c r="AA157" i="46"/>
  <c r="Z157" i="46"/>
  <c r="Y157" i="46"/>
  <c r="AB154" i="46"/>
  <c r="AA154" i="46"/>
  <c r="Z154" i="46"/>
  <c r="Y154" i="46"/>
  <c r="AB151" i="46"/>
  <c r="AA151" i="46"/>
  <c r="Z151" i="46"/>
  <c r="Y151" i="46"/>
  <c r="W233" i="46"/>
  <c r="V233" i="46"/>
  <c r="U233" i="46"/>
  <c r="T233" i="46"/>
  <c r="S233" i="46"/>
  <c r="R233" i="46"/>
  <c r="Q233" i="46"/>
  <c r="P233" i="46"/>
  <c r="O233" i="46"/>
  <c r="W220" i="46"/>
  <c r="V220" i="46"/>
  <c r="U220" i="46"/>
  <c r="T220" i="46"/>
  <c r="S220" i="46"/>
  <c r="R220" i="46"/>
  <c r="Q220" i="46"/>
  <c r="P220" i="46"/>
  <c r="O220" i="46"/>
  <c r="W219" i="46"/>
  <c r="V219" i="46"/>
  <c r="U219" i="46"/>
  <c r="T219" i="46"/>
  <c r="S219" i="46"/>
  <c r="R219" i="46"/>
  <c r="Q219" i="46"/>
  <c r="P219" i="46"/>
  <c r="O219" i="46"/>
  <c r="W187" i="46"/>
  <c r="V187" i="46"/>
  <c r="U187" i="46"/>
  <c r="T187" i="46"/>
  <c r="S187" i="46"/>
  <c r="R187" i="46"/>
  <c r="Q187" i="46"/>
  <c r="P187" i="46"/>
  <c r="O187" i="46"/>
  <c r="W181" i="46"/>
  <c r="V181" i="46"/>
  <c r="U181" i="46"/>
  <c r="T181" i="46"/>
  <c r="S181" i="46"/>
  <c r="R181" i="46"/>
  <c r="Q181" i="46"/>
  <c r="P181" i="46"/>
  <c r="O181" i="46"/>
  <c r="W178" i="46"/>
  <c r="V178" i="46"/>
  <c r="U178" i="46"/>
  <c r="T178" i="46"/>
  <c r="S178" i="46"/>
  <c r="R178" i="46"/>
  <c r="Q178" i="46"/>
  <c r="P178" i="46"/>
  <c r="O178" i="46"/>
  <c r="W162" i="46"/>
  <c r="V162" i="46"/>
  <c r="U162" i="46"/>
  <c r="T162" i="46"/>
  <c r="S162" i="46"/>
  <c r="R162" i="46"/>
  <c r="Q162" i="46"/>
  <c r="P162" i="46"/>
  <c r="O162" i="46"/>
  <c r="W159" i="46"/>
  <c r="V159" i="46"/>
  <c r="U159" i="46"/>
  <c r="T159" i="46"/>
  <c r="S159" i="46"/>
  <c r="R159" i="46"/>
  <c r="Q159" i="46"/>
  <c r="P159" i="46"/>
  <c r="O159" i="46"/>
  <c r="W156" i="46"/>
  <c r="V156" i="46"/>
  <c r="U156" i="46"/>
  <c r="T156" i="46"/>
  <c r="S156" i="46"/>
  <c r="R156" i="46"/>
  <c r="Q156" i="46"/>
  <c r="P156" i="46"/>
  <c r="O156" i="46"/>
  <c r="W153" i="46"/>
  <c r="V153" i="46"/>
  <c r="U153" i="46"/>
  <c r="T153" i="46"/>
  <c r="S153" i="46"/>
  <c r="R153" i="46"/>
  <c r="Q153" i="46"/>
  <c r="P153" i="46"/>
  <c r="O153" i="46"/>
  <c r="W150" i="46"/>
  <c r="V150" i="46"/>
  <c r="U150" i="46"/>
  <c r="T150" i="46"/>
  <c r="S150" i="46"/>
  <c r="R150" i="46"/>
  <c r="Q150" i="46"/>
  <c r="P150" i="46"/>
  <c r="O150" i="46"/>
  <c r="N253" i="46"/>
  <c r="N250" i="46"/>
  <c r="N247" i="46"/>
  <c r="N243" i="46"/>
  <c r="N240" i="46"/>
  <c r="N237" i="46"/>
  <c r="N234" i="46"/>
  <c r="N231" i="46"/>
  <c r="N227" i="46"/>
  <c r="N213" i="46"/>
  <c r="N210" i="46"/>
  <c r="N207" i="46"/>
  <c r="N204" i="46"/>
  <c r="N191" i="46"/>
  <c r="N188" i="46"/>
  <c r="N185" i="46"/>
  <c r="N182" i="46"/>
  <c r="N179" i="46"/>
  <c r="M233" i="46"/>
  <c r="L233" i="46"/>
  <c r="K233" i="46"/>
  <c r="J233" i="46"/>
  <c r="I233" i="46"/>
  <c r="H233" i="46"/>
  <c r="G233" i="46"/>
  <c r="F233" i="46"/>
  <c r="E233" i="46"/>
  <c r="D233" i="46"/>
  <c r="M220" i="46"/>
  <c r="L220" i="46"/>
  <c r="K220" i="46"/>
  <c r="J220" i="46"/>
  <c r="I220" i="46"/>
  <c r="H220" i="46"/>
  <c r="G220" i="46"/>
  <c r="F220" i="46"/>
  <c r="E220" i="46"/>
  <c r="D220" i="46"/>
  <c r="M219" i="46"/>
  <c r="L219" i="46"/>
  <c r="K219" i="46"/>
  <c r="J219" i="46"/>
  <c r="I219" i="46"/>
  <c r="H219" i="46"/>
  <c r="G219" i="46"/>
  <c r="F219" i="46"/>
  <c r="E219" i="46"/>
  <c r="D219" i="46"/>
  <c r="M187" i="46"/>
  <c r="L187" i="46"/>
  <c r="K187" i="46"/>
  <c r="J187" i="46"/>
  <c r="I187" i="46"/>
  <c r="H187" i="46"/>
  <c r="G187" i="46"/>
  <c r="F187" i="46"/>
  <c r="E187" i="46"/>
  <c r="D187" i="46"/>
  <c r="M181" i="46"/>
  <c r="L181" i="46"/>
  <c r="K181" i="46"/>
  <c r="J181" i="46"/>
  <c r="I181" i="46"/>
  <c r="H181" i="46"/>
  <c r="G181" i="46"/>
  <c r="F181" i="46"/>
  <c r="E181" i="46"/>
  <c r="D181" i="46"/>
  <c r="M178" i="46"/>
  <c r="L178" i="46"/>
  <c r="K178" i="46"/>
  <c r="J178" i="46"/>
  <c r="I178" i="46"/>
  <c r="H178" i="46"/>
  <c r="G178" i="46"/>
  <c r="F178" i="46"/>
  <c r="E178" i="46"/>
  <c r="D178" i="46"/>
  <c r="M162" i="46"/>
  <c r="L162" i="46"/>
  <c r="K162" i="46"/>
  <c r="J162" i="46"/>
  <c r="I162" i="46"/>
  <c r="H162" i="46"/>
  <c r="G162" i="46"/>
  <c r="F162" i="46"/>
  <c r="E162" i="46"/>
  <c r="D162" i="46"/>
  <c r="M159" i="46"/>
  <c r="L159" i="46"/>
  <c r="K159" i="46"/>
  <c r="J159" i="46"/>
  <c r="I159" i="46"/>
  <c r="H159" i="46"/>
  <c r="G159" i="46"/>
  <c r="F159" i="46"/>
  <c r="E159" i="46"/>
  <c r="D159" i="46"/>
  <c r="M156" i="46"/>
  <c r="L156" i="46"/>
  <c r="K156" i="46"/>
  <c r="J156" i="46"/>
  <c r="I156" i="46"/>
  <c r="H156" i="46"/>
  <c r="G156" i="46"/>
  <c r="F156" i="46"/>
  <c r="E156" i="46"/>
  <c r="D156" i="46"/>
  <c r="M153" i="46"/>
  <c r="L153" i="46"/>
  <c r="K153" i="46"/>
  <c r="J153" i="46"/>
  <c r="I153" i="46"/>
  <c r="H153" i="46"/>
  <c r="G153" i="46"/>
  <c r="F153" i="46"/>
  <c r="E153" i="46"/>
  <c r="D153" i="46"/>
  <c r="M150" i="46"/>
  <c r="L150" i="46"/>
  <c r="K150" i="46"/>
  <c r="J150" i="46"/>
  <c r="I150" i="46"/>
  <c r="H150" i="46"/>
  <c r="G150" i="46"/>
  <c r="F150" i="46"/>
  <c r="E150" i="46"/>
  <c r="D150" i="46"/>
  <c r="X65" i="46"/>
  <c r="W65" i="46"/>
  <c r="V65" i="46"/>
  <c r="U65" i="46"/>
  <c r="T65" i="46"/>
  <c r="S65" i="46"/>
  <c r="R65" i="46"/>
  <c r="Q65" i="46"/>
  <c r="P65" i="46"/>
  <c r="O65" i="46"/>
  <c r="X54" i="46"/>
  <c r="W54" i="46"/>
  <c r="V54" i="46"/>
  <c r="U54" i="46"/>
  <c r="T54" i="46"/>
  <c r="S54" i="46"/>
  <c r="R54" i="46"/>
  <c r="Q54" i="46"/>
  <c r="P54" i="46"/>
  <c r="O54" i="46"/>
  <c r="X53" i="46"/>
  <c r="W53" i="46"/>
  <c r="V53" i="46"/>
  <c r="U53" i="46"/>
  <c r="T53" i="46"/>
  <c r="S53" i="46"/>
  <c r="R53" i="46"/>
  <c r="Q53" i="46"/>
  <c r="P53" i="46"/>
  <c r="O53" i="46"/>
  <c r="X51" i="46"/>
  <c r="W51" i="46"/>
  <c r="V51" i="46"/>
  <c r="U51" i="46"/>
  <c r="T51" i="46"/>
  <c r="S51" i="46"/>
  <c r="R51" i="46"/>
  <c r="Q51" i="46"/>
  <c r="P51" i="46"/>
  <c r="O51" i="46"/>
  <c r="X50" i="46"/>
  <c r="W50" i="46"/>
  <c r="V50" i="46"/>
  <c r="U50" i="46"/>
  <c r="T50" i="46"/>
  <c r="S50" i="46"/>
  <c r="R50" i="46"/>
  <c r="Q50" i="46"/>
  <c r="P50" i="46"/>
  <c r="O50" i="46"/>
  <c r="X40" i="46"/>
  <c r="W40" i="46"/>
  <c r="V40" i="46"/>
  <c r="U40" i="46"/>
  <c r="T40" i="46"/>
  <c r="S40" i="46"/>
  <c r="R40" i="46"/>
  <c r="Q40" i="46"/>
  <c r="P40" i="46"/>
  <c r="O40" i="46"/>
  <c r="X35" i="46"/>
  <c r="W35" i="46"/>
  <c r="V35" i="46"/>
  <c r="U35" i="46"/>
  <c r="T35" i="46"/>
  <c r="S35" i="46"/>
  <c r="R35" i="46"/>
  <c r="Q35" i="46"/>
  <c r="P35" i="46"/>
  <c r="O35" i="46"/>
  <c r="X34" i="46"/>
  <c r="W34" i="46"/>
  <c r="V34" i="46"/>
  <c r="U34" i="46"/>
  <c r="T34" i="46"/>
  <c r="S34" i="46"/>
  <c r="R34" i="46"/>
  <c r="Q34" i="46"/>
  <c r="P34" i="46"/>
  <c r="X32" i="46"/>
  <c r="W32" i="46"/>
  <c r="V32" i="46"/>
  <c r="U32" i="46"/>
  <c r="T32" i="46"/>
  <c r="S32" i="46"/>
  <c r="R32" i="46"/>
  <c r="Q32" i="46"/>
  <c r="P32" i="46"/>
  <c r="O32" i="46"/>
  <c r="X31" i="46"/>
  <c r="W31" i="46"/>
  <c r="V31" i="46"/>
  <c r="U31" i="46"/>
  <c r="T31" i="46"/>
  <c r="S31" i="46"/>
  <c r="R31" i="46"/>
  <c r="Q31" i="46"/>
  <c r="P31" i="46"/>
  <c r="O31" i="46"/>
  <c r="M106" i="46"/>
  <c r="L106" i="46"/>
  <c r="K106" i="46"/>
  <c r="J106" i="46"/>
  <c r="I106" i="46"/>
  <c r="H106" i="46"/>
  <c r="G106" i="46"/>
  <c r="F106" i="46"/>
  <c r="E106" i="46"/>
  <c r="D106" i="46"/>
  <c r="M105" i="46"/>
  <c r="L105" i="46"/>
  <c r="K105" i="46"/>
  <c r="J105" i="46"/>
  <c r="I105" i="46"/>
  <c r="H105" i="46"/>
  <c r="G105" i="46"/>
  <c r="F105" i="46"/>
  <c r="E105" i="46"/>
  <c r="D105" i="46"/>
  <c r="M103" i="46"/>
  <c r="L103" i="46"/>
  <c r="K103" i="46"/>
  <c r="J103" i="46"/>
  <c r="I103" i="46"/>
  <c r="H103" i="46"/>
  <c r="G103" i="46"/>
  <c r="F103" i="46"/>
  <c r="E103" i="46"/>
  <c r="D103" i="46"/>
  <c r="M102" i="46"/>
  <c r="L102" i="46"/>
  <c r="K102" i="46"/>
  <c r="J102" i="46"/>
  <c r="I102" i="46"/>
  <c r="H102" i="46"/>
  <c r="G102" i="46"/>
  <c r="F102" i="46"/>
  <c r="E102" i="46"/>
  <c r="D102" i="46"/>
  <c r="M87" i="46"/>
  <c r="L87" i="46"/>
  <c r="K87" i="46"/>
  <c r="J87" i="46"/>
  <c r="I87" i="46"/>
  <c r="H87" i="46"/>
  <c r="G87" i="46"/>
  <c r="F87" i="46"/>
  <c r="E87" i="46"/>
  <c r="D87" i="46"/>
  <c r="M84" i="46"/>
  <c r="L84" i="46"/>
  <c r="K84" i="46"/>
  <c r="J84" i="46"/>
  <c r="I84" i="46"/>
  <c r="H84" i="46"/>
  <c r="G84" i="46"/>
  <c r="F84" i="46"/>
  <c r="E84" i="46"/>
  <c r="D84" i="46"/>
  <c r="M72" i="46"/>
  <c r="L72" i="46"/>
  <c r="K72" i="46"/>
  <c r="J72" i="46"/>
  <c r="I72" i="46"/>
  <c r="H72" i="46"/>
  <c r="G72" i="46"/>
  <c r="F72" i="46"/>
  <c r="E72" i="46"/>
  <c r="D72" i="46"/>
  <c r="M71" i="46"/>
  <c r="L71" i="46"/>
  <c r="K71" i="46"/>
  <c r="J71" i="46"/>
  <c r="I71" i="46"/>
  <c r="H71" i="46"/>
  <c r="G71" i="46"/>
  <c r="F71" i="46"/>
  <c r="E71" i="46"/>
  <c r="D71" i="46"/>
  <c r="M65" i="46"/>
  <c r="L65" i="46"/>
  <c r="K65" i="46"/>
  <c r="J65" i="46"/>
  <c r="I65" i="46"/>
  <c r="H65" i="46"/>
  <c r="G65" i="46"/>
  <c r="F65" i="46"/>
  <c r="E65" i="46"/>
  <c r="D65" i="46"/>
  <c r="M54" i="46"/>
  <c r="L54" i="46"/>
  <c r="K54" i="46"/>
  <c r="J54" i="46"/>
  <c r="I54" i="46"/>
  <c r="H54" i="46"/>
  <c r="G54" i="46"/>
  <c r="F54" i="46"/>
  <c r="E54" i="46"/>
  <c r="D54" i="46"/>
  <c r="M53" i="46"/>
  <c r="L53" i="46"/>
  <c r="K53" i="46"/>
  <c r="J53" i="46"/>
  <c r="I53" i="46"/>
  <c r="H53" i="46"/>
  <c r="G53" i="46"/>
  <c r="F53" i="46"/>
  <c r="E53" i="46"/>
  <c r="D53" i="46"/>
  <c r="M51" i="46"/>
  <c r="L51" i="46"/>
  <c r="K51" i="46"/>
  <c r="J51" i="46"/>
  <c r="I51" i="46"/>
  <c r="H51" i="46"/>
  <c r="G51" i="46"/>
  <c r="F51" i="46"/>
  <c r="E51" i="46"/>
  <c r="D51" i="46"/>
  <c r="M50" i="46"/>
  <c r="L50" i="46"/>
  <c r="K50" i="46"/>
  <c r="J50" i="46"/>
  <c r="I50" i="46"/>
  <c r="H50" i="46"/>
  <c r="G50" i="46"/>
  <c r="F50" i="46"/>
  <c r="E50" i="46"/>
  <c r="D50" i="46"/>
  <c r="M35" i="46"/>
  <c r="L35" i="46"/>
  <c r="K35" i="46"/>
  <c r="J35" i="46"/>
  <c r="I35" i="46"/>
  <c r="H35" i="46"/>
  <c r="G35" i="46"/>
  <c r="F35" i="46"/>
  <c r="E35" i="46"/>
  <c r="D35" i="46"/>
  <c r="M31" i="46"/>
  <c r="L31" i="46"/>
  <c r="K31" i="46"/>
  <c r="J31" i="46"/>
  <c r="I31" i="46"/>
  <c r="H31" i="46"/>
  <c r="G31" i="46"/>
  <c r="F31" i="46"/>
  <c r="E31" i="46"/>
  <c r="M32" i="46"/>
  <c r="L32" i="46"/>
  <c r="K32" i="46"/>
  <c r="J32" i="46"/>
  <c r="I32" i="46"/>
  <c r="H32" i="46"/>
  <c r="G32" i="46"/>
  <c r="F32" i="46"/>
  <c r="E32" i="46"/>
  <c r="D32" i="46"/>
  <c r="D31" i="46"/>
  <c r="O34" i="46"/>
  <c r="M34" i="46"/>
  <c r="L34" i="46"/>
  <c r="K34" i="46"/>
  <c r="J34" i="46"/>
  <c r="I34" i="46"/>
  <c r="H34" i="46"/>
  <c r="G34" i="46"/>
  <c r="F34" i="46"/>
  <c r="E34" i="46"/>
  <c r="D34" i="46"/>
  <c r="E29" i="46"/>
  <c r="F29" i="46"/>
  <c r="G29" i="46"/>
  <c r="H29" i="46"/>
  <c r="I29" i="46"/>
  <c r="J29" i="46"/>
  <c r="K29" i="46"/>
  <c r="L29" i="46"/>
  <c r="M29" i="46"/>
  <c r="D29" i="46"/>
  <c r="E28" i="46"/>
  <c r="F28" i="46"/>
  <c r="G28" i="46"/>
  <c r="H28" i="46"/>
  <c r="I28" i="46"/>
  <c r="J28" i="46"/>
  <c r="K28" i="46"/>
  <c r="L28" i="46"/>
  <c r="M28" i="46"/>
  <c r="X28" i="46"/>
  <c r="W28" i="46"/>
  <c r="V28" i="46"/>
  <c r="U28" i="46"/>
  <c r="T28" i="46"/>
  <c r="S28" i="46"/>
  <c r="R28" i="46"/>
  <c r="Q28" i="46"/>
  <c r="P28" i="46"/>
  <c r="O28" i="46"/>
  <c r="X25" i="46"/>
  <c r="W25" i="46"/>
  <c r="V25" i="46"/>
  <c r="U25" i="46"/>
  <c r="T25" i="46"/>
  <c r="S25" i="46"/>
  <c r="R25" i="46"/>
  <c r="Q25" i="46"/>
  <c r="P25" i="46"/>
  <c r="O25" i="46"/>
  <c r="X22" i="46"/>
  <c r="W22" i="46"/>
  <c r="V22" i="46"/>
  <c r="U22" i="46"/>
  <c r="T22" i="46"/>
  <c r="S22" i="46"/>
  <c r="R22" i="46"/>
  <c r="Q22" i="46"/>
  <c r="P22" i="46"/>
  <c r="O22" i="46"/>
  <c r="X87" i="46"/>
  <c r="W87" i="46"/>
  <c r="V87" i="46"/>
  <c r="U87" i="46"/>
  <c r="T87" i="46"/>
  <c r="S87" i="46"/>
  <c r="R87" i="46"/>
  <c r="Q87" i="46"/>
  <c r="P87" i="46"/>
  <c r="O87" i="46"/>
  <c r="X84" i="46"/>
  <c r="W84" i="46"/>
  <c r="V84" i="46"/>
  <c r="U84" i="46"/>
  <c r="T84" i="46"/>
  <c r="S84" i="46"/>
  <c r="R84" i="46"/>
  <c r="Q84" i="46"/>
  <c r="P84" i="46"/>
  <c r="O84" i="46"/>
  <c r="X106" i="46"/>
  <c r="W106" i="46"/>
  <c r="V106" i="46"/>
  <c r="U106" i="46"/>
  <c r="T106" i="46"/>
  <c r="S106" i="46"/>
  <c r="R106" i="46"/>
  <c r="Q106" i="46"/>
  <c r="P106" i="46"/>
  <c r="O106" i="46"/>
  <c r="X105" i="46"/>
  <c r="W105" i="46"/>
  <c r="V105" i="46"/>
  <c r="U105" i="46"/>
  <c r="T105" i="46"/>
  <c r="S105" i="46"/>
  <c r="R105" i="46"/>
  <c r="Q105" i="46"/>
  <c r="P105" i="46"/>
  <c r="O105" i="46"/>
  <c r="X103" i="46"/>
  <c r="W103" i="46"/>
  <c r="V103" i="46"/>
  <c r="U103" i="46"/>
  <c r="T103" i="46"/>
  <c r="S103" i="46"/>
  <c r="R103" i="46"/>
  <c r="Q103" i="46"/>
  <c r="P103" i="46"/>
  <c r="O103" i="46"/>
  <c r="X102" i="46"/>
  <c r="W102" i="46"/>
  <c r="V102" i="46"/>
  <c r="U102" i="46"/>
  <c r="T102" i="46"/>
  <c r="S102" i="46"/>
  <c r="R102" i="46"/>
  <c r="Q102" i="46"/>
  <c r="P102" i="46"/>
  <c r="O102" i="46"/>
  <c r="AB125" i="46"/>
  <c r="AA125" i="46"/>
  <c r="Z125" i="46"/>
  <c r="Y125" i="46"/>
  <c r="AB122" i="46"/>
  <c r="AA122" i="46"/>
  <c r="Z122" i="46"/>
  <c r="Y122" i="46"/>
  <c r="AB119" i="46"/>
  <c r="AA119" i="46"/>
  <c r="Z119" i="46"/>
  <c r="Y119" i="46"/>
  <c r="AB115" i="46"/>
  <c r="AA115" i="46"/>
  <c r="Z115" i="46"/>
  <c r="Y115" i="46"/>
  <c r="AB112" i="46"/>
  <c r="AA112" i="46"/>
  <c r="Z112" i="46"/>
  <c r="Y112" i="46"/>
  <c r="AB109" i="46"/>
  <c r="AA109" i="46"/>
  <c r="Z109" i="46"/>
  <c r="Y109" i="46"/>
  <c r="AB106" i="46"/>
  <c r="AA106" i="46"/>
  <c r="Z106" i="46"/>
  <c r="Y106" i="46"/>
  <c r="AB103" i="46"/>
  <c r="AA103" i="46"/>
  <c r="Z103" i="46"/>
  <c r="Y103" i="46"/>
  <c r="AB99" i="46"/>
  <c r="AA99" i="46"/>
  <c r="Z99" i="46"/>
  <c r="Y99" i="46"/>
  <c r="AB96" i="46"/>
  <c r="AA96" i="46"/>
  <c r="Z96" i="46"/>
  <c r="Y96" i="46"/>
  <c r="AB92" i="46"/>
  <c r="AA92" i="46"/>
  <c r="Z92" i="46"/>
  <c r="Y92" i="46"/>
  <c r="AB88" i="46"/>
  <c r="AA88" i="46"/>
  <c r="Z88" i="46"/>
  <c r="Y88" i="46"/>
  <c r="AB85" i="46"/>
  <c r="AA85" i="46"/>
  <c r="Z85" i="46"/>
  <c r="Y85" i="46"/>
  <c r="AB82" i="46"/>
  <c r="AA82" i="46"/>
  <c r="Z82" i="46"/>
  <c r="Y82" i="46"/>
  <c r="AB79" i="46"/>
  <c r="AA79" i="46"/>
  <c r="Z79" i="46"/>
  <c r="Y79" i="46"/>
  <c r="AB76" i="46"/>
  <c r="AA76" i="46"/>
  <c r="Z76" i="46"/>
  <c r="Y76" i="46"/>
  <c r="AB72" i="46"/>
  <c r="AA72" i="46"/>
  <c r="Z72" i="46"/>
  <c r="Y72" i="46"/>
  <c r="AB69" i="46"/>
  <c r="AA69" i="46"/>
  <c r="Z69" i="46"/>
  <c r="Y69" i="46"/>
  <c r="AB66" i="46"/>
  <c r="AA66" i="46"/>
  <c r="Z66" i="46"/>
  <c r="Y66" i="46"/>
  <c r="AB63" i="46"/>
  <c r="AA63" i="46"/>
  <c r="Z63" i="46"/>
  <c r="Y63" i="46"/>
  <c r="AB60" i="46"/>
  <c r="AA60" i="46"/>
  <c r="Z60" i="46"/>
  <c r="Y60" i="46"/>
  <c r="AB57" i="46"/>
  <c r="AA57" i="46"/>
  <c r="Z57" i="46"/>
  <c r="Y57" i="46"/>
  <c r="AB54" i="46"/>
  <c r="AA54" i="46"/>
  <c r="Z54" i="46"/>
  <c r="Y54" i="46"/>
  <c r="AB51" i="46"/>
  <c r="AA51" i="46"/>
  <c r="Z51" i="46"/>
  <c r="Y51" i="46"/>
  <c r="AB47" i="46"/>
  <c r="AA47" i="46"/>
  <c r="Z47" i="46"/>
  <c r="Y47" i="46"/>
  <c r="AB44" i="46"/>
  <c r="AA44" i="46"/>
  <c r="Z44" i="46"/>
  <c r="Y44" i="46"/>
  <c r="AB41" i="46"/>
  <c r="AA41" i="46"/>
  <c r="Z41" i="46"/>
  <c r="Y41" i="46"/>
  <c r="AB38" i="46"/>
  <c r="AA38" i="46"/>
  <c r="Z38" i="46"/>
  <c r="Y38" i="46"/>
  <c r="AB35" i="46"/>
  <c r="AA35" i="46"/>
  <c r="Z35" i="46"/>
  <c r="Y35" i="46"/>
  <c r="AB32" i="46"/>
  <c r="AA32" i="46"/>
  <c r="Z32" i="46"/>
  <c r="Y32" i="46"/>
  <c r="AB29" i="46"/>
  <c r="AA29" i="46"/>
  <c r="Z29" i="46"/>
  <c r="Y29" i="46"/>
  <c r="AB26" i="46"/>
  <c r="AA26" i="46"/>
  <c r="Z26" i="46"/>
  <c r="Y26" i="46"/>
  <c r="AB23" i="46"/>
  <c r="AA23" i="46"/>
  <c r="Z23" i="46"/>
  <c r="Y23" i="46"/>
  <c r="D28" i="46"/>
  <c r="M25" i="46"/>
  <c r="L25" i="46"/>
  <c r="K25" i="46"/>
  <c r="J25" i="46"/>
  <c r="I25" i="46"/>
  <c r="H25" i="46"/>
  <c r="G25" i="46"/>
  <c r="F25" i="46"/>
  <c r="E25" i="46"/>
  <c r="D25" i="46"/>
  <c r="N125" i="46"/>
  <c r="N122" i="46"/>
  <c r="N119" i="46"/>
  <c r="N115" i="46"/>
  <c r="N112" i="46"/>
  <c r="N109" i="46"/>
  <c r="N106" i="46"/>
  <c r="N103" i="46"/>
  <c r="N99" i="46"/>
  <c r="N85" i="46"/>
  <c r="N82" i="46"/>
  <c r="N79" i="46"/>
  <c r="N76" i="46"/>
  <c r="N63" i="46"/>
  <c r="N60" i="46"/>
  <c r="N57" i="46"/>
  <c r="N54" i="46"/>
  <c r="N51" i="46"/>
  <c r="E22" i="46"/>
  <c r="F22" i="46"/>
  <c r="G22" i="46"/>
  <c r="H22" i="46"/>
  <c r="I22" i="46"/>
  <c r="J22" i="46"/>
  <c r="K22" i="46"/>
  <c r="L22" i="46"/>
  <c r="M22" i="46"/>
  <c r="D22" i="46"/>
  <c r="O579" i="79" l="1"/>
  <c r="D768" i="79"/>
  <c r="D579" i="79"/>
  <c r="AA494" i="79"/>
  <c r="AY225" i="68"/>
  <c r="D880" i="79" s="1"/>
  <c r="AY222" i="68"/>
  <c r="AY220" i="68"/>
  <c r="AX214" i="68"/>
  <c r="AX213" i="68"/>
  <c r="AX212" i="68"/>
  <c r="AX211" i="68"/>
  <c r="AX210" i="68"/>
  <c r="I58" i="90"/>
  <c r="H58" i="90"/>
  <c r="E58" i="90"/>
  <c r="D58" i="90"/>
  <c r="C58" i="90"/>
  <c r="B58" i="90"/>
  <c r="H57" i="90"/>
  <c r="E57" i="90"/>
  <c r="D57" i="90"/>
  <c r="C57" i="90"/>
  <c r="B57" i="90"/>
  <c r="H56" i="90"/>
  <c r="H59" i="90" s="1"/>
  <c r="E56" i="90"/>
  <c r="D56" i="90"/>
  <c r="C56" i="90"/>
  <c r="B56" i="90"/>
  <c r="E55" i="90"/>
  <c r="D55" i="90"/>
  <c r="C55" i="90"/>
  <c r="B55" i="90"/>
  <c r="E54" i="90"/>
  <c r="E59" i="90" s="1"/>
  <c r="K59" i="90" s="1"/>
  <c r="L59" i="90" s="1"/>
  <c r="D54" i="90"/>
  <c r="D59" i="90" s="1"/>
  <c r="C54" i="90"/>
  <c r="C59" i="90" s="1"/>
  <c r="B54" i="90"/>
  <c r="B59" i="90" s="1"/>
  <c r="I48" i="90"/>
  <c r="H48" i="90"/>
  <c r="E48" i="90"/>
  <c r="K48" i="90" s="1"/>
  <c r="L48" i="90" s="1"/>
  <c r="D48" i="90"/>
  <c r="C48" i="90"/>
  <c r="B48" i="90"/>
  <c r="I47" i="90"/>
  <c r="H40" i="90"/>
  <c r="E40" i="90"/>
  <c r="K40" i="90" s="1"/>
  <c r="L40" i="90" s="1"/>
  <c r="D40" i="90"/>
  <c r="C40" i="90"/>
  <c r="B40" i="90"/>
  <c r="I39" i="90"/>
  <c r="I38" i="90"/>
  <c r="I37" i="90"/>
  <c r="I40" i="90" s="1"/>
  <c r="I33" i="90"/>
  <c r="H33" i="90"/>
  <c r="E33" i="90"/>
  <c r="K33" i="90" s="1"/>
  <c r="L33" i="90" s="1"/>
  <c r="D33" i="90"/>
  <c r="C33" i="90"/>
  <c r="B33" i="90"/>
  <c r="I32" i="90"/>
  <c r="I31" i="90"/>
  <c r="I26" i="90"/>
  <c r="H26" i="90"/>
  <c r="E26" i="90"/>
  <c r="K26" i="90" s="1"/>
  <c r="L26" i="90" s="1"/>
  <c r="D26" i="90"/>
  <c r="C26" i="90"/>
  <c r="B26" i="90"/>
  <c r="I25" i="90"/>
  <c r="I24" i="90"/>
  <c r="H19" i="90"/>
  <c r="E19" i="90"/>
  <c r="K19" i="90" s="1"/>
  <c r="L19" i="90" s="1"/>
  <c r="D19" i="90"/>
  <c r="C19" i="90"/>
  <c r="B19" i="90"/>
  <c r="I18" i="90"/>
  <c r="I17" i="90"/>
  <c r="I19" i="90" s="1"/>
  <c r="I11" i="90"/>
  <c r="H11" i="90"/>
  <c r="E11" i="90"/>
  <c r="K11" i="90" s="1"/>
  <c r="L11" i="90" s="1"/>
  <c r="D11" i="90"/>
  <c r="C11" i="90"/>
  <c r="B11" i="90"/>
  <c r="I10" i="90"/>
  <c r="I57" i="90" s="1"/>
  <c r="I9" i="90"/>
  <c r="I56" i="90" s="1"/>
  <c r="I59" i="90" s="1"/>
  <c r="H68" i="89"/>
  <c r="D68" i="89"/>
  <c r="C68" i="89"/>
  <c r="B68" i="89"/>
  <c r="H67" i="89"/>
  <c r="E67" i="89"/>
  <c r="D67" i="89"/>
  <c r="C67" i="89"/>
  <c r="B67" i="89"/>
  <c r="I66" i="89"/>
  <c r="H66" i="89"/>
  <c r="H69" i="89" s="1"/>
  <c r="E66" i="89"/>
  <c r="D66" i="89"/>
  <c r="C66" i="89"/>
  <c r="B66" i="89"/>
  <c r="E65" i="89"/>
  <c r="D65" i="89"/>
  <c r="C65" i="89"/>
  <c r="B65" i="89"/>
  <c r="D64" i="89"/>
  <c r="C64" i="89"/>
  <c r="B64" i="89"/>
  <c r="E63" i="89"/>
  <c r="D63" i="89"/>
  <c r="C63" i="89"/>
  <c r="B63" i="89"/>
  <c r="E62" i="89"/>
  <c r="D62" i="89"/>
  <c r="C62" i="89"/>
  <c r="B62" i="89"/>
  <c r="H59" i="89"/>
  <c r="E59" i="89"/>
  <c r="K59" i="89" s="1"/>
  <c r="L59" i="89" s="1"/>
  <c r="D59" i="89"/>
  <c r="D69" i="89" s="1"/>
  <c r="D70" i="89" s="1"/>
  <c r="C59" i="89"/>
  <c r="C69" i="89" s="1"/>
  <c r="C70" i="89" s="1"/>
  <c r="B59" i="89"/>
  <c r="B69" i="89" s="1"/>
  <c r="B70" i="89" s="1"/>
  <c r="E58" i="89"/>
  <c r="E57" i="89"/>
  <c r="E56" i="89"/>
  <c r="E64" i="89" s="1"/>
  <c r="I55" i="89"/>
  <c r="I59" i="89" s="1"/>
  <c r="I50" i="89"/>
  <c r="H50" i="89"/>
  <c r="E50" i="89"/>
  <c r="E69" i="89" s="1"/>
  <c r="D50" i="89"/>
  <c r="C50" i="89"/>
  <c r="B50" i="89"/>
  <c r="E49" i="89"/>
  <c r="I41" i="89"/>
  <c r="H41" i="89"/>
  <c r="E41" i="89"/>
  <c r="K41" i="89" s="1"/>
  <c r="L41" i="89" s="1"/>
  <c r="D41" i="89"/>
  <c r="C41" i="89"/>
  <c r="B41" i="89"/>
  <c r="I40" i="89"/>
  <c r="I39" i="89"/>
  <c r="H32" i="89"/>
  <c r="E32" i="89"/>
  <c r="K32" i="89" s="1"/>
  <c r="L32" i="89" s="1"/>
  <c r="D32" i="89"/>
  <c r="C32" i="89"/>
  <c r="B32" i="89"/>
  <c r="I31" i="89"/>
  <c r="I68" i="89" s="1"/>
  <c r="E31" i="89"/>
  <c r="I30" i="89"/>
  <c r="I32" i="89" s="1"/>
  <c r="K23" i="89"/>
  <c r="L23" i="89" s="1"/>
  <c r="H23" i="89"/>
  <c r="E23" i="89"/>
  <c r="D23" i="89"/>
  <c r="C23" i="89"/>
  <c r="B23" i="89"/>
  <c r="E22" i="89"/>
  <c r="E68" i="89" s="1"/>
  <c r="I20" i="89"/>
  <c r="I67" i="89" s="1"/>
  <c r="I19" i="89"/>
  <c r="I23" i="89" s="1"/>
  <c r="I14" i="89"/>
  <c r="H14" i="89"/>
  <c r="E14" i="89"/>
  <c r="K14" i="89" s="1"/>
  <c r="L14" i="89" s="1"/>
  <c r="D14" i="89"/>
  <c r="C14" i="89"/>
  <c r="B14" i="89"/>
  <c r="I10" i="89"/>
  <c r="H62" i="88"/>
  <c r="D62" i="88"/>
  <c r="C62" i="88"/>
  <c r="B62" i="88"/>
  <c r="D61" i="88"/>
  <c r="C61" i="88"/>
  <c r="B61" i="88"/>
  <c r="H60" i="88"/>
  <c r="D60" i="88"/>
  <c r="C60" i="88"/>
  <c r="B60" i="88"/>
  <c r="H59" i="88"/>
  <c r="D59" i="88"/>
  <c r="C59" i="88"/>
  <c r="B59" i="88"/>
  <c r="H58" i="88"/>
  <c r="D58" i="88"/>
  <c r="C58" i="88"/>
  <c r="B58" i="88"/>
  <c r="H57" i="88"/>
  <c r="E57" i="88"/>
  <c r="D57" i="88"/>
  <c r="C57" i="88"/>
  <c r="B57" i="88"/>
  <c r="D56" i="88"/>
  <c r="C56" i="88"/>
  <c r="B56" i="88"/>
  <c r="D55" i="88"/>
  <c r="C55" i="88"/>
  <c r="B55" i="88"/>
  <c r="C54" i="88"/>
  <c r="D53" i="88"/>
  <c r="C53" i="88"/>
  <c r="B53" i="88"/>
  <c r="I50" i="88"/>
  <c r="H50" i="88"/>
  <c r="E50" i="88"/>
  <c r="K50" i="88" s="1"/>
  <c r="L50" i="88" s="1"/>
  <c r="D50" i="88"/>
  <c r="C50" i="88"/>
  <c r="B50" i="88"/>
  <c r="I49" i="88"/>
  <c r="I48" i="88"/>
  <c r="D40" i="88"/>
  <c r="C40" i="88"/>
  <c r="B40" i="88"/>
  <c r="H39" i="88"/>
  <c r="H40" i="88" s="1"/>
  <c r="E39" i="88"/>
  <c r="I38" i="88"/>
  <c r="I60" i="88" s="1"/>
  <c r="E38" i="88"/>
  <c r="I37" i="88"/>
  <c r="I59" i="88" s="1"/>
  <c r="E37" i="88"/>
  <c r="I36" i="88"/>
  <c r="E36" i="88"/>
  <c r="I35" i="88"/>
  <c r="E35" i="88"/>
  <c r="E55" i="88" s="1"/>
  <c r="E34" i="88"/>
  <c r="E33" i="88"/>
  <c r="E40" i="88" s="1"/>
  <c r="K40" i="88" s="1"/>
  <c r="L40" i="88" s="1"/>
  <c r="I30" i="88"/>
  <c r="D30" i="88"/>
  <c r="C30" i="88"/>
  <c r="B30" i="88"/>
  <c r="I29" i="88"/>
  <c r="E29" i="88"/>
  <c r="E62" i="88" s="1"/>
  <c r="I28" i="88"/>
  <c r="I61" i="88" s="1"/>
  <c r="H28" i="88"/>
  <c r="H30" i="88" s="1"/>
  <c r="E28" i="88"/>
  <c r="I27" i="88"/>
  <c r="E27" i="88"/>
  <c r="E60" i="88" s="1"/>
  <c r="I26" i="88"/>
  <c r="E26" i="88"/>
  <c r="E59" i="88" s="1"/>
  <c r="E25" i="88"/>
  <c r="E24" i="88"/>
  <c r="E56" i="88" s="1"/>
  <c r="E23" i="88"/>
  <c r="E22" i="88"/>
  <c r="E30" i="88" s="1"/>
  <c r="K30" i="88" s="1"/>
  <c r="L30" i="88" s="1"/>
  <c r="D19" i="88"/>
  <c r="C19" i="88"/>
  <c r="B19" i="88"/>
  <c r="I18" i="88"/>
  <c r="E18" i="88"/>
  <c r="I17" i="88"/>
  <c r="I19" i="88" s="1"/>
  <c r="E17" i="88"/>
  <c r="E16" i="88"/>
  <c r="E15" i="88"/>
  <c r="E19" i="88" s="1"/>
  <c r="K19" i="88" s="1"/>
  <c r="L19" i="88" s="1"/>
  <c r="H12" i="88"/>
  <c r="I11" i="88"/>
  <c r="I58" i="88" s="1"/>
  <c r="E11" i="88"/>
  <c r="E61" i="88" s="1"/>
  <c r="I10" i="88"/>
  <c r="I12" i="88" s="1"/>
  <c r="E10" i="88"/>
  <c r="E58" i="88" s="1"/>
  <c r="D9" i="88"/>
  <c r="E9" i="88" s="1"/>
  <c r="E54" i="88" s="1"/>
  <c r="C9" i="88"/>
  <c r="C12" i="88" s="1"/>
  <c r="B9" i="88"/>
  <c r="B12" i="88" s="1"/>
  <c r="E8" i="88"/>
  <c r="E53" i="88" s="1"/>
  <c r="H27" i="85"/>
  <c r="H26" i="85"/>
  <c r="H25" i="85"/>
  <c r="H24" i="85"/>
  <c r="I24" i="85" s="1"/>
  <c r="G27" i="85"/>
  <c r="G26" i="85"/>
  <c r="G25" i="85"/>
  <c r="G24" i="85"/>
  <c r="F27" i="85"/>
  <c r="I27" i="85" s="1"/>
  <c r="F26" i="85"/>
  <c r="F25" i="85"/>
  <c r="F24" i="85"/>
  <c r="P95" i="85"/>
  <c r="K95" i="85"/>
  <c r="D92" i="85"/>
  <c r="F93" i="85" s="1"/>
  <c r="F94" i="85" s="1"/>
  <c r="F95" i="85" s="1"/>
  <c r="F91" i="85"/>
  <c r="F90" i="85"/>
  <c r="F89" i="85"/>
  <c r="F88" i="85"/>
  <c r="F87" i="85"/>
  <c r="F86" i="85"/>
  <c r="C85" i="85"/>
  <c r="C86" i="85" s="1"/>
  <c r="C87" i="85" s="1"/>
  <c r="C88" i="85" s="1"/>
  <c r="C89" i="85" s="1"/>
  <c r="C90" i="85" s="1"/>
  <c r="C91" i="85" s="1"/>
  <c r="D69" i="85"/>
  <c r="F70" i="85" s="1"/>
  <c r="F71" i="85" s="1"/>
  <c r="F72" i="85" s="1"/>
  <c r="F68" i="85"/>
  <c r="F67" i="85"/>
  <c r="F66" i="85"/>
  <c r="F65" i="85"/>
  <c r="F64" i="85"/>
  <c r="F63" i="85"/>
  <c r="D46" i="85"/>
  <c r="I26" i="85"/>
  <c r="I25" i="85"/>
  <c r="P72" i="85"/>
  <c r="K72" i="85"/>
  <c r="C62" i="85" s="1"/>
  <c r="C63" i="85" s="1"/>
  <c r="C64" i="85" s="1"/>
  <c r="C65" i="85" s="1"/>
  <c r="C66" i="85" s="1"/>
  <c r="C67" i="85" s="1"/>
  <c r="C68" i="85" s="1"/>
  <c r="F41" i="85"/>
  <c r="F42" i="85"/>
  <c r="E43" i="85"/>
  <c r="F43" i="85" s="1"/>
  <c r="P39" i="85"/>
  <c r="P38" i="85"/>
  <c r="P37" i="85"/>
  <c r="P36" i="85"/>
  <c r="P49" i="85" s="1"/>
  <c r="O35" i="85"/>
  <c r="P35" i="85" s="1"/>
  <c r="O34" i="85"/>
  <c r="P34" i="85" s="1"/>
  <c r="K43" i="85"/>
  <c r="J42" i="85"/>
  <c r="K42" i="85" s="1"/>
  <c r="J41" i="85"/>
  <c r="K41" i="85" s="1"/>
  <c r="K40" i="85"/>
  <c r="J39" i="85"/>
  <c r="K39" i="85" s="1"/>
  <c r="K38" i="85"/>
  <c r="K37" i="85"/>
  <c r="J36" i="85"/>
  <c r="K36" i="85" s="1"/>
  <c r="J35" i="85"/>
  <c r="K35" i="85" s="1"/>
  <c r="J34" i="85"/>
  <c r="K34" i="85" s="1"/>
  <c r="AY211" i="68" l="1"/>
  <c r="E475" i="79"/>
  <c r="AY212" i="68"/>
  <c r="E497" i="79"/>
  <c r="AY213" i="68"/>
  <c r="E503" i="79"/>
  <c r="AY214" i="68"/>
  <c r="F509" i="79" s="1"/>
  <c r="E509" i="79"/>
  <c r="AZ220" i="68"/>
  <c r="E713" i="79"/>
  <c r="AZ222" i="68"/>
  <c r="E765" i="79"/>
  <c r="AY210" i="68"/>
  <c r="F478" i="79" s="1"/>
  <c r="E478" i="79"/>
  <c r="P14" i="89"/>
  <c r="P69" i="89" s="1"/>
  <c r="P71" i="89" s="1"/>
  <c r="N14" i="89"/>
  <c r="U14" i="89"/>
  <c r="M14" i="89"/>
  <c r="S14" i="89"/>
  <c r="R14" i="89"/>
  <c r="O14" i="89"/>
  <c r="O69" i="89" s="1"/>
  <c r="O71" i="89" s="1"/>
  <c r="Q14" i="89"/>
  <c r="E70" i="89"/>
  <c r="K69" i="89"/>
  <c r="L69" i="89" s="1"/>
  <c r="I69" i="89"/>
  <c r="S41" i="89"/>
  <c r="Q41" i="89"/>
  <c r="P41" i="89"/>
  <c r="R41" i="89"/>
  <c r="U41" i="89"/>
  <c r="T30" i="88"/>
  <c r="R30" i="88"/>
  <c r="P30" i="88"/>
  <c r="S30" i="88" s="1"/>
  <c r="Q30" i="88"/>
  <c r="S32" i="89"/>
  <c r="Q32" i="89"/>
  <c r="P32" i="89"/>
  <c r="O32" i="89"/>
  <c r="R32" i="89"/>
  <c r="U32" i="89"/>
  <c r="R59" i="89"/>
  <c r="T59" i="89" s="1"/>
  <c r="S59" i="89"/>
  <c r="U59" i="89"/>
  <c r="R40" i="88"/>
  <c r="Q40" i="88"/>
  <c r="S40" i="88" s="1"/>
  <c r="T40" i="88"/>
  <c r="U23" i="89"/>
  <c r="S23" i="89"/>
  <c r="R23" i="89"/>
  <c r="Q23" i="89"/>
  <c r="P23" i="89"/>
  <c r="O23" i="89"/>
  <c r="N23" i="89"/>
  <c r="T23" i="89" s="1"/>
  <c r="B63" i="88"/>
  <c r="P19" i="88"/>
  <c r="T19" i="88"/>
  <c r="O19" i="88"/>
  <c r="R19" i="88"/>
  <c r="Q19" i="88"/>
  <c r="C63" i="88"/>
  <c r="C66" i="88" s="1"/>
  <c r="T48" i="90"/>
  <c r="R48" i="90"/>
  <c r="S48" i="90" s="1"/>
  <c r="P26" i="90"/>
  <c r="O26" i="90"/>
  <c r="T26" i="90"/>
  <c r="R26" i="90"/>
  <c r="Q26" i="90"/>
  <c r="Q33" i="90"/>
  <c r="P33" i="90"/>
  <c r="T33" i="90"/>
  <c r="R33" i="90"/>
  <c r="T50" i="88"/>
  <c r="R50" i="88"/>
  <c r="S50" i="88" s="1"/>
  <c r="Q11" i="90"/>
  <c r="P11" i="90"/>
  <c r="P59" i="90" s="1"/>
  <c r="O11" i="90"/>
  <c r="O59" i="90" s="1"/>
  <c r="N11" i="90"/>
  <c r="M11" i="90"/>
  <c r="T11" i="90"/>
  <c r="R11" i="90"/>
  <c r="P19" i="90"/>
  <c r="O19" i="90"/>
  <c r="N19" i="90"/>
  <c r="S19" i="90" s="1"/>
  <c r="T19" i="90"/>
  <c r="R19" i="90"/>
  <c r="Q19" i="90"/>
  <c r="R40" i="90"/>
  <c r="Q40" i="90"/>
  <c r="T40" i="90"/>
  <c r="B54" i="88"/>
  <c r="H61" i="88"/>
  <c r="H63" i="88" s="1"/>
  <c r="H66" i="88" s="1"/>
  <c r="I57" i="88"/>
  <c r="I39" i="88"/>
  <c r="I62" i="88" s="1"/>
  <c r="D54" i="88"/>
  <c r="D12" i="88"/>
  <c r="D63" i="88" s="1"/>
  <c r="D66" i="88" s="1"/>
  <c r="E12" i="88"/>
  <c r="K12" i="88" s="1"/>
  <c r="L12" i="88" s="1"/>
  <c r="F92" i="85"/>
  <c r="K49" i="85"/>
  <c r="F69" i="85"/>
  <c r="E44" i="85"/>
  <c r="BA222" i="68" l="1"/>
  <c r="F765" i="79"/>
  <c r="AZ212" i="68"/>
  <c r="F497" i="79"/>
  <c r="AZ213" i="68"/>
  <c r="F503" i="79"/>
  <c r="BA220" i="68"/>
  <c r="F713" i="79"/>
  <c r="AZ211" i="68"/>
  <c r="F475" i="79"/>
  <c r="Q12" i="88"/>
  <c r="Q63" i="88" s="1"/>
  <c r="Q65" i="88" s="1"/>
  <c r="P12" i="88"/>
  <c r="P63" i="88" s="1"/>
  <c r="P65" i="88" s="1"/>
  <c r="O12" i="88"/>
  <c r="O63" i="88" s="1"/>
  <c r="O65" i="88" s="1"/>
  <c r="R12" i="88"/>
  <c r="R63" i="88" s="1"/>
  <c r="R65" i="88" s="1"/>
  <c r="N12" i="88"/>
  <c r="T12" i="88"/>
  <c r="T63" i="88" s="1"/>
  <c r="S40" i="90"/>
  <c r="R59" i="90"/>
  <c r="S26" i="90"/>
  <c r="T41" i="89"/>
  <c r="R69" i="89"/>
  <c r="R71" i="89" s="1"/>
  <c r="S11" i="90"/>
  <c r="M59" i="90"/>
  <c r="M69" i="89"/>
  <c r="M71" i="89" s="1"/>
  <c r="T14" i="89"/>
  <c r="E63" i="88"/>
  <c r="S69" i="89"/>
  <c r="S71" i="89" s="1"/>
  <c r="N59" i="90"/>
  <c r="S33" i="90"/>
  <c r="I40" i="88"/>
  <c r="S19" i="88"/>
  <c r="U69" i="89"/>
  <c r="U71" i="89" s="1"/>
  <c r="T59" i="90"/>
  <c r="I63" i="88"/>
  <c r="N69" i="89"/>
  <c r="N71" i="89" s="1"/>
  <c r="Q59" i="90"/>
  <c r="B66" i="88"/>
  <c r="T32" i="89"/>
  <c r="Q69" i="89"/>
  <c r="Q71" i="89" s="1"/>
  <c r="F44" i="85"/>
  <c r="E45" i="85"/>
  <c r="BA213" i="68" l="1"/>
  <c r="BB213" i="68" s="1"/>
  <c r="G503" i="79"/>
  <c r="BB220" i="68"/>
  <c r="G713" i="79"/>
  <c r="BA212" i="68"/>
  <c r="BB212" i="68" s="1"/>
  <c r="G497" i="79"/>
  <c r="BA211" i="68"/>
  <c r="BB211" i="68" s="1"/>
  <c r="G475" i="79"/>
  <c r="BB222" i="68"/>
  <c r="G765" i="79"/>
  <c r="K63" i="88"/>
  <c r="L63" i="88" s="1"/>
  <c r="E66" i="88"/>
  <c r="T69" i="89"/>
  <c r="T71" i="89" s="1"/>
  <c r="S12" i="88"/>
  <c r="N63" i="88"/>
  <c r="I66" i="88"/>
  <c r="S59" i="90"/>
  <c r="F45" i="85"/>
  <c r="F47" i="85"/>
  <c r="F48" i="85" s="1"/>
  <c r="F49" i="85" s="1"/>
  <c r="BC220" i="68" l="1"/>
  <c r="I713" i="79" s="1"/>
  <c r="H713" i="79"/>
  <c r="BC222" i="68"/>
  <c r="I765" i="79" s="1"/>
  <c r="H765" i="79"/>
  <c r="N65" i="88"/>
  <c r="S63" i="88"/>
  <c r="S65" i="88" s="1"/>
  <c r="AM977" i="79" l="1"/>
  <c r="AM980" i="79"/>
  <c r="AM983" i="79"/>
  <c r="AM986" i="79"/>
  <c r="AM989" i="79"/>
  <c r="AM993" i="79"/>
  <c r="AM996" i="79"/>
  <c r="AM999" i="79"/>
  <c r="AM1002" i="79"/>
  <c r="AM1005" i="79"/>
  <c r="AM1009" i="79"/>
  <c r="AM1012" i="79"/>
  <c r="AM1015" i="79"/>
  <c r="AM1019" i="79"/>
  <c r="AM1023" i="79"/>
  <c r="AM1026" i="79"/>
  <c r="AM1030" i="79"/>
  <c r="AM1033" i="79"/>
  <c r="AM1036" i="79"/>
  <c r="AM1039" i="79"/>
  <c r="AM1044" i="79"/>
  <c r="AM1047" i="79"/>
  <c r="AM1050" i="79"/>
  <c r="AM1053" i="79"/>
  <c r="AM1057" i="79"/>
  <c r="AM1060" i="79"/>
  <c r="AM1063" i="79"/>
  <c r="AM1066" i="79"/>
  <c r="AM1069" i="79"/>
  <c r="AM1072" i="79"/>
  <c r="AM1075" i="79"/>
  <c r="AM1078" i="79"/>
  <c r="AM1082" i="79"/>
  <c r="AM1085" i="79"/>
  <c r="AM1088" i="79"/>
  <c r="AM1092" i="79"/>
  <c r="AM1095" i="79"/>
  <c r="AM1098" i="79"/>
  <c r="AM1101" i="79"/>
  <c r="AM1104" i="79"/>
  <c r="AM1107" i="79"/>
  <c r="AM1110" i="79"/>
  <c r="AM1113" i="79"/>
  <c r="AM1116" i="79"/>
  <c r="AM1119" i="79"/>
  <c r="AM1122" i="79"/>
  <c r="AM1125" i="79"/>
  <c r="AM1128" i="79"/>
  <c r="AM1131" i="79"/>
  <c r="H169" i="47" l="1"/>
  <c r="H170" i="47"/>
  <c r="H168" i="47"/>
  <c r="H166" i="47"/>
  <c r="H167" i="47"/>
  <c r="H165" i="47"/>
  <c r="H161" i="47"/>
  <c r="H160" i="47"/>
  <c r="H159" i="47"/>
  <c r="H158" i="47"/>
  <c r="H157" i="47"/>
  <c r="H156" i="47"/>
  <c r="H155" i="47"/>
  <c r="H154" i="47"/>
  <c r="H153" i="47"/>
  <c r="F46" i="85" l="1"/>
  <c r="I50" i="44" l="1"/>
  <c r="H50" i="44"/>
  <c r="G50" i="44"/>
  <c r="F50" i="44"/>
  <c r="E50" i="44"/>
  <c r="D50" i="44"/>
  <c r="D22" i="45" l="1"/>
  <c r="O951" i="79" l="1"/>
  <c r="E44" i="44" l="1"/>
  <c r="AM139" i="79" l="1"/>
  <c r="Q46" i="44"/>
  <c r="P46" i="44"/>
  <c r="O46" i="44"/>
  <c r="N46" i="44"/>
  <c r="M46" i="44"/>
  <c r="L46" i="44"/>
  <c r="K46" i="44"/>
  <c r="J46" i="44"/>
  <c r="I46" i="44"/>
  <c r="H46" i="44"/>
  <c r="G46" i="44"/>
  <c r="F46" i="44"/>
  <c r="E46" i="44"/>
  <c r="D46" i="44"/>
  <c r="O1134" i="79" l="1"/>
  <c r="O381" i="79"/>
  <c r="O195" i="79"/>
  <c r="O513" i="46"/>
  <c r="O127" i="46"/>
  <c r="D195" i="79"/>
  <c r="N638" i="79" l="1"/>
  <c r="N254" i="79"/>
  <c r="F22" i="45" l="1"/>
  <c r="Q52" i="43" l="1"/>
  <c r="N1132" i="79" l="1"/>
  <c r="N1129" i="79"/>
  <c r="N1126" i="79"/>
  <c r="N1123" i="79"/>
  <c r="N1120" i="79"/>
  <c r="N1117" i="79"/>
  <c r="N1114" i="79"/>
  <c r="N1108" i="79"/>
  <c r="N1105" i="79"/>
  <c r="N1102" i="79"/>
  <c r="N1099" i="79"/>
  <c r="N1096" i="79"/>
  <c r="N1093" i="79"/>
  <c r="N1089" i="79"/>
  <c r="N1086" i="79"/>
  <c r="N1083" i="79"/>
  <c r="N1079" i="79"/>
  <c r="N1076" i="79"/>
  <c r="N1073" i="79"/>
  <c r="N1070" i="79"/>
  <c r="N1067" i="79"/>
  <c r="N1064" i="79"/>
  <c r="N1061" i="79"/>
  <c r="N1058" i="79"/>
  <c r="N1040" i="79"/>
  <c r="N1037" i="79"/>
  <c r="N1034" i="79"/>
  <c r="N1031" i="79"/>
  <c r="N1027" i="79"/>
  <c r="N1024" i="79"/>
  <c r="N1020" i="79"/>
  <c r="N1016" i="79"/>
  <c r="N1013" i="79"/>
  <c r="N1010" i="79"/>
  <c r="N1006" i="79"/>
  <c r="N1003" i="79"/>
  <c r="N1000" i="79"/>
  <c r="N997" i="79"/>
  <c r="N994" i="79"/>
  <c r="N949" i="79"/>
  <c r="N946" i="79"/>
  <c r="N943" i="79"/>
  <c r="N940" i="79"/>
  <c r="N937" i="79"/>
  <c r="N934" i="79"/>
  <c r="N931" i="79"/>
  <c r="N925" i="79"/>
  <c r="N922" i="79"/>
  <c r="N919" i="79"/>
  <c r="N916" i="79"/>
  <c r="N913" i="79"/>
  <c r="N910" i="79"/>
  <c r="N906" i="79"/>
  <c r="N903" i="79"/>
  <c r="N896" i="79"/>
  <c r="N893" i="79"/>
  <c r="N890" i="79"/>
  <c r="N887" i="79"/>
  <c r="N884" i="79"/>
  <c r="N857" i="79"/>
  <c r="N854" i="79"/>
  <c r="N851" i="79"/>
  <c r="N848" i="79"/>
  <c r="N844" i="79"/>
  <c r="N841" i="79"/>
  <c r="N837" i="79"/>
  <c r="N833" i="79"/>
  <c r="N830" i="79"/>
  <c r="N827" i="79"/>
  <c r="N823" i="79"/>
  <c r="N820" i="79"/>
  <c r="N817" i="79"/>
  <c r="N814" i="79"/>
  <c r="N811" i="79"/>
  <c r="N668" i="79"/>
  <c r="N665" i="79"/>
  <c r="N662" i="79"/>
  <c r="N659" i="79"/>
  <c r="N655" i="79"/>
  <c r="N652" i="79"/>
  <c r="N648" i="79"/>
  <c r="N644" i="79"/>
  <c r="N641" i="79"/>
  <c r="N634" i="79"/>
  <c r="N631" i="79"/>
  <c r="N628" i="79"/>
  <c r="N625" i="79"/>
  <c r="N622" i="79"/>
  <c r="N275" i="79"/>
  <c r="N271" i="79"/>
  <c r="N268" i="79"/>
  <c r="N264" i="79"/>
  <c r="N260" i="79"/>
  <c r="N257" i="79"/>
  <c r="N250" i="79"/>
  <c r="N247" i="79"/>
  <c r="N244" i="79"/>
  <c r="N241" i="79"/>
  <c r="N238" i="79"/>
  <c r="AE1067" i="79" l="1"/>
  <c r="Z1067" i="79"/>
  <c r="Y1054" i="79"/>
  <c r="Y1051" i="79"/>
  <c r="AD1024" i="79"/>
  <c r="Z1024" i="79"/>
  <c r="Y1024" i="79"/>
  <c r="Y1031"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C1024" i="79"/>
  <c r="AB1024" i="79"/>
  <c r="AA1024" i="79"/>
  <c r="Y1020" i="79"/>
  <c r="Y1013" i="79"/>
  <c r="Y1010" i="79"/>
  <c r="Y1006" i="79"/>
  <c r="Y997" i="79"/>
  <c r="Y994" i="79"/>
  <c r="Y990" i="79"/>
  <c r="AL896" i="79"/>
  <c r="Y857" i="79"/>
  <c r="Y844" i="79"/>
  <c r="AL844" i="79"/>
  <c r="AK844" i="79"/>
  <c r="AJ844" i="79"/>
  <c r="AI844" i="79"/>
  <c r="AH844" i="79"/>
  <c r="AG844" i="79"/>
  <c r="AF844" i="79"/>
  <c r="AE844" i="79"/>
  <c r="AD844" i="79"/>
  <c r="AC844" i="79"/>
  <c r="AB844" i="79"/>
  <c r="AA844" i="79"/>
  <c r="Z844" i="79"/>
  <c r="AM843" i="79"/>
  <c r="AL841" i="79"/>
  <c r="AK841" i="79"/>
  <c r="AJ841" i="79"/>
  <c r="AI841" i="79"/>
  <c r="AH841" i="79"/>
  <c r="AG841" i="79"/>
  <c r="AF841" i="79"/>
  <c r="AE841" i="79"/>
  <c r="AD841" i="79"/>
  <c r="AC841" i="79"/>
  <c r="AB841" i="79"/>
  <c r="AA841" i="79"/>
  <c r="Z841" i="79"/>
  <c r="Y841" i="79"/>
  <c r="AM840" i="79"/>
  <c r="Y837" i="79"/>
  <c r="AM678" i="79"/>
  <c r="AM675" i="79"/>
  <c r="AM672" i="79"/>
  <c r="Y668" i="79"/>
  <c r="Y665" i="79"/>
  <c r="Y655" i="79"/>
  <c r="Y652" i="79"/>
  <c r="Y648" i="79"/>
  <c r="AL655" i="79"/>
  <c r="AK655" i="79"/>
  <c r="AJ655" i="79"/>
  <c r="AI655" i="79"/>
  <c r="AH655" i="79"/>
  <c r="AG655" i="79"/>
  <c r="AF655" i="79"/>
  <c r="AE655" i="79"/>
  <c r="AD655" i="79"/>
  <c r="AC655" i="79"/>
  <c r="AB655" i="79"/>
  <c r="AA655" i="79"/>
  <c r="Z655" i="79"/>
  <c r="AM654" i="79"/>
  <c r="AL652" i="79"/>
  <c r="AK652" i="79"/>
  <c r="AJ652" i="79"/>
  <c r="AI652" i="79"/>
  <c r="AH652" i="79"/>
  <c r="AG652" i="79"/>
  <c r="AF652" i="79"/>
  <c r="AE652" i="79"/>
  <c r="AD652" i="79"/>
  <c r="AC652" i="79"/>
  <c r="AB652" i="79"/>
  <c r="AA652" i="79"/>
  <c r="Z652" i="79"/>
  <c r="AM651" i="79"/>
  <c r="Y634" i="79"/>
  <c r="Y625" i="79"/>
  <c r="AM534" i="79"/>
  <c r="AM524" i="79"/>
  <c r="AL457" i="79"/>
  <c r="AK457" i="79"/>
  <c r="AJ457" i="79"/>
  <c r="AI457" i="79"/>
  <c r="AH457" i="79"/>
  <c r="AG457" i="79"/>
  <c r="AF457" i="79"/>
  <c r="AE457" i="79"/>
  <c r="AD457" i="79"/>
  <c r="AC457" i="79"/>
  <c r="AM456" i="79"/>
  <c r="AL454" i="79"/>
  <c r="AK454" i="79"/>
  <c r="AJ454" i="79"/>
  <c r="AI454" i="79"/>
  <c r="AH454" i="79"/>
  <c r="AG454" i="79"/>
  <c r="AF454" i="79"/>
  <c r="AE454" i="79"/>
  <c r="AD454" i="79"/>
  <c r="AC454" i="79"/>
  <c r="AM453"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948" i="79"/>
  <c r="AM945" i="79"/>
  <c r="AM942" i="79"/>
  <c r="AM939" i="79"/>
  <c r="AM936" i="79"/>
  <c r="AM933" i="79"/>
  <c r="AM930" i="79"/>
  <c r="AM927" i="79"/>
  <c r="AM924" i="79"/>
  <c r="AM921" i="79"/>
  <c r="AM918" i="79"/>
  <c r="AM915" i="79"/>
  <c r="AM912" i="79"/>
  <c r="AM909" i="79"/>
  <c r="AM905" i="79"/>
  <c r="AM902" i="79"/>
  <c r="AM899" i="79"/>
  <c r="AM895" i="79"/>
  <c r="AM892" i="79"/>
  <c r="AM889" i="79"/>
  <c r="AM886" i="79"/>
  <c r="AM883" i="79"/>
  <c r="AM880" i="79"/>
  <c r="AM877" i="79"/>
  <c r="AM874" i="79"/>
  <c r="AM870" i="79"/>
  <c r="AM867" i="79"/>
  <c r="AM864" i="79"/>
  <c r="AM861" i="79"/>
  <c r="AM856" i="79"/>
  <c r="AM853" i="79"/>
  <c r="AM850" i="79"/>
  <c r="AM847" i="79"/>
  <c r="AM836" i="79"/>
  <c r="AM832" i="79"/>
  <c r="AM829" i="79"/>
  <c r="AM826" i="79"/>
  <c r="AM822" i="79"/>
  <c r="AM819" i="79"/>
  <c r="AM816" i="79"/>
  <c r="AM813" i="79"/>
  <c r="AM810" i="79"/>
  <c r="AM806" i="79"/>
  <c r="AM803" i="79"/>
  <c r="AM800" i="79"/>
  <c r="AM797" i="79"/>
  <c r="AM794" i="79"/>
  <c r="AM762" i="79"/>
  <c r="AM759" i="79"/>
  <c r="AM756" i="79"/>
  <c r="AM753" i="79"/>
  <c r="AM750" i="79"/>
  <c r="AM747" i="79"/>
  <c r="AM744" i="79"/>
  <c r="AM741" i="79"/>
  <c r="AM738" i="79"/>
  <c r="AM735" i="79"/>
  <c r="AM732" i="79"/>
  <c r="AM729" i="79"/>
  <c r="AM726" i="79"/>
  <c r="AM723" i="79"/>
  <c r="AM719" i="79"/>
  <c r="AM716" i="79"/>
  <c r="AM713" i="79"/>
  <c r="AM709" i="79"/>
  <c r="AM706" i="79"/>
  <c r="AM703" i="79"/>
  <c r="AM700" i="79"/>
  <c r="AM697" i="79"/>
  <c r="AM694" i="79"/>
  <c r="AM691" i="79"/>
  <c r="AM688" i="79"/>
  <c r="AM681" i="79"/>
  <c r="AM667" i="79"/>
  <c r="AM664" i="79"/>
  <c r="AM661" i="79"/>
  <c r="AM658" i="79"/>
  <c r="AM647" i="79"/>
  <c r="AM643" i="79"/>
  <c r="AM640" i="79"/>
  <c r="AM637" i="79"/>
  <c r="AM633" i="79"/>
  <c r="AM630" i="79"/>
  <c r="AM627" i="79"/>
  <c r="AM624" i="79"/>
  <c r="AM621" i="79"/>
  <c r="AM617" i="79"/>
  <c r="AM614" i="79"/>
  <c r="AM611" i="79"/>
  <c r="AM608" i="79"/>
  <c r="AM605" i="79"/>
  <c r="AM573" i="79"/>
  <c r="AM570" i="79"/>
  <c r="AM567" i="79"/>
  <c r="AM564" i="79"/>
  <c r="AM561" i="79"/>
  <c r="AM558" i="79"/>
  <c r="AM555" i="79"/>
  <c r="AM552" i="79"/>
  <c r="AM549" i="79"/>
  <c r="AM546" i="79"/>
  <c r="AM543" i="79"/>
  <c r="AM540" i="79"/>
  <c r="AM537" i="79"/>
  <c r="AM521" i="79"/>
  <c r="AM518" i="79"/>
  <c r="AM514" i="79"/>
  <c r="AM511" i="79"/>
  <c r="AM508" i="79"/>
  <c r="AM505" i="79"/>
  <c r="AM502" i="79"/>
  <c r="AM499" i="79"/>
  <c r="AM493" i="79"/>
  <c r="AM490"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AL857" i="79"/>
  <c r="AK857" i="79"/>
  <c r="AJ857" i="79"/>
  <c r="AI857" i="79"/>
  <c r="AH857" i="79"/>
  <c r="AG857" i="79"/>
  <c r="AF857" i="79"/>
  <c r="AE857" i="79"/>
  <c r="AD857" i="79"/>
  <c r="AC857" i="79"/>
  <c r="AB857" i="79"/>
  <c r="AA857" i="79"/>
  <c r="Z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668" i="79" l="1"/>
  <c r="AK668" i="79"/>
  <c r="AJ668" i="79"/>
  <c r="AI668" i="79"/>
  <c r="AH668" i="79"/>
  <c r="AG668" i="79"/>
  <c r="AF668" i="79"/>
  <c r="AE668" i="79"/>
  <c r="AD668" i="79"/>
  <c r="AC668" i="79"/>
  <c r="AB668" i="79"/>
  <c r="AA668" i="79"/>
  <c r="Z668" i="79"/>
  <c r="AL665" i="79"/>
  <c r="AK665" i="79"/>
  <c r="AJ665" i="79"/>
  <c r="AI665" i="79"/>
  <c r="AH665" i="79"/>
  <c r="AG665" i="79"/>
  <c r="AF665" i="79"/>
  <c r="AE665" i="79"/>
  <c r="AD665" i="79"/>
  <c r="AC665" i="79"/>
  <c r="AB665" i="79"/>
  <c r="AA665" i="79"/>
  <c r="Z665" i="79"/>
  <c r="AL662" i="79"/>
  <c r="AK662" i="79"/>
  <c r="AJ662" i="79"/>
  <c r="AI662" i="79"/>
  <c r="AH662" i="79"/>
  <c r="AG662" i="79"/>
  <c r="AF662" i="79"/>
  <c r="AE662" i="79"/>
  <c r="AD662" i="79"/>
  <c r="AC662" i="79"/>
  <c r="AB662" i="79"/>
  <c r="AA662" i="79"/>
  <c r="Z662" i="79"/>
  <c r="Y662" i="79"/>
  <c r="AL659" i="79"/>
  <c r="AK659" i="79"/>
  <c r="AJ659" i="79"/>
  <c r="AI659" i="79"/>
  <c r="AH659" i="79"/>
  <c r="AG659" i="79"/>
  <c r="AF659" i="79"/>
  <c r="AE659" i="79"/>
  <c r="AD659" i="79"/>
  <c r="AC659" i="79"/>
  <c r="AB659" i="79"/>
  <c r="AA659" i="79"/>
  <c r="Z659" i="79"/>
  <c r="Y659" i="79"/>
  <c r="AL470" i="79"/>
  <c r="AK470" i="79"/>
  <c r="AJ470" i="79"/>
  <c r="AI470" i="79"/>
  <c r="AH470" i="79"/>
  <c r="AG470" i="79"/>
  <c r="AF470" i="79"/>
  <c r="AE470" i="79"/>
  <c r="AD470" i="79"/>
  <c r="AC470" i="79"/>
  <c r="AL467" i="79"/>
  <c r="AK467" i="79"/>
  <c r="AJ467" i="79"/>
  <c r="AI467" i="79"/>
  <c r="AH467" i="79"/>
  <c r="AG467" i="79"/>
  <c r="AF467" i="79"/>
  <c r="AE467" i="79"/>
  <c r="AD467" i="79"/>
  <c r="AC467" i="79"/>
  <c r="AL464" i="79"/>
  <c r="AK464" i="79"/>
  <c r="AJ464" i="79"/>
  <c r="AI464" i="79"/>
  <c r="AH464" i="79"/>
  <c r="AG464" i="79"/>
  <c r="AF464" i="79"/>
  <c r="AE464" i="79"/>
  <c r="AD464" i="79"/>
  <c r="AC464" i="79"/>
  <c r="AL461" i="79"/>
  <c r="AK461" i="79"/>
  <c r="AJ461" i="79"/>
  <c r="AI461" i="79"/>
  <c r="AH461" i="79"/>
  <c r="AG461" i="79"/>
  <c r="AF461" i="79"/>
  <c r="AE461" i="79"/>
  <c r="AD461" i="79"/>
  <c r="AC461" i="79"/>
  <c r="AL287" i="79"/>
  <c r="AK287" i="79"/>
  <c r="AJ287" i="79"/>
  <c r="AI287" i="79"/>
  <c r="AH287" i="79"/>
  <c r="AG287" i="79"/>
  <c r="AF287" i="79"/>
  <c r="AE287" i="79"/>
  <c r="AD287" i="79"/>
  <c r="AC287" i="79"/>
  <c r="AL284" i="79"/>
  <c r="AK284" i="79"/>
  <c r="AJ284" i="79"/>
  <c r="AI284" i="79"/>
  <c r="AH284" i="79"/>
  <c r="AG284" i="79"/>
  <c r="AF284" i="79"/>
  <c r="AE284" i="79"/>
  <c r="AD284" i="79"/>
  <c r="AC284" i="79"/>
  <c r="AL281" i="79"/>
  <c r="AK281" i="79"/>
  <c r="AJ281" i="79"/>
  <c r="AI281" i="79"/>
  <c r="AH281" i="79"/>
  <c r="AG281" i="79"/>
  <c r="AF281" i="79"/>
  <c r="AE281" i="79"/>
  <c r="AD281" i="79"/>
  <c r="AC281" i="79"/>
  <c r="AL275" i="79"/>
  <c r="AK275" i="79"/>
  <c r="AJ275" i="79"/>
  <c r="AI275" i="79"/>
  <c r="AH275" i="79"/>
  <c r="AG275" i="79"/>
  <c r="AF275" i="79"/>
  <c r="AE275" i="79"/>
  <c r="AD275" i="79"/>
  <c r="AC275" i="79"/>
  <c r="AB275" i="79"/>
  <c r="AA275" i="79"/>
  <c r="Z275" i="79"/>
  <c r="Y275" i="79"/>
  <c r="AM381" i="46" l="1"/>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C240" i="46"/>
  <c r="AD240" i="46"/>
  <c r="AE240" i="46"/>
  <c r="AF240" i="46"/>
  <c r="AG240" i="46"/>
  <c r="AH240" i="46"/>
  <c r="AI240" i="46"/>
  <c r="AJ240" i="46"/>
  <c r="AK240" i="46"/>
  <c r="AL240" i="46"/>
  <c r="AC243" i="46"/>
  <c r="AD243" i="46"/>
  <c r="AE243" i="46"/>
  <c r="AF243" i="46"/>
  <c r="AG243" i="46"/>
  <c r="AH243" i="46"/>
  <c r="AI243" i="46"/>
  <c r="AJ243" i="46"/>
  <c r="AK243" i="46"/>
  <c r="AL243" i="46"/>
  <c r="AC247" i="46"/>
  <c r="AD247" i="46"/>
  <c r="AE247" i="46"/>
  <c r="AF247" i="46"/>
  <c r="AG247" i="46"/>
  <c r="AH247" i="46"/>
  <c r="AI247" i="46"/>
  <c r="AJ247" i="46"/>
  <c r="AK247" i="46"/>
  <c r="AL247" i="46"/>
  <c r="AC250" i="46"/>
  <c r="AD250" i="46"/>
  <c r="AE250" i="46"/>
  <c r="AF250" i="46"/>
  <c r="AG250" i="46"/>
  <c r="AH250" i="46"/>
  <c r="AI250" i="46"/>
  <c r="AJ250" i="46"/>
  <c r="AK250" i="46"/>
  <c r="AL250"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C125" i="46"/>
  <c r="AD125" i="46"/>
  <c r="AE125" i="46"/>
  <c r="AF125" i="46"/>
  <c r="AG125" i="46"/>
  <c r="AH125" i="46"/>
  <c r="AI125" i="46"/>
  <c r="AJ125" i="46"/>
  <c r="AK125" i="46"/>
  <c r="AL125" i="46"/>
  <c r="AM121" i="46"/>
  <c r="AC122" i="46"/>
  <c r="AD122" i="46"/>
  <c r="AE122" i="46"/>
  <c r="AF122" i="46"/>
  <c r="AG122" i="46"/>
  <c r="AH122" i="46"/>
  <c r="AI122" i="46"/>
  <c r="AJ122" i="46"/>
  <c r="AK122" i="46"/>
  <c r="AL122" i="46"/>
  <c r="AM118"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C115" i="46" l="1"/>
  <c r="AD115" i="46"/>
  <c r="AE115" i="46"/>
  <c r="AF115" i="46"/>
  <c r="AG115" i="46"/>
  <c r="AH115" i="46"/>
  <c r="AI115" i="46"/>
  <c r="AJ115" i="46"/>
  <c r="AK115" i="46"/>
  <c r="AL115" i="46"/>
  <c r="AL109" i="46"/>
  <c r="AL112" i="46"/>
  <c r="AC112" i="46"/>
  <c r="AD112" i="46"/>
  <c r="AE112" i="46"/>
  <c r="AF112" i="46"/>
  <c r="AG112" i="46"/>
  <c r="AH112" i="46"/>
  <c r="AI112" i="46"/>
  <c r="AJ112" i="46"/>
  <c r="AK112" i="46"/>
  <c r="AL77" i="79" l="1"/>
  <c r="AK77" i="79"/>
  <c r="AJ77" i="79"/>
  <c r="AI77" i="79"/>
  <c r="AH77" i="79"/>
  <c r="AG77" i="79"/>
  <c r="AF77" i="79"/>
  <c r="AE77" i="79"/>
  <c r="AD77" i="79"/>
  <c r="AC77" i="79"/>
  <c r="AL98" i="79"/>
  <c r="AK98" i="79"/>
  <c r="AJ98" i="79"/>
  <c r="AI98" i="79"/>
  <c r="AH98" i="79"/>
  <c r="AG98" i="79"/>
  <c r="AF98" i="79"/>
  <c r="AE98" i="79"/>
  <c r="AD98" i="79"/>
  <c r="AC98" i="79"/>
  <c r="AL92" i="79"/>
  <c r="AK92" i="79"/>
  <c r="AJ92" i="79"/>
  <c r="AI92" i="79"/>
  <c r="AH92" i="79"/>
  <c r="AG92" i="79"/>
  <c r="AF92" i="79"/>
  <c r="AE92" i="79"/>
  <c r="AD92" i="79"/>
  <c r="AC92" i="79"/>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L224" i="46"/>
  <c r="AK224" i="46"/>
  <c r="AJ224" i="46"/>
  <c r="AI224" i="46"/>
  <c r="AH224" i="46"/>
  <c r="AG224" i="46"/>
  <c r="AF224" i="46"/>
  <c r="AE224" i="46"/>
  <c r="AD224" i="46"/>
  <c r="AC224" i="46"/>
  <c r="AL197" i="46"/>
  <c r="AK197" i="46"/>
  <c r="AJ197" i="46"/>
  <c r="AI197" i="46"/>
  <c r="AH197" i="46"/>
  <c r="AG197" i="46"/>
  <c r="AF197" i="46"/>
  <c r="AE197" i="46"/>
  <c r="AD197" i="46"/>
  <c r="AC197" i="46"/>
  <c r="AL194" i="46"/>
  <c r="AK194" i="46"/>
  <c r="AJ194" i="46"/>
  <c r="AI194" i="46"/>
  <c r="AH194" i="46"/>
  <c r="AG194" i="46"/>
  <c r="AF194" i="46"/>
  <c r="AE194" i="46"/>
  <c r="AD194" i="46"/>
  <c r="AC194" i="46"/>
  <c r="AL172" i="46"/>
  <c r="AK172" i="46"/>
  <c r="AJ172" i="46"/>
  <c r="AI172" i="46"/>
  <c r="AH172" i="46"/>
  <c r="AG172" i="46"/>
  <c r="AF172" i="46"/>
  <c r="AE172" i="46"/>
  <c r="AD172" i="46"/>
  <c r="AC172" i="46"/>
  <c r="AL99" i="46"/>
  <c r="AK99" i="46"/>
  <c r="AJ99" i="46"/>
  <c r="AI99" i="46"/>
  <c r="AH99" i="46"/>
  <c r="AG99" i="46"/>
  <c r="AF99" i="46"/>
  <c r="AE99" i="46"/>
  <c r="AD99" i="46"/>
  <c r="AC99" i="46"/>
  <c r="AL96" i="46"/>
  <c r="AK96" i="46"/>
  <c r="AJ96" i="46"/>
  <c r="AI96" i="46"/>
  <c r="AH96" i="46"/>
  <c r="AG96" i="46"/>
  <c r="AF96" i="46"/>
  <c r="AE96" i="46"/>
  <c r="AD96" i="46"/>
  <c r="AC96" i="46"/>
  <c r="AL69" i="46"/>
  <c r="AK69" i="46"/>
  <c r="AJ69" i="46"/>
  <c r="AI69" i="46"/>
  <c r="AH69" i="46"/>
  <c r="AG69" i="46"/>
  <c r="AF69" i="46"/>
  <c r="AE69" i="46"/>
  <c r="AD69" i="46"/>
  <c r="AC69" i="46"/>
  <c r="AL44" i="46"/>
  <c r="AK44" i="46"/>
  <c r="AJ44" i="46"/>
  <c r="AI44" i="46"/>
  <c r="AH44" i="46"/>
  <c r="AG44" i="46"/>
  <c r="AF44" i="46"/>
  <c r="AE44" i="46"/>
  <c r="AD44" i="46"/>
  <c r="AC44" i="46"/>
  <c r="AL1132" i="79" l="1"/>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D1067" i="79"/>
  <c r="AC1067" i="79"/>
  <c r="AB1067" i="79"/>
  <c r="AA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4" i="79"/>
  <c r="AK1054" i="79"/>
  <c r="AJ1054" i="79"/>
  <c r="AI1054" i="79"/>
  <c r="AH1054" i="79"/>
  <c r="AG1054" i="79"/>
  <c r="AF1054" i="79"/>
  <c r="AE1054" i="79"/>
  <c r="AD1054" i="79"/>
  <c r="AC1054" i="79"/>
  <c r="AB1054" i="79"/>
  <c r="AA1054" i="79"/>
  <c r="Z1054" i="79"/>
  <c r="AL1051" i="79"/>
  <c r="AK1051" i="79"/>
  <c r="AJ1051" i="79"/>
  <c r="AI1051" i="79"/>
  <c r="AH1051" i="79"/>
  <c r="AG1051" i="79"/>
  <c r="AF1051" i="79"/>
  <c r="AE1051" i="79"/>
  <c r="AD1051" i="79"/>
  <c r="AC1051" i="79"/>
  <c r="AB1051" i="79"/>
  <c r="AA1051" i="79"/>
  <c r="Z1051" i="79"/>
  <c r="AL1048" i="79"/>
  <c r="AK1048" i="79"/>
  <c r="AJ1048" i="79"/>
  <c r="AI1048" i="79"/>
  <c r="AH1048" i="79"/>
  <c r="AG1048" i="79"/>
  <c r="AF1048" i="79"/>
  <c r="AE1048" i="79"/>
  <c r="AD1048" i="79"/>
  <c r="AC1048" i="79"/>
  <c r="AB1048" i="79"/>
  <c r="AA1048" i="79"/>
  <c r="Z1048" i="79"/>
  <c r="Y1048" i="79"/>
  <c r="AL1045" i="79"/>
  <c r="AK1045" i="79"/>
  <c r="AJ1045" i="79"/>
  <c r="AI1045" i="79"/>
  <c r="AH1045" i="79"/>
  <c r="AG1045" i="79"/>
  <c r="AF1045" i="79"/>
  <c r="AE1045" i="79"/>
  <c r="AD1045" i="79"/>
  <c r="AC1045" i="79"/>
  <c r="AB1045" i="79"/>
  <c r="AA1045" i="79"/>
  <c r="Z1045" i="79"/>
  <c r="Y1045" i="79"/>
  <c r="AL1020" i="79"/>
  <c r="AK1020" i="79"/>
  <c r="AJ1020" i="79"/>
  <c r="AI1020" i="79"/>
  <c r="AH1020" i="79"/>
  <c r="AG1020" i="79"/>
  <c r="AF1020" i="79"/>
  <c r="AE1020" i="79"/>
  <c r="AD1020" i="79"/>
  <c r="AC1020" i="79"/>
  <c r="AB1020" i="79"/>
  <c r="AA1020" i="79"/>
  <c r="Z1020"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L1010" i="79"/>
  <c r="AK1010" i="79"/>
  <c r="AJ1010" i="79"/>
  <c r="AI1010" i="79"/>
  <c r="AH1010" i="79"/>
  <c r="AG1010" i="79"/>
  <c r="AF1010" i="79"/>
  <c r="AE1010" i="79"/>
  <c r="AD1010" i="79"/>
  <c r="AC1010" i="79"/>
  <c r="AB1010" i="79"/>
  <c r="AA1010" i="79"/>
  <c r="Z1010" i="79"/>
  <c r="AL1006" i="79"/>
  <c r="AK1006" i="79"/>
  <c r="AJ1006" i="79"/>
  <c r="AI1006" i="79"/>
  <c r="AH1006" i="79"/>
  <c r="AG1006" i="79"/>
  <c r="AF1006" i="79"/>
  <c r="AE1006" i="79"/>
  <c r="AD1006" i="79"/>
  <c r="AC1006" i="79"/>
  <c r="AB1006" i="79"/>
  <c r="AA1006" i="79"/>
  <c r="Z1006"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D997" i="79"/>
  <c r="AC997" i="79"/>
  <c r="AB997" i="79"/>
  <c r="AA997" i="79"/>
  <c r="Z997" i="79"/>
  <c r="AL994" i="79"/>
  <c r="AK994" i="79"/>
  <c r="AJ994" i="79"/>
  <c r="AI994" i="79"/>
  <c r="AH994" i="79"/>
  <c r="AG994" i="79"/>
  <c r="AF994" i="79"/>
  <c r="AE994" i="79"/>
  <c r="AD994" i="79"/>
  <c r="AC994" i="79"/>
  <c r="AB994" i="79"/>
  <c r="AA994" i="79"/>
  <c r="Z994" i="79"/>
  <c r="AL990" i="79"/>
  <c r="AK990" i="79"/>
  <c r="AJ990" i="79"/>
  <c r="AI990" i="79"/>
  <c r="AH990" i="79"/>
  <c r="AG990" i="79"/>
  <c r="AF990" i="79"/>
  <c r="AE990" i="79"/>
  <c r="AD990" i="79"/>
  <c r="AC990" i="79"/>
  <c r="AB990" i="79"/>
  <c r="AA990" i="79"/>
  <c r="Z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Y978"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L878" i="79"/>
  <c r="AK878" i="79"/>
  <c r="AJ878" i="79"/>
  <c r="AI878" i="79"/>
  <c r="AH878" i="79"/>
  <c r="AG878" i="79"/>
  <c r="AF878" i="79"/>
  <c r="AE878" i="79"/>
  <c r="AD878" i="79"/>
  <c r="AC878" i="79"/>
  <c r="AL875" i="79"/>
  <c r="AK875" i="79"/>
  <c r="AJ875" i="79"/>
  <c r="AI875" i="79"/>
  <c r="AH875" i="79"/>
  <c r="AG875" i="79"/>
  <c r="AF875" i="79"/>
  <c r="AE875" i="79"/>
  <c r="AD875" i="79"/>
  <c r="AC875"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37" i="79"/>
  <c r="AK837" i="79"/>
  <c r="AJ837" i="79"/>
  <c r="AI837" i="79"/>
  <c r="AH837" i="79"/>
  <c r="AG837" i="79"/>
  <c r="AF837" i="79"/>
  <c r="AE837" i="79"/>
  <c r="AD837" i="79"/>
  <c r="AC837" i="79"/>
  <c r="AB837" i="79"/>
  <c r="AA837" i="79"/>
  <c r="Z837"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63" i="79"/>
  <c r="AK763" i="79"/>
  <c r="AJ763" i="79"/>
  <c r="AI763" i="79"/>
  <c r="AH763" i="79"/>
  <c r="AG763" i="79"/>
  <c r="AF763" i="79"/>
  <c r="AE763" i="79"/>
  <c r="AD763" i="79"/>
  <c r="AC763" i="79"/>
  <c r="AL760" i="79"/>
  <c r="AK760" i="79"/>
  <c r="AJ760" i="79"/>
  <c r="AI760" i="79"/>
  <c r="AH760" i="79"/>
  <c r="AG760" i="79"/>
  <c r="AF760" i="79"/>
  <c r="AE760" i="79"/>
  <c r="AD760" i="79"/>
  <c r="AC760" i="79"/>
  <c r="AL757" i="79"/>
  <c r="AK757" i="79"/>
  <c r="AJ757" i="79"/>
  <c r="AI757" i="79"/>
  <c r="AH757" i="79"/>
  <c r="AG757" i="79"/>
  <c r="AF757" i="79"/>
  <c r="AE757" i="79"/>
  <c r="AD757" i="79"/>
  <c r="AC757" i="79"/>
  <c r="AL754" i="79"/>
  <c r="AK754" i="79"/>
  <c r="AJ754" i="79"/>
  <c r="AI754" i="79"/>
  <c r="AH754" i="79"/>
  <c r="AG754" i="79"/>
  <c r="AF754" i="79"/>
  <c r="AE754" i="79"/>
  <c r="AD754" i="79"/>
  <c r="AC754" i="79"/>
  <c r="AL751" i="79"/>
  <c r="AK751" i="79"/>
  <c r="AJ751" i="79"/>
  <c r="AI751" i="79"/>
  <c r="AH751" i="79"/>
  <c r="AG751" i="79"/>
  <c r="AF751" i="79"/>
  <c r="AE751" i="79"/>
  <c r="AD751" i="79"/>
  <c r="AC751" i="79"/>
  <c r="AL748" i="79"/>
  <c r="AK748" i="79"/>
  <c r="AJ748" i="79"/>
  <c r="AI748" i="79"/>
  <c r="AH748" i="79"/>
  <c r="AG748" i="79"/>
  <c r="AF748" i="79"/>
  <c r="AE748" i="79"/>
  <c r="AD748" i="79"/>
  <c r="AC748" i="79"/>
  <c r="AL745" i="79"/>
  <c r="AK745" i="79"/>
  <c r="AJ745" i="79"/>
  <c r="AI745" i="79"/>
  <c r="AH745" i="79"/>
  <c r="AG745" i="79"/>
  <c r="AF745" i="79"/>
  <c r="AE745" i="79"/>
  <c r="AD745" i="79"/>
  <c r="AC745" i="79"/>
  <c r="AL742" i="79"/>
  <c r="AK742" i="79"/>
  <c r="AJ742" i="79"/>
  <c r="AI742" i="79"/>
  <c r="AH742" i="79"/>
  <c r="AG742" i="79"/>
  <c r="AF742" i="79"/>
  <c r="AE742" i="79"/>
  <c r="AD742" i="79"/>
  <c r="AC742" i="79"/>
  <c r="AL739" i="79"/>
  <c r="AK739" i="79"/>
  <c r="AJ739" i="79"/>
  <c r="AI739" i="79"/>
  <c r="AH739" i="79"/>
  <c r="AG739" i="79"/>
  <c r="AF739" i="79"/>
  <c r="AE739" i="79"/>
  <c r="AD739" i="79"/>
  <c r="AC739" i="79"/>
  <c r="AL736" i="79"/>
  <c r="AK736" i="79"/>
  <c r="AJ736" i="79"/>
  <c r="AI736" i="79"/>
  <c r="AH736" i="79"/>
  <c r="AG736" i="79"/>
  <c r="AF736" i="79"/>
  <c r="AE736" i="79"/>
  <c r="AD736" i="79"/>
  <c r="AC736" i="79"/>
  <c r="AL733" i="79"/>
  <c r="AK733" i="79"/>
  <c r="AJ733" i="79"/>
  <c r="AI733" i="79"/>
  <c r="AH733" i="79"/>
  <c r="AG733" i="79"/>
  <c r="AF733" i="79"/>
  <c r="AE733" i="79"/>
  <c r="AD733" i="79"/>
  <c r="AC733" i="79"/>
  <c r="AL730" i="79"/>
  <c r="AK730" i="79"/>
  <c r="AJ730" i="79"/>
  <c r="AI730" i="79"/>
  <c r="AH730" i="79"/>
  <c r="AG730" i="79"/>
  <c r="AF730" i="79"/>
  <c r="AE730" i="79"/>
  <c r="AD730" i="79"/>
  <c r="AC730" i="79"/>
  <c r="AL727" i="79"/>
  <c r="AK727" i="79"/>
  <c r="AJ727" i="79"/>
  <c r="AI727" i="79"/>
  <c r="AH727" i="79"/>
  <c r="AG727" i="79"/>
  <c r="AF727" i="79"/>
  <c r="AE727" i="79"/>
  <c r="AD727" i="79"/>
  <c r="AC727" i="79"/>
  <c r="AL724" i="79"/>
  <c r="AK724" i="79"/>
  <c r="AJ724" i="79"/>
  <c r="AI724" i="79"/>
  <c r="AH724" i="79"/>
  <c r="AG724" i="79"/>
  <c r="AF724" i="79"/>
  <c r="AE724" i="79"/>
  <c r="AD724" i="79"/>
  <c r="AC724" i="79"/>
  <c r="AL720" i="79"/>
  <c r="AK720" i="79"/>
  <c r="AJ720" i="79"/>
  <c r="AI720" i="79"/>
  <c r="AH720" i="79"/>
  <c r="AG720" i="79"/>
  <c r="AF720" i="79"/>
  <c r="AE720" i="79"/>
  <c r="AD720" i="79"/>
  <c r="AC720" i="79"/>
  <c r="AL717" i="79"/>
  <c r="AK717" i="79"/>
  <c r="AJ717" i="79"/>
  <c r="AI717" i="79"/>
  <c r="AH717" i="79"/>
  <c r="AG717" i="79"/>
  <c r="AF717" i="79"/>
  <c r="AE717" i="79"/>
  <c r="AD717" i="79"/>
  <c r="AC717" i="79"/>
  <c r="AL714" i="79"/>
  <c r="AK714" i="79"/>
  <c r="AJ714" i="79"/>
  <c r="AI714" i="79"/>
  <c r="AH714" i="79"/>
  <c r="AG714" i="79"/>
  <c r="AF714" i="79"/>
  <c r="AE714" i="79"/>
  <c r="AD714" i="79"/>
  <c r="AC714" i="79"/>
  <c r="AL710" i="79"/>
  <c r="AK710" i="79"/>
  <c r="AJ710" i="79"/>
  <c r="AI710" i="79"/>
  <c r="AH710" i="79"/>
  <c r="AG710" i="79"/>
  <c r="AF710" i="79"/>
  <c r="AE710" i="79"/>
  <c r="AD710" i="79"/>
  <c r="AC710" i="79"/>
  <c r="AL707" i="79"/>
  <c r="AK707" i="79"/>
  <c r="AJ707" i="79"/>
  <c r="AI707" i="79"/>
  <c r="AH707" i="79"/>
  <c r="AG707" i="79"/>
  <c r="AF707" i="79"/>
  <c r="AE707" i="79"/>
  <c r="AD707" i="79"/>
  <c r="AC707" i="79"/>
  <c r="AL704" i="79"/>
  <c r="AK704" i="79"/>
  <c r="AJ704" i="79"/>
  <c r="AI704" i="79"/>
  <c r="AH704" i="79"/>
  <c r="AG704" i="79"/>
  <c r="AF704" i="79"/>
  <c r="AE704" i="79"/>
  <c r="AD704" i="79"/>
  <c r="AC704" i="79"/>
  <c r="AL701" i="79"/>
  <c r="AK701" i="79"/>
  <c r="AJ701" i="79"/>
  <c r="AI701" i="79"/>
  <c r="AH701" i="79"/>
  <c r="AG701" i="79"/>
  <c r="AF701" i="79"/>
  <c r="AE701" i="79"/>
  <c r="AD701" i="79"/>
  <c r="AC701" i="79"/>
  <c r="AL698" i="79"/>
  <c r="AK698" i="79"/>
  <c r="AJ698" i="79"/>
  <c r="AI698" i="79"/>
  <c r="AH698" i="79"/>
  <c r="AG698" i="79"/>
  <c r="AF698" i="79"/>
  <c r="AE698" i="79"/>
  <c r="AD698" i="79"/>
  <c r="AC698" i="79"/>
  <c r="AL695" i="79"/>
  <c r="AK695" i="79"/>
  <c r="AJ695" i="79"/>
  <c r="AI695" i="79"/>
  <c r="AH695" i="79"/>
  <c r="AG695" i="79"/>
  <c r="AF695" i="79"/>
  <c r="AE695" i="79"/>
  <c r="AD695" i="79"/>
  <c r="AC695" i="79"/>
  <c r="AL692" i="79"/>
  <c r="AK692" i="79"/>
  <c r="AJ692" i="79"/>
  <c r="AI692" i="79"/>
  <c r="AH692" i="79"/>
  <c r="AG692" i="79"/>
  <c r="AF692" i="79"/>
  <c r="AE692" i="79"/>
  <c r="AD692" i="79"/>
  <c r="AC692" i="79"/>
  <c r="AL689" i="79"/>
  <c r="AK689" i="79"/>
  <c r="AJ689" i="79"/>
  <c r="AI689" i="79"/>
  <c r="AH689" i="79"/>
  <c r="AG689" i="79"/>
  <c r="AF689" i="79"/>
  <c r="AE689" i="79"/>
  <c r="AD689" i="79"/>
  <c r="AC689" i="79"/>
  <c r="AL682" i="79"/>
  <c r="AK682" i="79"/>
  <c r="AJ682" i="79"/>
  <c r="AI682" i="79"/>
  <c r="AH682" i="79"/>
  <c r="AG682" i="79"/>
  <c r="AF682" i="79"/>
  <c r="AE682" i="79"/>
  <c r="AD682" i="79"/>
  <c r="AC682" i="79"/>
  <c r="AL679" i="79"/>
  <c r="AK679" i="79"/>
  <c r="AJ679" i="79"/>
  <c r="AI679" i="79"/>
  <c r="AH679" i="79"/>
  <c r="AG679" i="79"/>
  <c r="AF679" i="79"/>
  <c r="AE679" i="79"/>
  <c r="AD679" i="79"/>
  <c r="AC679" i="79"/>
  <c r="AL676" i="79"/>
  <c r="AK676" i="79"/>
  <c r="AJ676" i="79"/>
  <c r="AI676" i="79"/>
  <c r="AH676" i="79"/>
  <c r="AG676" i="79"/>
  <c r="AF676" i="79"/>
  <c r="AE676" i="79"/>
  <c r="AD676" i="79"/>
  <c r="AC676" i="79"/>
  <c r="AL673" i="79"/>
  <c r="AK673" i="79"/>
  <c r="AJ673" i="79"/>
  <c r="AI673" i="79"/>
  <c r="AH673" i="79"/>
  <c r="AG673" i="79"/>
  <c r="AF673" i="79"/>
  <c r="AE673" i="79"/>
  <c r="AD673" i="79"/>
  <c r="AC673" i="79"/>
  <c r="AL648" i="79"/>
  <c r="AK648" i="79"/>
  <c r="AJ648" i="79"/>
  <c r="AI648" i="79"/>
  <c r="AH648" i="79"/>
  <c r="AG648" i="79"/>
  <c r="AF648" i="79"/>
  <c r="AE648" i="79"/>
  <c r="AD648" i="79"/>
  <c r="AC648" i="79"/>
  <c r="AB648" i="79"/>
  <c r="AA648" i="79"/>
  <c r="Z648"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634" i="79"/>
  <c r="AK634" i="79"/>
  <c r="AJ634" i="79"/>
  <c r="AI634" i="79"/>
  <c r="AH634" i="79"/>
  <c r="AG634" i="79"/>
  <c r="AF634" i="79"/>
  <c r="AE634" i="79"/>
  <c r="AD634" i="79"/>
  <c r="AC634" i="79"/>
  <c r="AB634" i="79"/>
  <c r="AA634" i="79"/>
  <c r="Z634"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574" i="79"/>
  <c r="AK574" i="79"/>
  <c r="AJ574" i="79"/>
  <c r="AI574" i="79"/>
  <c r="AH574" i="79"/>
  <c r="AG574" i="79"/>
  <c r="AF574" i="79"/>
  <c r="AE574" i="79"/>
  <c r="AD574" i="79"/>
  <c r="AC574" i="79"/>
  <c r="AL571" i="79"/>
  <c r="AK571" i="79"/>
  <c r="AJ571" i="79"/>
  <c r="AI571" i="79"/>
  <c r="AH571" i="79"/>
  <c r="AG571" i="79"/>
  <c r="AF571" i="79"/>
  <c r="AE571" i="79"/>
  <c r="AD571" i="79"/>
  <c r="AC571" i="79"/>
  <c r="AL568" i="79"/>
  <c r="AK568" i="79"/>
  <c r="AJ568" i="79"/>
  <c r="AI568" i="79"/>
  <c r="AH568" i="79"/>
  <c r="AG568" i="79"/>
  <c r="AF568" i="79"/>
  <c r="AE568" i="79"/>
  <c r="AD568" i="79"/>
  <c r="AC568" i="79"/>
  <c r="AL565" i="79"/>
  <c r="AK565" i="79"/>
  <c r="AJ565" i="79"/>
  <c r="AI565" i="79"/>
  <c r="AH565" i="79"/>
  <c r="AG565" i="79"/>
  <c r="AF565" i="79"/>
  <c r="AE565" i="79"/>
  <c r="AD565" i="79"/>
  <c r="AC565" i="79"/>
  <c r="AL562" i="79"/>
  <c r="AK562" i="79"/>
  <c r="AJ562" i="79"/>
  <c r="AI562" i="79"/>
  <c r="AH562" i="79"/>
  <c r="AG562" i="79"/>
  <c r="AF562" i="79"/>
  <c r="AE562" i="79"/>
  <c r="AD562" i="79"/>
  <c r="AC562" i="79"/>
  <c r="AL559" i="79"/>
  <c r="AK559" i="79"/>
  <c r="AJ559" i="79"/>
  <c r="AI559" i="79"/>
  <c r="AH559" i="79"/>
  <c r="AG559" i="79"/>
  <c r="AF559" i="79"/>
  <c r="AE559" i="79"/>
  <c r="AD559" i="79"/>
  <c r="AC559" i="79"/>
  <c r="AL556" i="79"/>
  <c r="AK556" i="79"/>
  <c r="AJ556" i="79"/>
  <c r="AI556" i="79"/>
  <c r="AH556" i="79"/>
  <c r="AG556" i="79"/>
  <c r="AF556" i="79"/>
  <c r="AE556" i="79"/>
  <c r="AD556" i="79"/>
  <c r="AC556" i="79"/>
  <c r="AL553" i="79"/>
  <c r="AK553" i="79"/>
  <c r="AJ553" i="79"/>
  <c r="AI553" i="79"/>
  <c r="AH553" i="79"/>
  <c r="AG553" i="79"/>
  <c r="AF553" i="79"/>
  <c r="AE553" i="79"/>
  <c r="AD553" i="79"/>
  <c r="AC553" i="79"/>
  <c r="AL550" i="79"/>
  <c r="AK550" i="79"/>
  <c r="AJ550" i="79"/>
  <c r="AI550" i="79"/>
  <c r="AH550" i="79"/>
  <c r="AG550" i="79"/>
  <c r="AF550" i="79"/>
  <c r="AE550" i="79"/>
  <c r="AD550" i="79"/>
  <c r="AC550" i="79"/>
  <c r="AL547" i="79"/>
  <c r="AK547" i="79"/>
  <c r="AJ547" i="79"/>
  <c r="AI547" i="79"/>
  <c r="AH547" i="79"/>
  <c r="AG547" i="79"/>
  <c r="AF547" i="79"/>
  <c r="AE547" i="79"/>
  <c r="AD547" i="79"/>
  <c r="AC547" i="79"/>
  <c r="AL544" i="79"/>
  <c r="AK544" i="79"/>
  <c r="AJ544" i="79"/>
  <c r="AI544" i="79"/>
  <c r="AH544" i="79"/>
  <c r="AG544" i="79"/>
  <c r="AF544" i="79"/>
  <c r="AE544" i="79"/>
  <c r="AD544" i="79"/>
  <c r="AC544" i="79"/>
  <c r="AL541" i="79"/>
  <c r="AK541" i="79"/>
  <c r="AJ541" i="79"/>
  <c r="AI541" i="79"/>
  <c r="AH541" i="79"/>
  <c r="AG541" i="79"/>
  <c r="AF541" i="79"/>
  <c r="AE541" i="79"/>
  <c r="AD541" i="79"/>
  <c r="AC541" i="79"/>
  <c r="AL538" i="79"/>
  <c r="AK538" i="79"/>
  <c r="AJ538" i="79"/>
  <c r="AI538" i="79"/>
  <c r="AH538" i="79"/>
  <c r="AG538" i="79"/>
  <c r="AF538" i="79"/>
  <c r="AE538" i="79"/>
  <c r="AD538" i="79"/>
  <c r="AC538" i="79"/>
  <c r="AL535" i="79"/>
  <c r="AK535" i="79"/>
  <c r="AJ535" i="79"/>
  <c r="AI535" i="79"/>
  <c r="AH535" i="79"/>
  <c r="AG535" i="79"/>
  <c r="AF535" i="79"/>
  <c r="AE535" i="79"/>
  <c r="AD535" i="79"/>
  <c r="AC535" i="79"/>
  <c r="AL525" i="79"/>
  <c r="AK525" i="79"/>
  <c r="AJ525" i="79"/>
  <c r="AI525" i="79"/>
  <c r="AH525" i="79"/>
  <c r="AG525" i="79"/>
  <c r="AF525" i="79"/>
  <c r="AE525" i="79"/>
  <c r="AD525" i="79"/>
  <c r="AC525" i="79"/>
  <c r="AL522" i="79"/>
  <c r="AK522" i="79"/>
  <c r="AJ522" i="79"/>
  <c r="AI522" i="79"/>
  <c r="AH522" i="79"/>
  <c r="AG522" i="79"/>
  <c r="AF522" i="79"/>
  <c r="AE522" i="79"/>
  <c r="AD522" i="79"/>
  <c r="AC522" i="79"/>
  <c r="AL519" i="79"/>
  <c r="AK519" i="79"/>
  <c r="AJ519" i="79"/>
  <c r="AI519" i="79"/>
  <c r="AH519" i="79"/>
  <c r="AG519" i="79"/>
  <c r="AF519" i="79"/>
  <c r="AE519" i="79"/>
  <c r="AD519" i="79"/>
  <c r="AC519" i="79"/>
  <c r="AL515" i="79"/>
  <c r="AK515" i="79"/>
  <c r="AJ515" i="79"/>
  <c r="AI515" i="79"/>
  <c r="AH515" i="79"/>
  <c r="AG515" i="79"/>
  <c r="AF515" i="79"/>
  <c r="AE515" i="79"/>
  <c r="AD515" i="79"/>
  <c r="AC515" i="79"/>
  <c r="AL512" i="79"/>
  <c r="AK512" i="79"/>
  <c r="AJ512" i="79"/>
  <c r="AI512" i="79"/>
  <c r="AH512" i="79"/>
  <c r="AG512" i="79"/>
  <c r="AF512" i="79"/>
  <c r="AE512" i="79"/>
  <c r="AD512" i="79"/>
  <c r="AC512" i="79"/>
  <c r="AL509" i="79"/>
  <c r="AK509" i="79"/>
  <c r="AJ509" i="79"/>
  <c r="AI509" i="79"/>
  <c r="AH509" i="79"/>
  <c r="AG509" i="79"/>
  <c r="AF509" i="79"/>
  <c r="AE509" i="79"/>
  <c r="AD509" i="79"/>
  <c r="AC509" i="79"/>
  <c r="AL506" i="79"/>
  <c r="AK506" i="79"/>
  <c r="AJ506" i="79"/>
  <c r="AI506" i="79"/>
  <c r="AH506" i="79"/>
  <c r="AG506" i="79"/>
  <c r="AF506" i="79"/>
  <c r="AE506" i="79"/>
  <c r="AD506" i="79"/>
  <c r="AC506" i="79"/>
  <c r="AL503" i="79"/>
  <c r="AK503" i="79"/>
  <c r="AJ503" i="79"/>
  <c r="AI503" i="79"/>
  <c r="AH503" i="79"/>
  <c r="AG503" i="79"/>
  <c r="AF503" i="79"/>
  <c r="AE503" i="79"/>
  <c r="AD503" i="79"/>
  <c r="AC503" i="79"/>
  <c r="AL500" i="79"/>
  <c r="AK500" i="79"/>
  <c r="AJ500" i="79"/>
  <c r="AI500" i="79"/>
  <c r="AH500" i="79"/>
  <c r="AG500" i="79"/>
  <c r="AF500" i="79"/>
  <c r="AE500" i="79"/>
  <c r="AD500" i="79"/>
  <c r="AC500" i="79"/>
  <c r="AL497" i="79"/>
  <c r="AK497" i="79"/>
  <c r="AJ497" i="79"/>
  <c r="AI497" i="79"/>
  <c r="AH497" i="79"/>
  <c r="AG497" i="79"/>
  <c r="AF497" i="79"/>
  <c r="AE497" i="79"/>
  <c r="AD497" i="79"/>
  <c r="AC497" i="79"/>
  <c r="AL491" i="79"/>
  <c r="AK491" i="79"/>
  <c r="AJ491" i="79"/>
  <c r="AI491" i="79"/>
  <c r="AH491" i="79"/>
  <c r="AG491" i="79"/>
  <c r="AF491" i="79"/>
  <c r="AE491" i="79"/>
  <c r="AD491" i="79"/>
  <c r="AC491" i="79"/>
  <c r="AL484" i="79"/>
  <c r="AK484" i="79"/>
  <c r="AJ484" i="79"/>
  <c r="AI484" i="79"/>
  <c r="AH484" i="79"/>
  <c r="AG484" i="79"/>
  <c r="AF484" i="79"/>
  <c r="AE484" i="79"/>
  <c r="AD484" i="79"/>
  <c r="AC484" i="79"/>
  <c r="AL481" i="79"/>
  <c r="AK481" i="79"/>
  <c r="AJ481" i="79"/>
  <c r="AI481" i="79"/>
  <c r="AH481" i="79"/>
  <c r="AG481" i="79"/>
  <c r="AF481" i="79"/>
  <c r="AE481" i="79"/>
  <c r="AD481" i="79"/>
  <c r="AC481" i="79"/>
  <c r="AL478" i="79"/>
  <c r="AK478" i="79"/>
  <c r="AJ478" i="79"/>
  <c r="AI478" i="79"/>
  <c r="AH478" i="79"/>
  <c r="AG478" i="79"/>
  <c r="AF478" i="79"/>
  <c r="AE478" i="79"/>
  <c r="AD478" i="79"/>
  <c r="AC478" i="79"/>
  <c r="AL475" i="79"/>
  <c r="AK475" i="79"/>
  <c r="AJ475" i="79"/>
  <c r="AI475" i="79"/>
  <c r="AH475" i="79"/>
  <c r="AG475" i="79"/>
  <c r="AF475" i="79"/>
  <c r="AE475" i="79"/>
  <c r="AD475" i="79"/>
  <c r="AC475" i="79"/>
  <c r="AL450" i="79"/>
  <c r="AK450" i="79"/>
  <c r="AJ450" i="79"/>
  <c r="AI450" i="79"/>
  <c r="AH450" i="79"/>
  <c r="AG450" i="79"/>
  <c r="AF450" i="79"/>
  <c r="AE450" i="79"/>
  <c r="AD450" i="79"/>
  <c r="AC450" i="79"/>
  <c r="AL446" i="79"/>
  <c r="AK446" i="79"/>
  <c r="AJ446" i="79"/>
  <c r="AI446" i="79"/>
  <c r="AH446" i="79"/>
  <c r="AG446" i="79"/>
  <c r="AF446" i="79"/>
  <c r="AE446" i="79"/>
  <c r="AD446" i="79"/>
  <c r="AC446" i="79"/>
  <c r="AL443" i="79"/>
  <c r="AK443" i="79"/>
  <c r="AJ443" i="79"/>
  <c r="AI443" i="79"/>
  <c r="AH443" i="79"/>
  <c r="AG443" i="79"/>
  <c r="AF443" i="79"/>
  <c r="AE443" i="79"/>
  <c r="AD443" i="79"/>
  <c r="AC443" i="79"/>
  <c r="AL440" i="79"/>
  <c r="AK440" i="79"/>
  <c r="AJ440" i="79"/>
  <c r="AI440" i="79"/>
  <c r="AH440" i="79"/>
  <c r="AG440" i="79"/>
  <c r="AF440" i="79"/>
  <c r="AE440" i="79"/>
  <c r="AD440" i="79"/>
  <c r="AC440" i="79"/>
  <c r="AL436" i="79"/>
  <c r="AK436" i="79"/>
  <c r="AJ436" i="79"/>
  <c r="AI436" i="79"/>
  <c r="AH436" i="79"/>
  <c r="AG436" i="79"/>
  <c r="AF436" i="79"/>
  <c r="AE436" i="79"/>
  <c r="AD436" i="79"/>
  <c r="AC436" i="79"/>
  <c r="AL433" i="79"/>
  <c r="AK433" i="79"/>
  <c r="AJ433" i="79"/>
  <c r="AI433" i="79"/>
  <c r="AH433" i="79"/>
  <c r="AG433" i="79"/>
  <c r="AF433" i="79"/>
  <c r="AE433" i="79"/>
  <c r="AD433" i="79"/>
  <c r="AC433" i="79"/>
  <c r="AL430" i="79"/>
  <c r="AK430" i="79"/>
  <c r="AJ430" i="79"/>
  <c r="AI430" i="79"/>
  <c r="AH430" i="79"/>
  <c r="AG430" i="79"/>
  <c r="AF430" i="79"/>
  <c r="AE430" i="79"/>
  <c r="AD430" i="79"/>
  <c r="AC430" i="79"/>
  <c r="AL427" i="79"/>
  <c r="AK427" i="79"/>
  <c r="AJ427" i="79"/>
  <c r="AI427" i="79"/>
  <c r="AH427" i="79"/>
  <c r="AG427" i="79"/>
  <c r="AF427" i="79"/>
  <c r="AE427" i="79"/>
  <c r="AD427" i="79"/>
  <c r="AC427" i="79"/>
  <c r="AL424" i="79"/>
  <c r="AK424" i="79"/>
  <c r="AJ424" i="79"/>
  <c r="AI424" i="79"/>
  <c r="AH424" i="79"/>
  <c r="AG424" i="79"/>
  <c r="AF424" i="79"/>
  <c r="AE424" i="79"/>
  <c r="AD424" i="79"/>
  <c r="AC424" i="79"/>
  <c r="AL420" i="79"/>
  <c r="AK420" i="79"/>
  <c r="AJ420" i="79"/>
  <c r="AI420" i="79"/>
  <c r="AH420" i="79"/>
  <c r="AG420" i="79"/>
  <c r="AF420" i="79"/>
  <c r="AE420" i="79"/>
  <c r="AD420" i="79"/>
  <c r="AC420" i="79"/>
  <c r="AL417" i="79"/>
  <c r="AK417" i="79"/>
  <c r="AJ417" i="79"/>
  <c r="AI417" i="79"/>
  <c r="AH417" i="79"/>
  <c r="AG417" i="79"/>
  <c r="AF417" i="79"/>
  <c r="AE417" i="79"/>
  <c r="AD417" i="79"/>
  <c r="AC417" i="79"/>
  <c r="AL414" i="79"/>
  <c r="AK414" i="79"/>
  <c r="AJ414" i="79"/>
  <c r="AI414" i="79"/>
  <c r="AH414" i="79"/>
  <c r="AG414" i="79"/>
  <c r="AF414" i="79"/>
  <c r="AE414" i="79"/>
  <c r="AD414" i="79"/>
  <c r="AC414" i="79"/>
  <c r="AL411" i="79"/>
  <c r="AK411" i="79"/>
  <c r="AJ411" i="79"/>
  <c r="AI411" i="79"/>
  <c r="AH411" i="79"/>
  <c r="AG411" i="79"/>
  <c r="AF411" i="79"/>
  <c r="AE411" i="79"/>
  <c r="AD411" i="79"/>
  <c r="AC411" i="79"/>
  <c r="AL408" i="79"/>
  <c r="AK408" i="79"/>
  <c r="AJ408" i="79"/>
  <c r="AI408" i="79"/>
  <c r="AH408" i="79"/>
  <c r="AG408" i="79"/>
  <c r="AF408" i="79"/>
  <c r="AE408" i="79"/>
  <c r="AD408" i="79"/>
  <c r="AC408" i="79"/>
  <c r="Z594" i="79"/>
  <c r="AL379" i="79"/>
  <c r="AK379" i="79"/>
  <c r="AJ379" i="79"/>
  <c r="AI379" i="79"/>
  <c r="AH379" i="79"/>
  <c r="AG379" i="79"/>
  <c r="AF379" i="79"/>
  <c r="AE379" i="79"/>
  <c r="AD379" i="79"/>
  <c r="AC379" i="79"/>
  <c r="AL376" i="79"/>
  <c r="AK376" i="79"/>
  <c r="AJ376" i="79"/>
  <c r="AI376" i="79"/>
  <c r="AH376" i="79"/>
  <c r="AG376" i="79"/>
  <c r="AF376" i="79"/>
  <c r="AE376" i="79"/>
  <c r="AD376" i="79"/>
  <c r="AC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6" i="79"/>
  <c r="AK336" i="79"/>
  <c r="AJ336" i="79"/>
  <c r="AI336" i="79"/>
  <c r="AH336" i="79"/>
  <c r="AG336" i="79"/>
  <c r="AF336" i="79"/>
  <c r="AE336" i="79"/>
  <c r="AD336" i="79"/>
  <c r="AC336" i="79"/>
  <c r="AL333" i="79"/>
  <c r="AK333" i="79"/>
  <c r="AJ333" i="79"/>
  <c r="AI333" i="79"/>
  <c r="AH333" i="79"/>
  <c r="AG333" i="79"/>
  <c r="AF333" i="79"/>
  <c r="AE333" i="79"/>
  <c r="AD333" i="79"/>
  <c r="AC333" i="79"/>
  <c r="AL330" i="79"/>
  <c r="AK330" i="79"/>
  <c r="AJ330" i="79"/>
  <c r="AI330" i="79"/>
  <c r="AH330" i="79"/>
  <c r="AG330" i="79"/>
  <c r="AF330" i="79"/>
  <c r="AE330" i="79"/>
  <c r="AD330" i="79"/>
  <c r="AC330" i="79"/>
  <c r="AL326" i="79"/>
  <c r="AK326" i="79"/>
  <c r="AJ326" i="79"/>
  <c r="AI326" i="79"/>
  <c r="AH326" i="79"/>
  <c r="AG326" i="79"/>
  <c r="AF326" i="79"/>
  <c r="AE326" i="79"/>
  <c r="AD326" i="79"/>
  <c r="AC326"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1" i="79"/>
  <c r="AK301" i="79"/>
  <c r="AJ301" i="79"/>
  <c r="AI301" i="79"/>
  <c r="AH301" i="79"/>
  <c r="AG301" i="79"/>
  <c r="AF301" i="79"/>
  <c r="AE301" i="79"/>
  <c r="AD301" i="79"/>
  <c r="AC301"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L234" i="46"/>
  <c r="AK234" i="46"/>
  <c r="AJ234" i="46"/>
  <c r="AI234" i="46"/>
  <c r="AH234" i="46"/>
  <c r="AG234" i="46"/>
  <c r="AF234" i="46"/>
  <c r="AE234" i="46"/>
  <c r="AD234" i="46"/>
  <c r="AC234" i="46"/>
  <c r="AL231" i="46"/>
  <c r="AK231" i="46"/>
  <c r="AJ231" i="46"/>
  <c r="AI231" i="46"/>
  <c r="AH231" i="46"/>
  <c r="AG231" i="46"/>
  <c r="AF231" i="46"/>
  <c r="AE231" i="46"/>
  <c r="AD231" i="46"/>
  <c r="AC231" i="46"/>
  <c r="AL220" i="46"/>
  <c r="AK220" i="46"/>
  <c r="AJ220" i="46"/>
  <c r="AI220" i="46"/>
  <c r="AH220" i="46"/>
  <c r="AG220" i="46"/>
  <c r="AF220" i="46"/>
  <c r="AE220" i="46"/>
  <c r="AD220" i="46"/>
  <c r="AC220" i="46"/>
  <c r="AL216" i="46"/>
  <c r="AK216" i="46"/>
  <c r="AJ216" i="46"/>
  <c r="AI216" i="46"/>
  <c r="AH216" i="46"/>
  <c r="AG216" i="46"/>
  <c r="AF216" i="46"/>
  <c r="AE216" i="46"/>
  <c r="AD216" i="46"/>
  <c r="AC216" i="46"/>
  <c r="AL213" i="46"/>
  <c r="AK213" i="46"/>
  <c r="AJ213" i="46"/>
  <c r="AI213" i="46"/>
  <c r="AH213" i="46"/>
  <c r="AG213" i="46"/>
  <c r="AF213" i="46"/>
  <c r="AE213" i="46"/>
  <c r="AD213" i="46"/>
  <c r="AC213" i="46"/>
  <c r="AL210" i="46"/>
  <c r="AK210" i="46"/>
  <c r="AJ210" i="46"/>
  <c r="AI210" i="46"/>
  <c r="AH210" i="46"/>
  <c r="AG210" i="46"/>
  <c r="AF210" i="46"/>
  <c r="AE210" i="46"/>
  <c r="AD210" i="46"/>
  <c r="AC210" i="46"/>
  <c r="AL207" i="46"/>
  <c r="AK207" i="46"/>
  <c r="AJ207" i="46"/>
  <c r="AI207" i="46"/>
  <c r="AH207" i="46"/>
  <c r="AG207" i="46"/>
  <c r="AF207" i="46"/>
  <c r="AE207" i="46"/>
  <c r="AD207" i="46"/>
  <c r="AC207" i="46"/>
  <c r="AL204" i="46"/>
  <c r="AK204" i="46"/>
  <c r="AJ204" i="46"/>
  <c r="AI204" i="46"/>
  <c r="AH204" i="46"/>
  <c r="AG204" i="46"/>
  <c r="AF204" i="46"/>
  <c r="AE204" i="46"/>
  <c r="AD204" i="46"/>
  <c r="AC204" i="46"/>
  <c r="AL200" i="46"/>
  <c r="AK200" i="46"/>
  <c r="AJ200" i="46"/>
  <c r="AI200" i="46"/>
  <c r="AH200" i="46"/>
  <c r="AG200" i="46"/>
  <c r="AF200" i="46"/>
  <c r="AE200" i="46"/>
  <c r="AD200" i="46"/>
  <c r="AC200" i="46"/>
  <c r="AL191" i="46"/>
  <c r="AK191" i="46"/>
  <c r="AJ191" i="46"/>
  <c r="AI191" i="46"/>
  <c r="AH191" i="46"/>
  <c r="AG191" i="46"/>
  <c r="AF191" i="46"/>
  <c r="AE191" i="46"/>
  <c r="AD191" i="46"/>
  <c r="AC191" i="46"/>
  <c r="AL188" i="46"/>
  <c r="AK188" i="46"/>
  <c r="AJ188" i="46"/>
  <c r="AI188" i="46"/>
  <c r="AH188" i="46"/>
  <c r="AG188" i="46"/>
  <c r="AF188" i="46"/>
  <c r="AE188" i="46"/>
  <c r="AD188" i="46"/>
  <c r="AC188" i="46"/>
  <c r="AL185" i="46"/>
  <c r="AK185" i="46"/>
  <c r="AJ185" i="46"/>
  <c r="AI185" i="46"/>
  <c r="AH185" i="46"/>
  <c r="AG185" i="46"/>
  <c r="AF185" i="46"/>
  <c r="AE185" i="46"/>
  <c r="AD185" i="46"/>
  <c r="AC185" i="46"/>
  <c r="AL182" i="46"/>
  <c r="AK182" i="46"/>
  <c r="AJ182" i="46"/>
  <c r="AI182" i="46"/>
  <c r="AH182" i="46"/>
  <c r="AG182" i="46"/>
  <c r="AF182" i="46"/>
  <c r="AE182" i="46"/>
  <c r="AD182" i="46"/>
  <c r="AC182" i="46"/>
  <c r="AL179" i="46"/>
  <c r="AK179" i="46"/>
  <c r="AJ179" i="46"/>
  <c r="AI179" i="46"/>
  <c r="AH179" i="46"/>
  <c r="AG179" i="46"/>
  <c r="AF179" i="46"/>
  <c r="AE179" i="46"/>
  <c r="AD179" i="46"/>
  <c r="AC179" i="46"/>
  <c r="AL175" i="46"/>
  <c r="AK175" i="46"/>
  <c r="AJ175" i="46"/>
  <c r="AI175" i="46"/>
  <c r="AH175" i="46"/>
  <c r="AG175" i="46"/>
  <c r="AF175" i="46"/>
  <c r="AE175" i="46"/>
  <c r="AD175" i="46"/>
  <c r="AC175" i="46"/>
  <c r="AL169" i="46"/>
  <c r="AK169" i="46"/>
  <c r="AJ169" i="46"/>
  <c r="AI169" i="46"/>
  <c r="AH169" i="46"/>
  <c r="AG169" i="46"/>
  <c r="AF169" i="46"/>
  <c r="AE169" i="46"/>
  <c r="AD169" i="46"/>
  <c r="AC169" i="46"/>
  <c r="AL166" i="46"/>
  <c r="AK166" i="46"/>
  <c r="AJ166" i="46"/>
  <c r="AI166" i="46"/>
  <c r="AH166" i="46"/>
  <c r="AG166" i="46"/>
  <c r="AF166" i="46"/>
  <c r="AE166" i="46"/>
  <c r="AD166" i="46"/>
  <c r="AC166" i="46"/>
  <c r="AL163" i="46"/>
  <c r="AK163" i="46"/>
  <c r="AJ163" i="46"/>
  <c r="AI163" i="46"/>
  <c r="AH163" i="46"/>
  <c r="AG163" i="46"/>
  <c r="AF163" i="46"/>
  <c r="AE163" i="46"/>
  <c r="AD163" i="46"/>
  <c r="AC163" i="46"/>
  <c r="AL160" i="46"/>
  <c r="AK160" i="46"/>
  <c r="AJ160" i="46"/>
  <c r="AI160" i="46"/>
  <c r="AH160" i="46"/>
  <c r="AG160" i="46"/>
  <c r="AF160" i="46"/>
  <c r="AE160" i="46"/>
  <c r="AD160" i="46"/>
  <c r="AC160" i="46"/>
  <c r="AL157" i="46"/>
  <c r="AK157" i="46"/>
  <c r="AJ157" i="46"/>
  <c r="AI157" i="46"/>
  <c r="AH157" i="46"/>
  <c r="AG157" i="46"/>
  <c r="AF157" i="46"/>
  <c r="AE157" i="46"/>
  <c r="AD157" i="46"/>
  <c r="AC157" i="46"/>
  <c r="AL154" i="46"/>
  <c r="AK154" i="46"/>
  <c r="AJ154" i="46"/>
  <c r="AI154" i="46"/>
  <c r="AH154" i="46"/>
  <c r="AG154" i="46"/>
  <c r="AF154" i="46"/>
  <c r="AE154" i="46"/>
  <c r="AD154" i="46"/>
  <c r="AC154" i="46"/>
  <c r="AL151" i="46"/>
  <c r="AK151" i="46"/>
  <c r="AJ151" i="46"/>
  <c r="AI151" i="46"/>
  <c r="AH151" i="46"/>
  <c r="AG151" i="46"/>
  <c r="AF151" i="46"/>
  <c r="AE151" i="46"/>
  <c r="AD151" i="46"/>
  <c r="AC151" i="46"/>
  <c r="AK109" i="46"/>
  <c r="AJ109" i="46"/>
  <c r="AI109" i="46"/>
  <c r="AH109" i="46"/>
  <c r="AG109" i="46"/>
  <c r="AF109" i="46"/>
  <c r="AE109" i="46"/>
  <c r="AD109" i="46"/>
  <c r="AC109" i="46"/>
  <c r="AL106" i="46"/>
  <c r="AK106" i="46"/>
  <c r="AJ106" i="46"/>
  <c r="AI106" i="46"/>
  <c r="AH106" i="46"/>
  <c r="AG106" i="46"/>
  <c r="AF106" i="46"/>
  <c r="AE106" i="46"/>
  <c r="AD106" i="46"/>
  <c r="AC106" i="46"/>
  <c r="AL103" i="46"/>
  <c r="AK103" i="46"/>
  <c r="AJ103" i="46"/>
  <c r="AI103" i="46"/>
  <c r="AH103" i="46"/>
  <c r="AG103" i="46"/>
  <c r="AF103" i="46"/>
  <c r="AE103" i="46"/>
  <c r="AD103" i="46"/>
  <c r="AC103" i="46"/>
  <c r="AL92" i="46"/>
  <c r="AK92" i="46"/>
  <c r="AJ92" i="46"/>
  <c r="AI92" i="46"/>
  <c r="AH92" i="46"/>
  <c r="AG92" i="46"/>
  <c r="AF92" i="46"/>
  <c r="AE92" i="46"/>
  <c r="AD92" i="46"/>
  <c r="AC92" i="46"/>
  <c r="AL88" i="46"/>
  <c r="AK88" i="46"/>
  <c r="AJ88" i="46"/>
  <c r="AI88" i="46"/>
  <c r="AH88" i="46"/>
  <c r="AG88" i="46"/>
  <c r="AF88" i="46"/>
  <c r="AE88" i="46"/>
  <c r="AD88" i="46"/>
  <c r="AC88" i="46"/>
  <c r="AL85" i="46"/>
  <c r="AK85" i="46"/>
  <c r="AJ85" i="46"/>
  <c r="AI85" i="46"/>
  <c r="AH85" i="46"/>
  <c r="AG85" i="46"/>
  <c r="AF85" i="46"/>
  <c r="AE85" i="46"/>
  <c r="AD85" i="46"/>
  <c r="AC85" i="46"/>
  <c r="AL82" i="46"/>
  <c r="AK82" i="46"/>
  <c r="AJ82" i="46"/>
  <c r="AI82" i="46"/>
  <c r="AH82" i="46"/>
  <c r="AG82" i="46"/>
  <c r="AF82" i="46"/>
  <c r="AE82" i="46"/>
  <c r="AD82" i="46"/>
  <c r="AC82" i="46"/>
  <c r="AL79" i="46"/>
  <c r="AK79" i="46"/>
  <c r="AJ79" i="46"/>
  <c r="AI79" i="46"/>
  <c r="AH79" i="46"/>
  <c r="AG79" i="46"/>
  <c r="AF79" i="46"/>
  <c r="AE79" i="46"/>
  <c r="AD79" i="46"/>
  <c r="AC79" i="46"/>
  <c r="AL76" i="46"/>
  <c r="AK76" i="46"/>
  <c r="AJ76" i="46"/>
  <c r="AI76" i="46"/>
  <c r="AH76" i="46"/>
  <c r="AG76" i="46"/>
  <c r="AF76" i="46"/>
  <c r="AE76" i="46"/>
  <c r="AD76" i="46"/>
  <c r="AC76" i="46"/>
  <c r="AL72" i="46"/>
  <c r="AK72" i="46"/>
  <c r="AJ72" i="46"/>
  <c r="AI72" i="46"/>
  <c r="AH72" i="46"/>
  <c r="AG72" i="46"/>
  <c r="AF72" i="46"/>
  <c r="AE72" i="46"/>
  <c r="AD72" i="46"/>
  <c r="AC72" i="46"/>
  <c r="AL66" i="46"/>
  <c r="AK66" i="46"/>
  <c r="AJ66" i="46"/>
  <c r="AI66" i="46"/>
  <c r="AH66" i="46"/>
  <c r="AG66" i="46"/>
  <c r="AF66" i="46"/>
  <c r="AE66" i="46"/>
  <c r="AD66" i="46"/>
  <c r="AC66" i="46"/>
  <c r="AL63" i="46"/>
  <c r="AK63" i="46"/>
  <c r="AJ63" i="46"/>
  <c r="AI63" i="46"/>
  <c r="AH63" i="46"/>
  <c r="AG63" i="46"/>
  <c r="AF63" i="46"/>
  <c r="AE63" i="46"/>
  <c r="AD63" i="46"/>
  <c r="AC63" i="46"/>
  <c r="AL60" i="46"/>
  <c r="AK60" i="46"/>
  <c r="AJ60" i="46"/>
  <c r="AI60" i="46"/>
  <c r="AH60" i="46"/>
  <c r="AG60" i="46"/>
  <c r="AF60" i="46"/>
  <c r="AE60" i="46"/>
  <c r="AD60" i="46"/>
  <c r="AC60" i="46"/>
  <c r="AL57" i="46"/>
  <c r="AK57" i="46"/>
  <c r="AJ57" i="46"/>
  <c r="AI57" i="46"/>
  <c r="AH57" i="46"/>
  <c r="AG57" i="46"/>
  <c r="AF57" i="46"/>
  <c r="AE57" i="46"/>
  <c r="AD57" i="46"/>
  <c r="AC57" i="46"/>
  <c r="AL54" i="46"/>
  <c r="AK54" i="46"/>
  <c r="AJ54" i="46"/>
  <c r="AI54" i="46"/>
  <c r="AH54" i="46"/>
  <c r="AG54" i="46"/>
  <c r="AF54" i="46"/>
  <c r="AE54" i="46"/>
  <c r="AD54" i="46"/>
  <c r="AC54" i="46"/>
  <c r="AL51" i="46"/>
  <c r="AK51" i="46"/>
  <c r="AJ51" i="46"/>
  <c r="AI51" i="46"/>
  <c r="AH51" i="46"/>
  <c r="AG51" i="46"/>
  <c r="AF51" i="46"/>
  <c r="AE51" i="46"/>
  <c r="AD51" i="46"/>
  <c r="AC51" i="46"/>
  <c r="AL47" i="46"/>
  <c r="AK47" i="46"/>
  <c r="AJ47" i="46"/>
  <c r="AI47" i="46"/>
  <c r="AH47" i="46"/>
  <c r="AG47" i="46"/>
  <c r="AF47" i="46"/>
  <c r="AE47" i="46"/>
  <c r="AD47" i="46"/>
  <c r="AC47" i="46"/>
  <c r="AL41" i="46"/>
  <c r="AK41" i="46"/>
  <c r="AJ41" i="46"/>
  <c r="AI41" i="46"/>
  <c r="AH41" i="46"/>
  <c r="AG41" i="46"/>
  <c r="AF41" i="46"/>
  <c r="AE41" i="46"/>
  <c r="AD41" i="46"/>
  <c r="AC41" i="46"/>
  <c r="AL38" i="46"/>
  <c r="AK38" i="46"/>
  <c r="AJ38" i="46"/>
  <c r="AI38" i="46"/>
  <c r="AH38" i="46"/>
  <c r="AG38" i="46"/>
  <c r="AF38" i="46"/>
  <c r="AE38" i="46"/>
  <c r="AD38" i="46"/>
  <c r="AC38" i="46"/>
  <c r="AL35" i="46"/>
  <c r="AK35" i="46"/>
  <c r="AJ35" i="46"/>
  <c r="AI35" i="46"/>
  <c r="AH35" i="46"/>
  <c r="AG35" i="46"/>
  <c r="AF35" i="46"/>
  <c r="AE35" i="46"/>
  <c r="AD35" i="46"/>
  <c r="AC35" i="46"/>
  <c r="AL32" i="46"/>
  <c r="AK32" i="46"/>
  <c r="AJ32" i="46"/>
  <c r="AI32" i="46"/>
  <c r="AH32" i="46"/>
  <c r="AG32" i="46"/>
  <c r="AF32" i="46"/>
  <c r="AE32" i="46"/>
  <c r="AD32" i="46"/>
  <c r="AC32" i="46"/>
  <c r="AL29" i="46"/>
  <c r="AK29" i="46"/>
  <c r="AJ29" i="46"/>
  <c r="AI29" i="46"/>
  <c r="AH29" i="46"/>
  <c r="AG29" i="46"/>
  <c r="AF29" i="46"/>
  <c r="AE29" i="46"/>
  <c r="AD29" i="46"/>
  <c r="AC29" i="46"/>
  <c r="AL26" i="46"/>
  <c r="AK26" i="46"/>
  <c r="AJ26" i="46"/>
  <c r="AI26" i="46"/>
  <c r="AH26" i="46"/>
  <c r="AG26" i="46"/>
  <c r="AF26" i="46"/>
  <c r="AE26" i="46"/>
  <c r="AD26" i="46"/>
  <c r="AC26" i="46"/>
  <c r="Y784" i="79" l="1"/>
  <c r="Y968" i="79"/>
  <c r="C545" i="46" s="1"/>
  <c r="Y268" i="46"/>
  <c r="Y265" i="46"/>
  <c r="Y526" i="46"/>
  <c r="Y395" i="46"/>
  <c r="Y135" i="46"/>
  <c r="E3" i="80"/>
  <c r="E2" i="80"/>
  <c r="P52" i="43" l="1"/>
  <c r="O52" i="43"/>
  <c r="N52" i="43"/>
  <c r="M52" i="43"/>
  <c r="L52" i="43"/>
  <c r="K52" i="43"/>
  <c r="J52" i="43"/>
  <c r="I52" i="43"/>
  <c r="H52" i="43"/>
  <c r="G52" i="43"/>
  <c r="F52" i="43"/>
  <c r="E52" i="43"/>
  <c r="D52" i="43"/>
  <c r="AC23" i="46" l="1"/>
  <c r="AD23" i="46"/>
  <c r="AE23" i="46"/>
  <c r="AF23" i="46"/>
  <c r="AG23" i="46"/>
  <c r="AH23" i="46"/>
  <c r="AI23" i="46"/>
  <c r="AJ23" i="46"/>
  <c r="AK23" i="46"/>
  <c r="AL23" i="46"/>
  <c r="E22" i="45"/>
  <c r="E36" i="45"/>
  <c r="Z138" i="46" l="1"/>
  <c r="Z140" i="46"/>
  <c r="Z142" i="46"/>
  <c r="Z139" i="46"/>
  <c r="Z141" i="46"/>
  <c r="Z143" i="46"/>
  <c r="D540" i="46" s="1"/>
  <c r="Y785" i="79"/>
  <c r="C544" i="46" s="1"/>
  <c r="Y596" i="79"/>
  <c r="C543" i="46" s="1"/>
  <c r="Y594" i="79"/>
  <c r="Y595" i="79"/>
  <c r="Y395" i="79"/>
  <c r="Y398" i="79"/>
  <c r="C542" i="46" s="1"/>
  <c r="Y397" i="79"/>
  <c r="Y396" i="79"/>
  <c r="Z397" i="79"/>
  <c r="Z395" i="79"/>
  <c r="Z396" i="79"/>
  <c r="Y531" i="46"/>
  <c r="C537" i="46" s="1"/>
  <c r="Z529" i="46"/>
  <c r="Z531" i="46"/>
  <c r="D537" i="46" s="1"/>
  <c r="Z530" i="46"/>
  <c r="Z526" i="46"/>
  <c r="Z528" i="46"/>
  <c r="Z527" i="46"/>
  <c r="Y527" i="46"/>
  <c r="Y528" i="46"/>
  <c r="Y530" i="46"/>
  <c r="Y529" i="46"/>
  <c r="Z396" i="46"/>
  <c r="Z398" i="46"/>
  <c r="Z397" i="46"/>
  <c r="Z399" i="46"/>
  <c r="Z395" i="46"/>
  <c r="Z401" i="46"/>
  <c r="D538" i="46" s="1"/>
  <c r="Z400" i="46"/>
  <c r="Y266" i="46"/>
  <c r="Y272" i="46"/>
  <c r="C539" i="46" s="1"/>
  <c r="Y271" i="46"/>
  <c r="Y269" i="46"/>
  <c r="Y267" i="46"/>
  <c r="Y270" i="46"/>
  <c r="Z270" i="46"/>
  <c r="Z268" i="46"/>
  <c r="Z265" i="46"/>
  <c r="Z271" i="46"/>
  <c r="Z269" i="46"/>
  <c r="Z267" i="46"/>
  <c r="Z266" i="46"/>
  <c r="Z272" i="46"/>
  <c r="D539" i="46" s="1"/>
  <c r="Z135" i="46"/>
  <c r="Z137" i="46"/>
  <c r="Z136" i="46"/>
  <c r="AM974" i="79" l="1"/>
  <c r="AM791" i="79"/>
  <c r="AM602"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J603" i="79"/>
  <c r="AF603" i="79"/>
  <c r="AJ792" i="79"/>
  <c r="AF792" i="79"/>
  <c r="AJ975" i="79"/>
  <c r="AF975" i="79"/>
  <c r="K14" i="44"/>
  <c r="K18" i="44" s="1"/>
  <c r="O14" i="44"/>
  <c r="O18" i="44" s="1"/>
  <c r="O29" i="44"/>
  <c r="O33" i="44" s="1"/>
  <c r="O43" i="44"/>
  <c r="C95" i="45" s="1"/>
  <c r="AF21" i="46"/>
  <c r="AI149" i="46"/>
  <c r="AI278" i="46"/>
  <c r="AI407" i="46"/>
  <c r="AI36" i="79"/>
  <c r="AI219" i="79"/>
  <c r="AI405" i="79"/>
  <c r="AI603" i="79"/>
  <c r="AI792" i="79"/>
  <c r="AI975" i="79"/>
  <c r="M43" i="44"/>
  <c r="AL21" i="46"/>
  <c r="AL149" i="46"/>
  <c r="AH149" i="46"/>
  <c r="AL278" i="46"/>
  <c r="AH278" i="46"/>
  <c r="AL407" i="46"/>
  <c r="AH407" i="46"/>
  <c r="AL36" i="79"/>
  <c r="AH36" i="79"/>
  <c r="AL219" i="79"/>
  <c r="AH219" i="79"/>
  <c r="AL405" i="79"/>
  <c r="AH405" i="79"/>
  <c r="AL603" i="79"/>
  <c r="AH603" i="79"/>
  <c r="AL792" i="79"/>
  <c r="AH792" i="79"/>
  <c r="AL975" i="79"/>
  <c r="AH975" i="79"/>
  <c r="N29" i="44"/>
  <c r="N33" i="44" s="1"/>
  <c r="K43" i="44"/>
  <c r="K53" i="44" s="1"/>
  <c r="AH21" i="46"/>
  <c r="AK21" i="46"/>
  <c r="AK149" i="46"/>
  <c r="AG149" i="46"/>
  <c r="AK278" i="46"/>
  <c r="AG278" i="46"/>
  <c r="AK407" i="46"/>
  <c r="AG407" i="46"/>
  <c r="AK36" i="79"/>
  <c r="AG36" i="79"/>
  <c r="AK219" i="79"/>
  <c r="AG219" i="79"/>
  <c r="AK405" i="79"/>
  <c r="AG405" i="79"/>
  <c r="AK603" i="79"/>
  <c r="AG603" i="79"/>
  <c r="AK792" i="79"/>
  <c r="AG792" i="79"/>
  <c r="AK975" i="79"/>
  <c r="AK1134" i="79" s="1"/>
  <c r="AG975" i="79"/>
  <c r="K122" i="45"/>
  <c r="AK404" i="79"/>
  <c r="AJ20" i="46"/>
  <c r="AG602" i="79"/>
  <c r="AG148" i="46"/>
  <c r="AK406" i="46"/>
  <c r="AF791" i="79"/>
  <c r="AG35" i="79"/>
  <c r="L13" i="44"/>
  <c r="P13" i="44"/>
  <c r="S14" i="47"/>
  <c r="AF148" i="46"/>
  <c r="AK277" i="46"/>
  <c r="AG406" i="46"/>
  <c r="AF35" i="79"/>
  <c r="AI404" i="79"/>
  <c r="AK791" i="79"/>
  <c r="AJ974" i="79"/>
  <c r="N28" i="44"/>
  <c r="Q14" i="47"/>
  <c r="AI20" i="46"/>
  <c r="AK148" i="46"/>
  <c r="AI277" i="46"/>
  <c r="AK35" i="79"/>
  <c r="AJ218" i="79"/>
  <c r="AG404" i="79"/>
  <c r="AJ791" i="79"/>
  <c r="AF974" i="79"/>
  <c r="O122" i="45"/>
  <c r="U14" i="47"/>
  <c r="AG20" i="46"/>
  <c r="AK20" i="46"/>
  <c r="AJ148" i="46"/>
  <c r="AG277" i="46"/>
  <c r="AJ35" i="79"/>
  <c r="AF218" i="79"/>
  <c r="AK602" i="79"/>
  <c r="AG791" i="79"/>
  <c r="V14" i="47"/>
  <c r="AL406" i="46"/>
  <c r="AH406" i="46"/>
  <c r="AL602" i="79"/>
  <c r="AH602" i="79"/>
  <c r="N13" i="44"/>
  <c r="M122" i="45"/>
  <c r="M28" i="44"/>
  <c r="Q42" i="44"/>
  <c r="R14" i="47"/>
  <c r="AH20" i="46"/>
  <c r="AL277" i="46"/>
  <c r="AH277" i="46"/>
  <c r="AI218" i="79"/>
  <c r="AL404" i="79"/>
  <c r="AH404" i="79"/>
  <c r="AI974" i="79"/>
  <c r="Q28" i="44"/>
  <c r="M42" i="44"/>
  <c r="AI148" i="46"/>
  <c r="AJ406" i="46"/>
  <c r="AF406" i="46"/>
  <c r="AI35" i="79"/>
  <c r="AL218" i="79"/>
  <c r="AH218" i="79"/>
  <c r="AJ602" i="79"/>
  <c r="AF602" i="79"/>
  <c r="AI791" i="79"/>
  <c r="AL974" i="79"/>
  <c r="AH974" i="79"/>
  <c r="T14" i="47"/>
  <c r="P14" i="47"/>
  <c r="AF20" i="46"/>
  <c r="AL20" i="46"/>
  <c r="AL148" i="46"/>
  <c r="AH148" i="46"/>
  <c r="AJ277" i="46"/>
  <c r="AF277" i="46"/>
  <c r="AI406" i="46"/>
  <c r="AL35" i="79"/>
  <c r="AH35" i="79"/>
  <c r="AK218" i="79"/>
  <c r="AG218" i="79"/>
  <c r="AJ404" i="79"/>
  <c r="AF404" i="79"/>
  <c r="AI602" i="79"/>
  <c r="AL791" i="79"/>
  <c r="AH791" i="79"/>
  <c r="AK974" i="79"/>
  <c r="AG97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8" i="79"/>
  <c r="AK951" i="79"/>
  <c r="AK596" i="79"/>
  <c r="AK595" i="79"/>
  <c r="AK579" i="79"/>
  <c r="AK594" i="79"/>
  <c r="AK212" i="79"/>
  <c r="AK211" i="79"/>
  <c r="AK195" i="79"/>
  <c r="AK210" i="79"/>
  <c r="AK209" i="79"/>
  <c r="AK208" i="79"/>
  <c r="AK785" i="79"/>
  <c r="AK768" i="79"/>
  <c r="AK784"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4" i="79"/>
  <c r="D951" i="79"/>
  <c r="D381" i="79"/>
  <c r="AL381" i="79" l="1"/>
  <c r="AL396" i="79"/>
  <c r="AL395" i="79"/>
  <c r="AL397" i="79"/>
  <c r="AL398" i="79"/>
  <c r="AL595" i="79"/>
  <c r="AL594" i="79"/>
  <c r="AL596" i="79"/>
  <c r="AL579" i="79"/>
  <c r="AL768" i="79"/>
  <c r="AL784" i="79"/>
  <c r="AL785" i="79"/>
  <c r="AL968" i="79"/>
  <c r="AL951" i="79"/>
  <c r="AL1134" i="79"/>
  <c r="AH968" i="79"/>
  <c r="AI968" i="79"/>
  <c r="AF968" i="79"/>
  <c r="AJ968" i="79"/>
  <c r="AG968" i="79"/>
  <c r="AF784" i="79"/>
  <c r="AJ784" i="79"/>
  <c r="AG785" i="79"/>
  <c r="AG784" i="79"/>
  <c r="AI785" i="79"/>
  <c r="AI784" i="79"/>
  <c r="AF785" i="79"/>
  <c r="AJ785" i="79"/>
  <c r="AH785" i="79"/>
  <c r="AH784" i="79"/>
  <c r="AH951" i="79"/>
  <c r="AJ951" i="79"/>
  <c r="AG951" i="79"/>
  <c r="AF951" i="79"/>
  <c r="AI951" i="79"/>
  <c r="AJ1134" i="79"/>
  <c r="AF1134" i="79"/>
  <c r="AG1134" i="79"/>
  <c r="AI1134" i="79"/>
  <c r="AH1134" i="79"/>
  <c r="AJ768" i="79"/>
  <c r="AF768" i="79"/>
  <c r="AG768" i="79"/>
  <c r="AI768" i="79"/>
  <c r="AH768" i="79"/>
  <c r="AH594" i="79"/>
  <c r="AI595" i="79"/>
  <c r="AF596" i="79"/>
  <c r="AJ596" i="79"/>
  <c r="AJ579" i="79"/>
  <c r="AF579" i="79"/>
  <c r="AJ595" i="79"/>
  <c r="AG596" i="79"/>
  <c r="AJ594" i="79"/>
  <c r="AG595" i="79"/>
  <c r="AH579" i="79"/>
  <c r="AG594" i="79"/>
  <c r="AH595" i="79"/>
  <c r="AI596" i="79"/>
  <c r="AG579" i="79"/>
  <c r="AI594" i="79"/>
  <c r="AF595" i="79"/>
  <c r="AI579" i="79"/>
  <c r="AF594" i="79"/>
  <c r="AH596"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68" i="79"/>
  <c r="D545" i="46" s="1"/>
  <c r="Z785" i="79"/>
  <c r="D544" i="46" s="1"/>
  <c r="Z784" i="79"/>
  <c r="Z398" i="79"/>
  <c r="D542" i="46" s="1"/>
  <c r="Z595" i="79"/>
  <c r="Z596" i="79"/>
  <c r="D543" i="46" s="1"/>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D541" i="46" s="1"/>
  <c r="D546" i="46" s="1"/>
  <c r="Z211" i="79"/>
  <c r="Z210" i="79"/>
  <c r="Z209" i="79"/>
  <c r="Y209" i="79"/>
  <c r="Y210" i="79"/>
  <c r="Y211" i="79"/>
  <c r="Y212" i="79"/>
  <c r="C541" i="46" s="1"/>
  <c r="D513" i="46"/>
  <c r="O384" i="46"/>
  <c r="D384" i="46"/>
  <c r="Y401" i="46"/>
  <c r="C538" i="46" s="1"/>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4" i="79"/>
  <c r="Z769" i="79" s="1"/>
  <c r="Z791" i="79"/>
  <c r="Z218" i="79"/>
  <c r="Z974" i="79"/>
  <c r="Z602" i="79"/>
  <c r="Z35" i="79"/>
  <c r="D123" i="45"/>
  <c r="E14" i="44"/>
  <c r="E18" i="44" s="1"/>
  <c r="Z603" i="79"/>
  <c r="Z768" i="79" s="1"/>
  <c r="Z219" i="79"/>
  <c r="Z381" i="79" s="1"/>
  <c r="Z405" i="79"/>
  <c r="Z579" i="79" s="1"/>
  <c r="Z792" i="79"/>
  <c r="Z951" i="79" s="1"/>
  <c r="Z975" i="79"/>
  <c r="Z1134" i="79" s="1"/>
  <c r="Z36" i="79"/>
  <c r="Z195" i="79" s="1"/>
  <c r="AE406" i="46"/>
  <c r="J13" i="44"/>
  <c r="AE974" i="79"/>
  <c r="AE404" i="79"/>
  <c r="AE791" i="79"/>
  <c r="AE602" i="79"/>
  <c r="AE218" i="79"/>
  <c r="AE35" i="79"/>
  <c r="J43" i="44"/>
  <c r="J53" i="44" s="1"/>
  <c r="J14" i="44"/>
  <c r="J18" i="44" s="1"/>
  <c r="AE405" i="79"/>
  <c r="AE603" i="79"/>
  <c r="AE975" i="79"/>
  <c r="AE1134" i="79" s="1"/>
  <c r="AE792" i="79"/>
  <c r="AE219" i="79"/>
  <c r="AE36" i="79"/>
  <c r="Y277" i="46"/>
  <c r="D13" i="44"/>
  <c r="Y791" i="79"/>
  <c r="Y602" i="79"/>
  <c r="Y218" i="79"/>
  <c r="Y974" i="79"/>
  <c r="Y404" i="79"/>
  <c r="Y769" i="79" s="1"/>
  <c r="Y35" i="79"/>
  <c r="AC148" i="46"/>
  <c r="H13" i="44"/>
  <c r="AC791" i="79"/>
  <c r="AC974" i="79"/>
  <c r="AC404" i="79"/>
  <c r="AC602" i="79"/>
  <c r="AC218" i="79"/>
  <c r="AC35" i="79"/>
  <c r="Y407" i="46"/>
  <c r="Y513" i="46" s="1"/>
  <c r="D14" i="44"/>
  <c r="D18" i="44" s="1"/>
  <c r="Y975" i="79"/>
  <c r="Y1134" i="79" s="1"/>
  <c r="Y405" i="79"/>
  <c r="Y579" i="79" s="1"/>
  <c r="Y792" i="79"/>
  <c r="Y951" i="79" s="1"/>
  <c r="Y603" i="79"/>
  <c r="Y768" i="79" s="1"/>
  <c r="Y219" i="79"/>
  <c r="Y381" i="79" s="1"/>
  <c r="Y36" i="79"/>
  <c r="Y195" i="79" s="1"/>
  <c r="AC278" i="46"/>
  <c r="AC395" i="46" s="1"/>
  <c r="H14" i="44"/>
  <c r="H18" i="44" s="1"/>
  <c r="AC792" i="79"/>
  <c r="AC968" i="79" s="1"/>
  <c r="AC603" i="79"/>
  <c r="AC219" i="79"/>
  <c r="AC975" i="79"/>
  <c r="AC1134" i="79" s="1"/>
  <c r="AC405" i="79"/>
  <c r="AC36" i="79"/>
  <c r="AD148" i="46"/>
  <c r="I13" i="44"/>
  <c r="AD404" i="79"/>
  <c r="AD602" i="79"/>
  <c r="AD974" i="79"/>
  <c r="AD791" i="79"/>
  <c r="AD218" i="79"/>
  <c r="AD35" i="79"/>
  <c r="H123" i="45"/>
  <c r="I14" i="44"/>
  <c r="I18" i="44" s="1"/>
  <c r="AD792" i="79"/>
  <c r="AD968" i="79" s="1"/>
  <c r="AD975" i="79"/>
  <c r="AD1134" i="79" s="1"/>
  <c r="AD405" i="79"/>
  <c r="AD594" i="79" s="1"/>
  <c r="AD603" i="79"/>
  <c r="AD219" i="79"/>
  <c r="AD395" i="79" s="1"/>
  <c r="AD36" i="79"/>
  <c r="AA406" i="46"/>
  <c r="F13" i="44"/>
  <c r="AA974" i="79"/>
  <c r="AA791" i="79"/>
  <c r="AA602" i="79"/>
  <c r="AA218" i="79"/>
  <c r="AA404" i="79"/>
  <c r="AA769" i="79" s="1"/>
  <c r="AA35" i="79"/>
  <c r="F43" i="44"/>
  <c r="F53" i="44" s="1"/>
  <c r="F14" i="44"/>
  <c r="F18" i="44" s="1"/>
  <c r="AA405" i="79"/>
  <c r="AA792" i="79"/>
  <c r="AA219" i="79"/>
  <c r="AA975" i="79"/>
  <c r="AA1134" i="79" s="1"/>
  <c r="AA603" i="79"/>
  <c r="AA36" i="79"/>
  <c r="AA208" i="79" s="1"/>
  <c r="AB406" i="46"/>
  <c r="G13" i="44"/>
  <c r="AB791" i="79"/>
  <c r="AB602" i="79"/>
  <c r="AB218" i="79"/>
  <c r="AB974" i="79"/>
  <c r="AB404" i="79"/>
  <c r="AB769" i="79" s="1"/>
  <c r="AB35" i="79"/>
  <c r="AB407" i="46"/>
  <c r="G14" i="44"/>
  <c r="G18" i="44" s="1"/>
  <c r="AB975" i="79"/>
  <c r="AB1134" i="79" s="1"/>
  <c r="AB792" i="79"/>
  <c r="AB603" i="79"/>
  <c r="AB768" i="79" s="1"/>
  <c r="AB219" i="79"/>
  <c r="AB405" i="79"/>
  <c r="AB579"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B594" i="79" l="1"/>
  <c r="AA594" i="79"/>
  <c r="AA579" i="79"/>
  <c r="AC596" i="79"/>
  <c r="AC595" i="79"/>
  <c r="AC594"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84" i="79"/>
  <c r="AB785" i="79"/>
  <c r="AD595" i="79"/>
  <c r="AD579" i="79"/>
  <c r="AD596" i="79"/>
  <c r="AC395" i="79"/>
  <c r="AC397" i="79"/>
  <c r="AC381" i="79"/>
  <c r="AC396" i="79"/>
  <c r="AC398" i="79"/>
  <c r="AB595" i="79"/>
  <c r="AB596" i="79"/>
  <c r="AA784" i="79"/>
  <c r="AA785" i="79"/>
  <c r="E544" i="46" s="1"/>
  <c r="AA596" i="79"/>
  <c r="E543" i="46" s="1"/>
  <c r="AA595" i="79"/>
  <c r="AD396" i="79"/>
  <c r="AD398" i="79"/>
  <c r="AD397" i="79"/>
  <c r="AD381" i="79"/>
  <c r="AD951" i="79"/>
  <c r="AC579" i="79"/>
  <c r="AC951" i="79"/>
  <c r="AE395" i="79"/>
  <c r="AE381" i="79"/>
  <c r="AE397" i="79"/>
  <c r="AE396" i="79"/>
  <c r="AE398" i="79"/>
  <c r="AE579" i="79"/>
  <c r="AE596" i="79"/>
  <c r="AE595" i="79"/>
  <c r="AE594" i="79"/>
  <c r="AD785" i="79"/>
  <c r="AD768" i="79"/>
  <c r="AD784" i="79"/>
  <c r="AE968" i="79"/>
  <c r="AE951" i="79"/>
  <c r="AA398" i="79"/>
  <c r="E542" i="46" s="1"/>
  <c r="AA381" i="79"/>
  <c r="AA397" i="79"/>
  <c r="AA395" i="79"/>
  <c r="AA396" i="79"/>
  <c r="AB211" i="79"/>
  <c r="AB195" i="79"/>
  <c r="AB212" i="79"/>
  <c r="AB208" i="79"/>
  <c r="AB210" i="79"/>
  <c r="AB209" i="79"/>
  <c r="AB951" i="79"/>
  <c r="AB968" i="79"/>
  <c r="AA210" i="79"/>
  <c r="AA195" i="79"/>
  <c r="AA209" i="79"/>
  <c r="AA211" i="79"/>
  <c r="AA212" i="79"/>
  <c r="E541" i="46" s="1"/>
  <c r="AA951" i="79"/>
  <c r="AA968" i="79"/>
  <c r="E545" i="46" s="1"/>
  <c r="AD195" i="79"/>
  <c r="AC209" i="79"/>
  <c r="AC212" i="79"/>
  <c r="AC208" i="79"/>
  <c r="AC210" i="79"/>
  <c r="AC195" i="79"/>
  <c r="AC211" i="79"/>
  <c r="AC785" i="79"/>
  <c r="AC768" i="79"/>
  <c r="AC784" i="79"/>
  <c r="AE211" i="79"/>
  <c r="AE195" i="79"/>
  <c r="AE208" i="79"/>
  <c r="AE209" i="79"/>
  <c r="AE210" i="79"/>
  <c r="AE212" i="79"/>
  <c r="AE784" i="79"/>
  <c r="AE785" i="79"/>
  <c r="AE768" i="79"/>
  <c r="AD513" i="46"/>
  <c r="AD529" i="46"/>
  <c r="AD528" i="46"/>
  <c r="AD527" i="46"/>
  <c r="AD530" i="46"/>
  <c r="AD526" i="46"/>
  <c r="AD531" i="46"/>
  <c r="AA513" i="46"/>
  <c r="AA530" i="46"/>
  <c r="AA526" i="46"/>
  <c r="AA531" i="46"/>
  <c r="E537" i="46" s="1"/>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E538" i="46" s="1"/>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E539" i="46" s="1"/>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23" i="45" l="1"/>
  <c r="C133" i="45" s="1"/>
  <c r="N107" i="45"/>
  <c r="N37" i="45"/>
  <c r="N65" i="45"/>
  <c r="N100" i="45"/>
  <c r="N30" i="45"/>
  <c r="N93" i="45"/>
  <c r="M133" i="45" s="1"/>
  <c r="N51" i="45"/>
  <c r="G133" i="45" s="1"/>
  <c r="N44" i="45"/>
  <c r="N79" i="45"/>
  <c r="N58" i="45"/>
  <c r="N114" i="45"/>
  <c r="Y138" i="46"/>
  <c r="Y140" i="46"/>
  <c r="Y142" i="46"/>
  <c r="Y139" i="46"/>
  <c r="Y141" i="46"/>
  <c r="Y143" i="46"/>
  <c r="C540" i="46" s="1"/>
  <c r="C546" i="46" s="1"/>
  <c r="AC138" i="46"/>
  <c r="AI139" i="46"/>
  <c r="AE141" i="46"/>
  <c r="AA143" i="46"/>
  <c r="E540" i="46" s="1"/>
  <c r="E546" i="46" s="1"/>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N133" i="45"/>
  <c r="N72" i="45"/>
  <c r="L65" i="45"/>
  <c r="L51" i="45"/>
  <c r="L30" i="45"/>
  <c r="L58" i="45"/>
  <c r="L37" i="45"/>
  <c r="L44" i="45"/>
  <c r="M44" i="45"/>
  <c r="M58" i="45"/>
  <c r="M51" i="45"/>
  <c r="M37" i="45"/>
  <c r="M65" i="45"/>
  <c r="M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1" i="79" s="1"/>
  <c r="Y779" i="79" s="1"/>
  <c r="L129" i="45"/>
  <c r="AF516" i="46"/>
  <c r="J127" i="45"/>
  <c r="H130" i="45"/>
  <c r="Y1137" i="79"/>
  <c r="N130" i="45"/>
  <c r="AG258" i="46"/>
  <c r="AG259" i="46" s="1"/>
  <c r="K125" i="45"/>
  <c r="K128" i="45"/>
  <c r="AJ516" i="46"/>
  <c r="AJ520" i="46" s="1"/>
  <c r="N127" i="45"/>
  <c r="K126" i="45"/>
  <c r="AG387" i="46" s="1"/>
  <c r="G129" i="45"/>
  <c r="E129" i="45"/>
  <c r="AA384" i="79" s="1"/>
  <c r="J125" i="45"/>
  <c r="AF258" i="46" s="1"/>
  <c r="Y258" i="46"/>
  <c r="Y259" i="46" s="1"/>
  <c r="F128" i="45"/>
  <c r="E130" i="45"/>
  <c r="AK582"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69" i="79"/>
  <c r="AG769" i="79"/>
  <c r="AG382" i="79"/>
  <c r="AK952" i="79"/>
  <c r="AF769" i="79"/>
  <c r="AH580" i="79"/>
  <c r="AL196" i="79"/>
  <c r="AG514" i="46"/>
  <c r="AI952" i="79"/>
  <c r="AJ952" i="79"/>
  <c r="AF382" i="79"/>
  <c r="AL580" i="79"/>
  <c r="AF952" i="79"/>
  <c r="AJ382" i="79"/>
  <c r="AH1135" i="79"/>
  <c r="AI1135" i="79"/>
  <c r="AK514" i="46"/>
  <c r="AI196" i="79"/>
  <c r="AK382" i="79"/>
  <c r="AF514" i="46"/>
  <c r="AF580" i="79"/>
  <c r="AL382" i="79"/>
  <c r="AL769" i="79"/>
  <c r="AJ580" i="79"/>
  <c r="AJ514" i="46"/>
  <c r="AK196" i="79"/>
  <c r="AG196" i="79"/>
  <c r="AG1135" i="79"/>
  <c r="AG580" i="79"/>
  <c r="AH514" i="46"/>
  <c r="AK1135" i="79"/>
  <c r="AH196" i="79"/>
  <c r="AH952" i="79"/>
  <c r="AJ1135" i="79"/>
  <c r="AF196" i="79"/>
  <c r="AF1135" i="79"/>
  <c r="AL952" i="79"/>
  <c r="AI382" i="79"/>
  <c r="AL514" i="46"/>
  <c r="AK769" i="79"/>
  <c r="AH382" i="79"/>
  <c r="AJ196" i="79"/>
  <c r="AL1135" i="79"/>
  <c r="AH769" i="79"/>
  <c r="AI514" i="46"/>
  <c r="AK580" i="79"/>
  <c r="AI580" i="79"/>
  <c r="AI769" i="79"/>
  <c r="AG952" i="79"/>
  <c r="Y514" i="46"/>
  <c r="AB514" i="46"/>
  <c r="AE1135" i="79"/>
  <c r="AD382" i="79"/>
  <c r="AC580" i="79"/>
  <c r="Y1135" i="79"/>
  <c r="Y580" i="79"/>
  <c r="AC514" i="46"/>
  <c r="AB952" i="79"/>
  <c r="AA1135" i="79"/>
  <c r="AD196" i="79"/>
  <c r="Y196" i="79"/>
  <c r="AE769" i="79"/>
  <c r="AA514" i="46"/>
  <c r="AE514" i="46"/>
  <c r="AC382" i="79"/>
  <c r="AC1135" i="79"/>
  <c r="AE382" i="79"/>
  <c r="Z952" i="79"/>
  <c r="AD514" i="46"/>
  <c r="AA580" i="79"/>
  <c r="AD1135" i="79"/>
  <c r="AE952" i="79"/>
  <c r="AB382" i="79"/>
  <c r="AB1135" i="79"/>
  <c r="AD580" i="79"/>
  <c r="AE580" i="79"/>
  <c r="Z514" i="46"/>
  <c r="AC952" i="79"/>
  <c r="AB580" i="79"/>
  <c r="Y382" i="79"/>
  <c r="Z382" i="79"/>
  <c r="AA196" i="79"/>
  <c r="AD952" i="79"/>
  <c r="AC196" i="79"/>
  <c r="Y952" i="79"/>
  <c r="AE196" i="79"/>
  <c r="AD769" i="79"/>
  <c r="AA382" i="79"/>
  <c r="AA952" i="79"/>
  <c r="AB196" i="79"/>
  <c r="AC769" i="79"/>
  <c r="Z580" i="79"/>
  <c r="Z196" i="79"/>
  <c r="Z113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49" i="79" l="1"/>
  <c r="Y1147" i="79"/>
  <c r="Y1143" i="79"/>
  <c r="AK591" i="79"/>
  <c r="P73" i="43" s="1"/>
  <c r="Y522" i="46"/>
  <c r="AD522" i="46"/>
  <c r="I64" i="43" s="1"/>
  <c r="Y1141" i="79"/>
  <c r="AI517" i="46"/>
  <c r="AI520" i="46"/>
  <c r="AF518" i="46"/>
  <c r="AF520" i="46"/>
  <c r="Y518" i="46"/>
  <c r="Y517" i="46"/>
  <c r="Y519" i="46"/>
  <c r="Y520" i="46"/>
  <c r="AA522" i="46"/>
  <c r="AH518" i="46"/>
  <c r="AH520" i="46"/>
  <c r="AJ582" i="79"/>
  <c r="AA198" i="79"/>
  <c r="AB198" i="79"/>
  <c r="AJ384" i="79"/>
  <c r="AJ387" i="79" s="1"/>
  <c r="AH582" i="79"/>
  <c r="AH586" i="79" s="1"/>
  <c r="AL384" i="79"/>
  <c r="AL390" i="79" s="1"/>
  <c r="AC198" i="79"/>
  <c r="AC201" i="79" s="1"/>
  <c r="AK384" i="79"/>
  <c r="AK388" i="79" s="1"/>
  <c r="AF384" i="79"/>
  <c r="AF387" i="79" s="1"/>
  <c r="AI582" i="79"/>
  <c r="AI591" i="79" s="1"/>
  <c r="N73" i="43" s="1"/>
  <c r="AL582" i="79"/>
  <c r="AL586" i="79" s="1"/>
  <c r="AE582" i="79"/>
  <c r="AE585" i="79" s="1"/>
  <c r="AG582" i="79"/>
  <c r="AG585" i="79" s="1"/>
  <c r="AG384" i="79"/>
  <c r="AG392" i="79" s="1"/>
  <c r="L70" i="43" s="1"/>
  <c r="AD384" i="79"/>
  <c r="AD388" i="79" s="1"/>
  <c r="AB582" i="79"/>
  <c r="Z198" i="79"/>
  <c r="AB384" i="79"/>
  <c r="AB387" i="79" s="1"/>
  <c r="Z384" i="79"/>
  <c r="Z387" i="79" s="1"/>
  <c r="AC384" i="79"/>
  <c r="AC388" i="79" s="1"/>
  <c r="AD954" i="79"/>
  <c r="AH954" i="79"/>
  <c r="AH965" i="79" s="1"/>
  <c r="M79" i="43" s="1"/>
  <c r="AJ954" i="79"/>
  <c r="AJ965" i="79" s="1"/>
  <c r="O79" i="43" s="1"/>
  <c r="AI954" i="79"/>
  <c r="AI965" i="79" s="1"/>
  <c r="N79" i="43" s="1"/>
  <c r="Z954" i="79"/>
  <c r="Z965" i="79" s="1"/>
  <c r="E79" i="43" s="1"/>
  <c r="AK954" i="79"/>
  <c r="AK965" i="79" s="1"/>
  <c r="P79" i="43" s="1"/>
  <c r="AL954" i="79"/>
  <c r="AE954" i="79"/>
  <c r="AE965" i="79" s="1"/>
  <c r="J79" i="43" s="1"/>
  <c r="AF954" i="79"/>
  <c r="AC954" i="79"/>
  <c r="AC965" i="79" s="1"/>
  <c r="H79" i="43" s="1"/>
  <c r="AA954" i="79"/>
  <c r="AA965" i="79" s="1"/>
  <c r="F79" i="43" s="1"/>
  <c r="AB954" i="79"/>
  <c r="AB965" i="79" s="1"/>
  <c r="G79" i="43" s="1"/>
  <c r="AG954" i="79"/>
  <c r="AG965" i="79" s="1"/>
  <c r="L79" i="43" s="1"/>
  <c r="Y1144" i="79"/>
  <c r="Z582" i="79"/>
  <c r="Y954" i="79"/>
  <c r="AA582" i="79"/>
  <c r="AA589" i="79" s="1"/>
  <c r="Y582" i="79"/>
  <c r="Y591" i="79" s="1"/>
  <c r="AJ1137" i="79"/>
  <c r="AJ1149" i="79" s="1"/>
  <c r="O82" i="43" s="1"/>
  <c r="AI1137" i="79"/>
  <c r="AL1137" i="79"/>
  <c r="AL1149" i="79" s="1"/>
  <c r="Q82" i="43" s="1"/>
  <c r="AG1137" i="79"/>
  <c r="AK1137" i="79"/>
  <c r="AK1149" i="79" s="1"/>
  <c r="P82" i="43" s="1"/>
  <c r="AH1137" i="79"/>
  <c r="AH1149" i="79" s="1"/>
  <c r="M82" i="43" s="1"/>
  <c r="AF1137" i="79"/>
  <c r="AC1137" i="79"/>
  <c r="AC1149" i="79" s="1"/>
  <c r="H82" i="43" s="1"/>
  <c r="AE1137" i="79"/>
  <c r="AE1149" i="79" s="1"/>
  <c r="J82" i="43" s="1"/>
  <c r="AB1137" i="79"/>
  <c r="AB1149" i="79" s="1"/>
  <c r="G82" i="43" s="1"/>
  <c r="AD1137" i="79"/>
  <c r="AD1149" i="79" s="1"/>
  <c r="I82" i="43" s="1"/>
  <c r="Z1137" i="79"/>
  <c r="Z1147" i="79" s="1"/>
  <c r="AA1137" i="79"/>
  <c r="AC582" i="79"/>
  <c r="AC588" i="79" s="1"/>
  <c r="AE199" i="79"/>
  <c r="AD198" i="79"/>
  <c r="AD201" i="79" s="1"/>
  <c r="AE384" i="79"/>
  <c r="AE387" i="79" s="1"/>
  <c r="AD582" i="79"/>
  <c r="AE203" i="79"/>
  <c r="AL771" i="79"/>
  <c r="AL781" i="79" s="1"/>
  <c r="Q76" i="43" s="1"/>
  <c r="AE771" i="79"/>
  <c r="AE781" i="79" s="1"/>
  <c r="J76" i="43" s="1"/>
  <c r="AI771" i="79"/>
  <c r="AG771" i="79"/>
  <c r="AF771" i="79"/>
  <c r="AF781" i="79" s="1"/>
  <c r="K76" i="43" s="1"/>
  <c r="Z771" i="79"/>
  <c r="Z781" i="79" s="1"/>
  <c r="AD771" i="79"/>
  <c r="AC771" i="79"/>
  <c r="AC781" i="79" s="1"/>
  <c r="H76" i="43" s="1"/>
  <c r="AJ771" i="79"/>
  <c r="AJ781" i="79" s="1"/>
  <c r="O76" i="43" s="1"/>
  <c r="AH771" i="79"/>
  <c r="AH781" i="79" s="1"/>
  <c r="M76" i="43" s="1"/>
  <c r="AA771" i="79"/>
  <c r="AA781" i="79" s="1"/>
  <c r="AB771" i="79"/>
  <c r="AB781" i="79" s="1"/>
  <c r="G76" i="43" s="1"/>
  <c r="AK771" i="79"/>
  <c r="AE200" i="79"/>
  <c r="AH132" i="46"/>
  <c r="M55" i="43" s="1"/>
  <c r="AG198" i="79"/>
  <c r="AG202" i="79" s="1"/>
  <c r="AE201" i="79"/>
  <c r="AF582" i="79"/>
  <c r="AF586" i="79" s="1"/>
  <c r="Y384" i="79"/>
  <c r="Y392" i="79" s="1"/>
  <c r="AF198" i="79"/>
  <c r="AF201" i="79" s="1"/>
  <c r="AH384" i="79"/>
  <c r="AH392" i="79" s="1"/>
  <c r="M70" i="43" s="1"/>
  <c r="AH519" i="46"/>
  <c r="AG262" i="46"/>
  <c r="L58" i="43" s="1"/>
  <c r="AI518" i="46"/>
  <c r="AH517" i="46"/>
  <c r="AG260" i="46"/>
  <c r="AG261" i="46" s="1"/>
  <c r="L57" i="43" s="1"/>
  <c r="AI519" i="46"/>
  <c r="AI522" i="46"/>
  <c r="N64" i="43" s="1"/>
  <c r="AH522" i="46"/>
  <c r="M64" i="43" s="1"/>
  <c r="Y1142" i="79"/>
  <c r="AG389" i="46"/>
  <c r="AG390" i="46"/>
  <c r="AG388" i="46"/>
  <c r="Y1139" i="79"/>
  <c r="AI198" i="79"/>
  <c r="AI199" i="79" s="1"/>
  <c r="AJ198" i="79"/>
  <c r="AJ203" i="79" s="1"/>
  <c r="AK198" i="79"/>
  <c r="AK201" i="79" s="1"/>
  <c r="AL198" i="79"/>
  <c r="AL203" i="79" s="1"/>
  <c r="AH198" i="79"/>
  <c r="AH205" i="79" s="1"/>
  <c r="M67" i="43" s="1"/>
  <c r="AA389" i="79"/>
  <c r="AA390" i="79"/>
  <c r="AA388" i="79"/>
  <c r="AA387" i="79"/>
  <c r="AF132" i="46"/>
  <c r="K55" i="43" s="1"/>
  <c r="AJ522" i="46"/>
  <c r="O64" i="43" s="1"/>
  <c r="Y778" i="79"/>
  <c r="Y777" i="79"/>
  <c r="Y776" i="79"/>
  <c r="Y774" i="79"/>
  <c r="Y775" i="79"/>
  <c r="AF260" i="46"/>
  <c r="AF259" i="46"/>
  <c r="AJ517" i="46"/>
  <c r="AJ519" i="46"/>
  <c r="AJ518" i="46"/>
  <c r="Y1145" i="79"/>
  <c r="Y1138" i="79"/>
  <c r="Y1140" i="79"/>
  <c r="Y1146"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92" i="79"/>
  <c r="AF522" i="46"/>
  <c r="K64" i="43" s="1"/>
  <c r="AF519" i="46"/>
  <c r="AI384" i="79"/>
  <c r="AI386" i="79" s="1"/>
  <c r="AG522" i="46"/>
  <c r="L64" i="43" s="1"/>
  <c r="Y781" i="79"/>
  <c r="AJ390" i="46"/>
  <c r="AI390" i="46"/>
  <c r="Y202"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86" i="79"/>
  <c r="AK584" i="79"/>
  <c r="AK585" i="79"/>
  <c r="AK588" i="79"/>
  <c r="AK587" i="79"/>
  <c r="AK589" i="79"/>
  <c r="AK583" i="79"/>
  <c r="Y260" i="46"/>
  <c r="AC262" i="46"/>
  <c r="H58" i="43" s="1"/>
  <c r="AC390" i="46"/>
  <c r="AD390" i="46"/>
  <c r="Z517" i="46"/>
  <c r="Z522" i="46"/>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AB392" i="46"/>
  <c r="G61" i="43" s="1"/>
  <c r="AB262" i="46"/>
  <c r="G58" i="43" s="1"/>
  <c r="AA260" i="46"/>
  <c r="AA261" i="46" s="1"/>
  <c r="AA262" i="46"/>
  <c r="Y262" i="46"/>
  <c r="AF392" i="46"/>
  <c r="K61" i="43" s="1"/>
  <c r="AG392" i="46"/>
  <c r="L61" i="43" s="1"/>
  <c r="AJ392" i="46"/>
  <c r="O61" i="43" s="1"/>
  <c r="AI392" i="46"/>
  <c r="N61" i="43" s="1"/>
  <c r="AL392" i="46"/>
  <c r="Q61" i="43" s="1"/>
  <c r="AD132" i="46"/>
  <c r="I55" i="43" s="1"/>
  <c r="AA132" i="46"/>
  <c r="AB132" i="46"/>
  <c r="G55" i="43" s="1"/>
  <c r="AC132" i="46"/>
  <c r="H55" i="43" s="1"/>
  <c r="AE132" i="46"/>
  <c r="J55" i="43" s="1"/>
  <c r="AE205" i="79"/>
  <c r="J67" i="43" s="1"/>
  <c r="AE392" i="46"/>
  <c r="J61" i="43" s="1"/>
  <c r="AE390" i="46"/>
  <c r="AE388" i="46"/>
  <c r="Y132" i="46"/>
  <c r="Y131" i="46"/>
  <c r="Y392" i="46"/>
  <c r="Y390" i="46"/>
  <c r="Y203" i="79"/>
  <c r="Z262" i="46"/>
  <c r="Z260" i="46"/>
  <c r="Z259" i="46"/>
  <c r="Z392" i="46"/>
  <c r="Z390" i="46"/>
  <c r="Z388" i="46"/>
  <c r="AC131" i="46"/>
  <c r="H54" i="43" s="1"/>
  <c r="AA131" i="46"/>
  <c r="AB131" i="46"/>
  <c r="G54" i="43" s="1"/>
  <c r="Z131" i="46"/>
  <c r="Z132" i="46"/>
  <c r="I54" i="43"/>
  <c r="Y1148" i="79" l="1"/>
  <c r="D81" i="43" s="1"/>
  <c r="Y780" i="79"/>
  <c r="T18" i="47"/>
  <c r="P20" i="47"/>
  <c r="Q15" i="47"/>
  <c r="S23" i="47"/>
  <c r="U17" i="47"/>
  <c r="R26" i="47"/>
  <c r="AB588" i="79"/>
  <c r="AB587" i="79"/>
  <c r="AB201" i="79"/>
  <c r="AB202" i="79"/>
  <c r="AA202" i="79"/>
  <c r="AA203" i="79"/>
  <c r="AD587" i="79"/>
  <c r="AD591" i="79"/>
  <c r="I73" i="43" s="1"/>
  <c r="Z202" i="79"/>
  <c r="Z203" i="79"/>
  <c r="AJ588" i="79"/>
  <c r="AJ591" i="79"/>
  <c r="O73" i="43" s="1"/>
  <c r="AM522" i="46"/>
  <c r="F104" i="43" s="1"/>
  <c r="Y585" i="79"/>
  <c r="Y588" i="79"/>
  <c r="Y589" i="79"/>
  <c r="Z586" i="79"/>
  <c r="Z588" i="79"/>
  <c r="Y521" i="46"/>
  <c r="V21" i="47"/>
  <c r="AM259" i="46"/>
  <c r="Z1149" i="79"/>
  <c r="E82" i="43" s="1"/>
  <c r="AM131" i="46"/>
  <c r="C93" i="43" s="1"/>
  <c r="C103" i="43" s="1"/>
  <c r="AM262" i="46"/>
  <c r="D104" i="43" s="1"/>
  <c r="AM518" i="46"/>
  <c r="AM132" i="46"/>
  <c r="C104" i="43" s="1"/>
  <c r="AM520" i="46"/>
  <c r="AM260" i="46"/>
  <c r="AM519" i="46"/>
  <c r="AM517" i="46"/>
  <c r="AD586" i="79"/>
  <c r="AH587" i="79"/>
  <c r="AL587" i="79"/>
  <c r="AD583" i="79"/>
  <c r="AI587" i="79"/>
  <c r="R18" i="47"/>
  <c r="R17" i="47"/>
  <c r="R20" i="47"/>
  <c r="R21" i="47"/>
  <c r="R16" i="47"/>
  <c r="AE392" i="79"/>
  <c r="J70" i="43" s="1"/>
  <c r="R22" i="47"/>
  <c r="AB200" i="79"/>
  <c r="AD386" i="79"/>
  <c r="AC202" i="79"/>
  <c r="AG588" i="79"/>
  <c r="AG587" i="79"/>
  <c r="AH583" i="79"/>
  <c r="AA586" i="79"/>
  <c r="AL584" i="79"/>
  <c r="AC205" i="79"/>
  <c r="H67" i="43" s="1"/>
  <c r="Z389" i="79"/>
  <c r="AC200" i="79"/>
  <c r="AD385" i="79"/>
  <c r="AB203" i="79"/>
  <c r="AD387" i="79"/>
  <c r="AL591" i="79"/>
  <c r="Q73" i="43" s="1"/>
  <c r="AL583" i="79"/>
  <c r="AB205" i="79"/>
  <c r="G67" i="43" s="1"/>
  <c r="AD392" i="79"/>
  <c r="I70" i="43" s="1"/>
  <c r="AL585" i="79"/>
  <c r="Z390" i="79"/>
  <c r="AB199" i="79"/>
  <c r="AB388" i="79"/>
  <c r="AK203" i="79"/>
  <c r="AA205" i="79"/>
  <c r="AE388" i="79"/>
  <c r="AB390" i="79"/>
  <c r="AB389" i="79"/>
  <c r="AB392" i="79"/>
  <c r="G70" i="43" s="1"/>
  <c r="AI585" i="79"/>
  <c r="AI588" i="79"/>
  <c r="AK202" i="79"/>
  <c r="AI584" i="79"/>
  <c r="R19" i="47"/>
  <c r="R24" i="47"/>
  <c r="R25" i="47"/>
  <c r="R23" i="47"/>
  <c r="R15" i="47"/>
  <c r="AG591" i="79"/>
  <c r="L73" i="43" s="1"/>
  <c r="AG589" i="79"/>
  <c r="AA201" i="79"/>
  <c r="AI583" i="79"/>
  <c r="AH584" i="79"/>
  <c r="AA585" i="79"/>
  <c r="AG584" i="79"/>
  <c r="AH591" i="79"/>
  <c r="M73" i="43" s="1"/>
  <c r="AA591" i="79"/>
  <c r="AA588" i="79"/>
  <c r="AG583" i="79"/>
  <c r="AA587" i="79"/>
  <c r="AG586" i="79"/>
  <c r="AD389" i="79"/>
  <c r="AG200" i="79"/>
  <c r="AK390" i="46"/>
  <c r="AB585" i="79"/>
  <c r="AJ385" i="79"/>
  <c r="AL201" i="79"/>
  <c r="AK392" i="79"/>
  <c r="P70" i="43" s="1"/>
  <c r="AG386" i="79"/>
  <c r="AL202" i="79"/>
  <c r="AK386" i="79"/>
  <c r="AL389" i="79"/>
  <c r="AG387" i="79"/>
  <c r="AE584" i="79"/>
  <c r="AK385" i="79"/>
  <c r="Y959" i="79"/>
  <c r="AL387" i="79"/>
  <c r="AB589" i="79"/>
  <c r="AH389" i="79"/>
  <c r="AI385" i="79"/>
  <c r="AH390" i="79"/>
  <c r="AG205" i="79"/>
  <c r="L67" i="43" s="1"/>
  <c r="AD200" i="79"/>
  <c r="AH385" i="79"/>
  <c r="Y387" i="79"/>
  <c r="AG390" i="79"/>
  <c r="Y389" i="79"/>
  <c r="AK390" i="79"/>
  <c r="AL392" i="79"/>
  <c r="Q70" i="43" s="1"/>
  <c r="AJ390" i="79"/>
  <c r="AF591" i="79"/>
  <c r="K73" i="43" s="1"/>
  <c r="AG389" i="79"/>
  <c r="AL388" i="79"/>
  <c r="AJ386" i="79"/>
  <c r="AB591" i="79"/>
  <c r="G73" i="43" s="1"/>
  <c r="AG199" i="79"/>
  <c r="AC586" i="79"/>
  <c r="AF389" i="79"/>
  <c r="Y965" i="79"/>
  <c r="Q19" i="47"/>
  <c r="AC584" i="79"/>
  <c r="Q24" i="47"/>
  <c r="AD205" i="79"/>
  <c r="I67" i="43" s="1"/>
  <c r="AD203" i="79"/>
  <c r="AG203" i="79"/>
  <c r="Y961" i="79"/>
  <c r="AI521" i="46"/>
  <c r="N63" i="43" s="1"/>
  <c r="AG201" i="79"/>
  <c r="AH521" i="46"/>
  <c r="M63" i="43" s="1"/>
  <c r="Q26" i="47"/>
  <c r="AK205" i="79"/>
  <c r="P67" i="43" s="1"/>
  <c r="AF200" i="79"/>
  <c r="Y957" i="79"/>
  <c r="AJ589" i="79"/>
  <c r="AF386" i="79"/>
  <c r="AK387" i="79"/>
  <c r="AL386" i="79"/>
  <c r="AG388" i="79"/>
  <c r="AC585" i="79"/>
  <c r="AJ584" i="79"/>
  <c r="AF390" i="79"/>
  <c r="AH388" i="79"/>
  <c r="AF587" i="79"/>
  <c r="AJ585" i="79"/>
  <c r="AJ586" i="79"/>
  <c r="AF589" i="79"/>
  <c r="AK389" i="79"/>
  <c r="AJ389" i="79"/>
  <c r="AG385" i="79"/>
  <c r="AH387" i="79"/>
  <c r="AB586" i="79"/>
  <c r="AH386" i="79"/>
  <c r="AF588" i="79"/>
  <c r="Z201" i="79"/>
  <c r="AF584" i="79"/>
  <c r="AL385" i="79"/>
  <c r="AJ392" i="79"/>
  <c r="O70" i="43" s="1"/>
  <c r="AJ583" i="79"/>
  <c r="AF583" i="79"/>
  <c r="AJ388" i="79"/>
  <c r="AJ587" i="79"/>
  <c r="AF585" i="79"/>
  <c r="AD588" i="79"/>
  <c r="Y962" i="79"/>
  <c r="AC386" i="79"/>
  <c r="AE583" i="79"/>
  <c r="AF202" i="79"/>
  <c r="Q31" i="47"/>
  <c r="AE591" i="79"/>
  <c r="J73" i="43" s="1"/>
  <c r="Q17" i="47"/>
  <c r="AK200" i="79"/>
  <c r="AL589" i="79"/>
  <c r="Z392" i="79"/>
  <c r="Z388" i="79"/>
  <c r="AC583" i="79"/>
  <c r="AC199" i="79"/>
  <c r="AC390" i="79"/>
  <c r="AF385" i="79"/>
  <c r="AE588" i="79"/>
  <c r="AD584" i="79"/>
  <c r="AC392" i="79"/>
  <c r="H70" i="43" s="1"/>
  <c r="AI589" i="79"/>
  <c r="AI586" i="79"/>
  <c r="AC389" i="79"/>
  <c r="Z205" i="79"/>
  <c r="Q21" i="47"/>
  <c r="AL588" i="79"/>
  <c r="AC591" i="79"/>
  <c r="H73" i="43" s="1"/>
  <c r="AC203" i="79"/>
  <c r="AC385" i="79"/>
  <c r="AF388" i="79"/>
  <c r="AD585" i="79"/>
  <c r="Y963" i="79"/>
  <c r="AK199" i="79"/>
  <c r="AF392" i="79"/>
  <c r="K70" i="43" s="1"/>
  <c r="AG521" i="46"/>
  <c r="L63" i="43" s="1"/>
  <c r="AF261" i="46"/>
  <c r="K57" i="43" s="1"/>
  <c r="AC587" i="79"/>
  <c r="AE589" i="79"/>
  <c r="AD390" i="79"/>
  <c r="AC387" i="79"/>
  <c r="AE586" i="79"/>
  <c r="AC589" i="79"/>
  <c r="AE587" i="79"/>
  <c r="AD589" i="79"/>
  <c r="AH589" i="79"/>
  <c r="AH588" i="79"/>
  <c r="AH585" i="79"/>
  <c r="AA1144" i="79"/>
  <c r="AA1143" i="79"/>
  <c r="AA1141" i="79"/>
  <c r="AA1139" i="79"/>
  <c r="AA1146" i="79"/>
  <c r="AA1138" i="79"/>
  <c r="AA1145" i="79"/>
  <c r="AA1147" i="79"/>
  <c r="AA1142" i="79"/>
  <c r="AA1140" i="79"/>
  <c r="AI390" i="79"/>
  <c r="Z585" i="79"/>
  <c r="Z591" i="79"/>
  <c r="Z775" i="79"/>
  <c r="Z778" i="79"/>
  <c r="Z774" i="79"/>
  <c r="Z777" i="79"/>
  <c r="Z779" i="79"/>
  <c r="Z776" i="79"/>
  <c r="Z1144" i="79"/>
  <c r="Z1139" i="79"/>
  <c r="Z1140" i="79"/>
  <c r="Z1143" i="79"/>
  <c r="Z1138" i="79"/>
  <c r="Z1142" i="79"/>
  <c r="Z1141" i="79"/>
  <c r="Z1145" i="79"/>
  <c r="Z1146" i="79"/>
  <c r="AG1147" i="79"/>
  <c r="AG1138" i="79"/>
  <c r="AG1140" i="79"/>
  <c r="AG1146" i="79"/>
  <c r="AG1143" i="79"/>
  <c r="AG1144" i="79"/>
  <c r="AG1145" i="79"/>
  <c r="AG1139" i="79"/>
  <c r="AG1142" i="79"/>
  <c r="AG1141" i="79"/>
  <c r="AF958" i="79"/>
  <c r="AF955" i="79"/>
  <c r="AF959" i="79"/>
  <c r="AF960" i="79"/>
  <c r="AF962" i="79"/>
  <c r="AF957" i="79"/>
  <c r="AF963" i="79"/>
  <c r="AF961" i="79"/>
  <c r="AF956" i="79"/>
  <c r="AD957" i="79"/>
  <c r="AD962" i="79"/>
  <c r="AD959" i="79"/>
  <c r="AD956" i="79"/>
  <c r="AD961" i="79"/>
  <c r="AD955" i="79"/>
  <c r="AD960" i="79"/>
  <c r="AD963" i="79"/>
  <c r="AD958" i="79"/>
  <c r="AK392" i="46"/>
  <c r="P61" i="43" s="1"/>
  <c r="AK388" i="46"/>
  <c r="AL205" i="79"/>
  <c r="Q67" i="43" s="1"/>
  <c r="AE389" i="79"/>
  <c r="AK777" i="79"/>
  <c r="AK778" i="79"/>
  <c r="AK772" i="79"/>
  <c r="AK776" i="79"/>
  <c r="AK775" i="79"/>
  <c r="AK779" i="79"/>
  <c r="AK773" i="79"/>
  <c r="AK774" i="79"/>
  <c r="AF772" i="79"/>
  <c r="AF776" i="79"/>
  <c r="AF779" i="79"/>
  <c r="AF773" i="79"/>
  <c r="AF777" i="79"/>
  <c r="AF778" i="79"/>
  <c r="AF774" i="79"/>
  <c r="AF775" i="79"/>
  <c r="AD1144" i="79"/>
  <c r="AD1142" i="79"/>
  <c r="AD1146" i="79"/>
  <c r="AD1138" i="79"/>
  <c r="AD1145" i="79"/>
  <c r="AD1141" i="79"/>
  <c r="AD1143" i="79"/>
  <c r="AD1147" i="79"/>
  <c r="AD1140" i="79"/>
  <c r="AD1139" i="79"/>
  <c r="AL1138" i="79"/>
  <c r="AL1146" i="79"/>
  <c r="AL1141" i="79"/>
  <c r="AL1147" i="79"/>
  <c r="AL1145" i="79"/>
  <c r="AL1139" i="79"/>
  <c r="AL1144" i="79"/>
  <c r="AL1140" i="79"/>
  <c r="AL1142" i="79"/>
  <c r="AL1143" i="79"/>
  <c r="AE961" i="79"/>
  <c r="AE963" i="79"/>
  <c r="AE957" i="79"/>
  <c r="AE959" i="79"/>
  <c r="AE958" i="79"/>
  <c r="AE962" i="79"/>
  <c r="AE955" i="79"/>
  <c r="AE960" i="79"/>
  <c r="AE956" i="79"/>
  <c r="AC959" i="79"/>
  <c r="AC956" i="79"/>
  <c r="AC958" i="79"/>
  <c r="AC955" i="79"/>
  <c r="AC961" i="79"/>
  <c r="AC957" i="79"/>
  <c r="AC962" i="79"/>
  <c r="AC960" i="79"/>
  <c r="AC963" i="79"/>
  <c r="Z587" i="79"/>
  <c r="AB775" i="79"/>
  <c r="AB777" i="79"/>
  <c r="AB779" i="79"/>
  <c r="AB774" i="79"/>
  <c r="AB772" i="79"/>
  <c r="AB773" i="79"/>
  <c r="AB776" i="79"/>
  <c r="AB778" i="79"/>
  <c r="AG779" i="79"/>
  <c r="AG777" i="79"/>
  <c r="AG776" i="79"/>
  <c r="AG778" i="79"/>
  <c r="AG772" i="79"/>
  <c r="AG774" i="79"/>
  <c r="AG773" i="79"/>
  <c r="AG775" i="79"/>
  <c r="AE386" i="79"/>
  <c r="AE390" i="79"/>
  <c r="AB1145" i="79"/>
  <c r="AB1139" i="79"/>
  <c r="AB1140" i="79"/>
  <c r="AB1146" i="79"/>
  <c r="AB1141" i="79"/>
  <c r="AB1147" i="79"/>
  <c r="AB1144" i="79"/>
  <c r="AB1142" i="79"/>
  <c r="AB1143" i="79"/>
  <c r="AB1138" i="79"/>
  <c r="AI1147" i="79"/>
  <c r="AI1143" i="79"/>
  <c r="AI1142" i="79"/>
  <c r="AI1141" i="79"/>
  <c r="AI1140" i="79"/>
  <c r="AI1144" i="79"/>
  <c r="AI1145" i="79"/>
  <c r="AI1138" i="79"/>
  <c r="AI1139" i="79"/>
  <c r="AI1146" i="79"/>
  <c r="AL955" i="79"/>
  <c r="AL956" i="79"/>
  <c r="AL963" i="79"/>
  <c r="AL957" i="79"/>
  <c r="AL960" i="79"/>
  <c r="AL961" i="79"/>
  <c r="AL962" i="79"/>
  <c r="AL958" i="79"/>
  <c r="AL959" i="79"/>
  <c r="AI387" i="79"/>
  <c r="AF205" i="79"/>
  <c r="K67" i="43" s="1"/>
  <c r="AA775" i="79"/>
  <c r="AA774" i="79"/>
  <c r="AA778" i="79"/>
  <c r="AA779" i="79"/>
  <c r="AA777" i="79"/>
  <c r="AA776" i="79"/>
  <c r="AI778" i="79"/>
  <c r="AI776" i="79"/>
  <c r="AI779" i="79"/>
  <c r="AI772" i="79"/>
  <c r="AI777" i="79"/>
  <c r="AI774" i="79"/>
  <c r="AI775" i="79"/>
  <c r="AI773" i="79"/>
  <c r="AD202" i="79"/>
  <c r="AD199" i="79"/>
  <c r="AF965" i="79"/>
  <c r="K79" i="43" s="1"/>
  <c r="AE1139" i="79"/>
  <c r="AE1141" i="79"/>
  <c r="AE1146" i="79"/>
  <c r="AE1145" i="79"/>
  <c r="AE1144" i="79"/>
  <c r="AE1140" i="79"/>
  <c r="AE1138" i="79"/>
  <c r="AE1143" i="79"/>
  <c r="AE1147" i="79"/>
  <c r="AE1142" i="79"/>
  <c r="AJ1145" i="79"/>
  <c r="AJ1146" i="79"/>
  <c r="AJ1140" i="79"/>
  <c r="AJ1142" i="79"/>
  <c r="AJ1139" i="79"/>
  <c r="AJ1144" i="79"/>
  <c r="AJ1138" i="79"/>
  <c r="AJ1147" i="79"/>
  <c r="AJ1141" i="79"/>
  <c r="AJ1143" i="79"/>
  <c r="AK962" i="79"/>
  <c r="AK955" i="79"/>
  <c r="AK957" i="79"/>
  <c r="AK961" i="79"/>
  <c r="AK963" i="79"/>
  <c r="AK960" i="79"/>
  <c r="AK958" i="79"/>
  <c r="AK959" i="79"/>
  <c r="AK956" i="79"/>
  <c r="AD774" i="79"/>
  <c r="AD776" i="79"/>
  <c r="AD775" i="79"/>
  <c r="AD779" i="79"/>
  <c r="AD778" i="79"/>
  <c r="AD777" i="79"/>
  <c r="AD772" i="79"/>
  <c r="AD773" i="79"/>
  <c r="AK1143" i="79"/>
  <c r="AK1147" i="79"/>
  <c r="AK1142" i="79"/>
  <c r="AK1138" i="79"/>
  <c r="AK1144" i="79"/>
  <c r="AK1140" i="79"/>
  <c r="AK1146" i="79"/>
  <c r="AK1141" i="79"/>
  <c r="AK1145" i="79"/>
  <c r="AK1139" i="79"/>
  <c r="AI389" i="79"/>
  <c r="AH773" i="79"/>
  <c r="AH779" i="79"/>
  <c r="AH778" i="79"/>
  <c r="AH772" i="79"/>
  <c r="AH775" i="79"/>
  <c r="AH774" i="79"/>
  <c r="AH777" i="79"/>
  <c r="AH776" i="79"/>
  <c r="AL965" i="79"/>
  <c r="Q79" i="43" s="1"/>
  <c r="Y586" i="79"/>
  <c r="Y587" i="79"/>
  <c r="Z961" i="79"/>
  <c r="Z962" i="79"/>
  <c r="Z957" i="79"/>
  <c r="Z963" i="79"/>
  <c r="Z960" i="79"/>
  <c r="Z958" i="79"/>
  <c r="Z959" i="79"/>
  <c r="AI392" i="79"/>
  <c r="N70" i="43" s="1"/>
  <c r="AF203" i="79"/>
  <c r="Y388" i="79"/>
  <c r="Y390" i="79"/>
  <c r="AJ777" i="79"/>
  <c r="AJ778" i="79"/>
  <c r="AJ779" i="79"/>
  <c r="AJ773" i="79"/>
  <c r="AJ772" i="79"/>
  <c r="AJ775" i="79"/>
  <c r="AJ776" i="79"/>
  <c r="AJ774" i="79"/>
  <c r="AL772" i="79"/>
  <c r="AL773" i="79"/>
  <c r="AL778" i="79"/>
  <c r="AL779" i="79"/>
  <c r="AL775" i="79"/>
  <c r="AL776" i="79"/>
  <c r="AL777" i="79"/>
  <c r="AL774" i="79"/>
  <c r="AG1149" i="79"/>
  <c r="L82" i="43" s="1"/>
  <c r="AK781" i="79"/>
  <c r="P76" i="43" s="1"/>
  <c r="AF1140" i="79"/>
  <c r="AF1145" i="79"/>
  <c r="AF1144" i="79"/>
  <c r="AF1142" i="79"/>
  <c r="AF1147" i="79"/>
  <c r="AF1139" i="79"/>
  <c r="AF1143" i="79"/>
  <c r="AF1138" i="79"/>
  <c r="AF1141" i="79"/>
  <c r="AF1146" i="79"/>
  <c r="AB955" i="79"/>
  <c r="AB962" i="79"/>
  <c r="AB957" i="79"/>
  <c r="AB961" i="79"/>
  <c r="AB960" i="79"/>
  <c r="AB963" i="79"/>
  <c r="AB959" i="79"/>
  <c r="AB958" i="79"/>
  <c r="AB956" i="79"/>
  <c r="AI958" i="79"/>
  <c r="AI961" i="79"/>
  <c r="AI959" i="79"/>
  <c r="AI962" i="79"/>
  <c r="AI956" i="79"/>
  <c r="AI960" i="79"/>
  <c r="AI963" i="79"/>
  <c r="AI955" i="79"/>
  <c r="AI957" i="79"/>
  <c r="AG781" i="79"/>
  <c r="L76" i="43" s="1"/>
  <c r="AE779" i="79"/>
  <c r="AE776" i="79"/>
  <c r="AE772" i="79"/>
  <c r="AE777" i="79"/>
  <c r="AE778" i="79"/>
  <c r="AE775" i="79"/>
  <c r="AE773" i="79"/>
  <c r="AE774" i="79"/>
  <c r="AC1138" i="79"/>
  <c r="AC1142" i="79"/>
  <c r="AC1139" i="79"/>
  <c r="AC1146" i="79"/>
  <c r="AC1147" i="79"/>
  <c r="AC1144" i="79"/>
  <c r="AC1141" i="79"/>
  <c r="AC1140" i="79"/>
  <c r="AC1143" i="79"/>
  <c r="AC1145" i="79"/>
  <c r="AG957" i="79"/>
  <c r="AG960" i="79"/>
  <c r="AG958" i="79"/>
  <c r="AG962" i="79"/>
  <c r="AG959" i="79"/>
  <c r="AG955" i="79"/>
  <c r="AG963" i="79"/>
  <c r="AG956" i="79"/>
  <c r="AG961" i="79"/>
  <c r="AD965" i="79"/>
  <c r="I79" i="43" s="1"/>
  <c r="AI388" i="79"/>
  <c r="AF199" i="79"/>
  <c r="AE385" i="79"/>
  <c r="Z589" i="79"/>
  <c r="AA1149" i="79"/>
  <c r="F82" i="43" s="1"/>
  <c r="AD781" i="79"/>
  <c r="I76" i="43" s="1"/>
  <c r="AC777" i="79"/>
  <c r="AC775" i="79"/>
  <c r="AC774" i="79"/>
  <c r="AC776" i="79"/>
  <c r="AC778" i="79"/>
  <c r="AC779" i="79"/>
  <c r="AC772" i="79"/>
  <c r="AC773" i="79"/>
  <c r="AI1149" i="79"/>
  <c r="N82" i="43" s="1"/>
  <c r="AF1149" i="79"/>
  <c r="K82" i="43" s="1"/>
  <c r="AH1147" i="79"/>
  <c r="AH1145" i="79"/>
  <c r="AH1146" i="79"/>
  <c r="AH1138" i="79"/>
  <c r="AH1144" i="79"/>
  <c r="AH1142" i="79"/>
  <c r="AH1140" i="79"/>
  <c r="AH1141" i="79"/>
  <c r="AH1139" i="79"/>
  <c r="AH1143" i="79"/>
  <c r="Y960" i="79"/>
  <c r="Y958" i="79"/>
  <c r="AA959" i="79"/>
  <c r="AA963" i="79"/>
  <c r="AA958" i="79"/>
  <c r="AA957" i="79"/>
  <c r="AA961" i="79"/>
  <c r="AA960" i="79"/>
  <c r="AA962" i="79"/>
  <c r="AJ958" i="79"/>
  <c r="AJ959" i="79"/>
  <c r="AJ956" i="79"/>
  <c r="AJ961" i="79"/>
  <c r="AJ957" i="79"/>
  <c r="AJ955" i="79"/>
  <c r="AJ962" i="79"/>
  <c r="AJ960" i="79"/>
  <c r="AJ963" i="79"/>
  <c r="AI781" i="79"/>
  <c r="N76" i="43" s="1"/>
  <c r="AH959" i="79"/>
  <c r="AH957" i="79"/>
  <c r="AH956" i="79"/>
  <c r="AH960" i="79"/>
  <c r="AH961" i="79"/>
  <c r="AH955" i="79"/>
  <c r="AH962" i="79"/>
  <c r="AH963" i="79"/>
  <c r="AH958" i="79"/>
  <c r="P15" i="47"/>
  <c r="AI205" i="79"/>
  <c r="N67" i="43" s="1"/>
  <c r="AF391" i="46"/>
  <c r="K60" i="43" s="1"/>
  <c r="AJ521" i="46"/>
  <c r="O63" i="43" s="1"/>
  <c r="AF521" i="46"/>
  <c r="K63" i="43" s="1"/>
  <c r="AH261" i="46"/>
  <c r="M57" i="43" s="1"/>
  <c r="AA391" i="79"/>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90" i="79"/>
  <c r="P72" i="43" s="1"/>
  <c r="AA391" i="46"/>
  <c r="K45" i="47" s="1"/>
  <c r="AL521" i="46"/>
  <c r="Q63" i="43" s="1"/>
  <c r="AC391" i="46"/>
  <c r="H60" i="43" s="1"/>
  <c r="AE521" i="46"/>
  <c r="J63" i="43" s="1"/>
  <c r="AD391" i="46"/>
  <c r="I60" i="43" s="1"/>
  <c r="AB521" i="46"/>
  <c r="G63" i="43" s="1"/>
  <c r="AD521" i="46"/>
  <c r="I63" i="43" s="1"/>
  <c r="AA521" i="46"/>
  <c r="AC521" i="46"/>
  <c r="H63" i="43" s="1"/>
  <c r="Z521" i="46"/>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Z261" i="46"/>
  <c r="Y391" i="46"/>
  <c r="J54" i="43"/>
  <c r="AM1140" i="79" l="1"/>
  <c r="AM1146" i="79"/>
  <c r="AM1145" i="79"/>
  <c r="AM1139" i="79"/>
  <c r="AM1144" i="79"/>
  <c r="AM1141" i="79"/>
  <c r="AM1142" i="79"/>
  <c r="AM1143" i="79"/>
  <c r="AM1138" i="79"/>
  <c r="AM1147" i="79"/>
  <c r="AM1149" i="79"/>
  <c r="R82" i="43"/>
  <c r="AM386" i="79"/>
  <c r="S56" i="47"/>
  <c r="P39" i="47"/>
  <c r="R54" i="43"/>
  <c r="M45" i="47"/>
  <c r="V39" i="47"/>
  <c r="R30" i="47"/>
  <c r="N51" i="47"/>
  <c r="Z780" i="79"/>
  <c r="Y590" i="79"/>
  <c r="AM385" i="79"/>
  <c r="AM387" i="79"/>
  <c r="AM205" i="79"/>
  <c r="G104" i="43" s="1"/>
  <c r="AD590" i="79"/>
  <c r="I72" i="43" s="1"/>
  <c r="AJ590" i="79"/>
  <c r="O72" i="43" s="1"/>
  <c r="AM521" i="46"/>
  <c r="AM523" i="46" s="1"/>
  <c r="U31" i="47"/>
  <c r="R55" i="43"/>
  <c r="AM261" i="46"/>
  <c r="AM263" i="46" s="1"/>
  <c r="AM388" i="46"/>
  <c r="AM585" i="79"/>
  <c r="AM390" i="46"/>
  <c r="AM200" i="79"/>
  <c r="AM199" i="79"/>
  <c r="AM774" i="79"/>
  <c r="AM778" i="79"/>
  <c r="AM773" i="79"/>
  <c r="AM772" i="79"/>
  <c r="AM956" i="79"/>
  <c r="AM201" i="79"/>
  <c r="AM389" i="46"/>
  <c r="AM133" i="46"/>
  <c r="AM958" i="79"/>
  <c r="AM589" i="79"/>
  <c r="AM777" i="79"/>
  <c r="AM775" i="79"/>
  <c r="AM776" i="79"/>
  <c r="AM202" i="79"/>
  <c r="AM203" i="79"/>
  <c r="AM584" i="79"/>
  <c r="D79" i="43"/>
  <c r="R79" i="43" s="1"/>
  <c r="AM965" i="79"/>
  <c r="K104" i="43" s="1"/>
  <c r="AM959" i="79"/>
  <c r="AM390" i="79"/>
  <c r="AM586" i="79"/>
  <c r="R73" i="43"/>
  <c r="AM591" i="79"/>
  <c r="AM392" i="46"/>
  <c r="E104" i="43" s="1"/>
  <c r="AM583" i="79"/>
  <c r="AM961" i="79"/>
  <c r="AM392" i="79"/>
  <c r="H104" i="43" s="1"/>
  <c r="AM587" i="79"/>
  <c r="AK391" i="46"/>
  <c r="P60" i="43" s="1"/>
  <c r="AM389" i="79"/>
  <c r="AM388" i="79"/>
  <c r="AM588" i="79"/>
  <c r="AM955" i="79"/>
  <c r="AM957" i="79"/>
  <c r="L104" i="43"/>
  <c r="AM960" i="79"/>
  <c r="AM779" i="79"/>
  <c r="AM963" i="79"/>
  <c r="AM962" i="79"/>
  <c r="AM781" i="79"/>
  <c r="D103" i="43"/>
  <c r="AB204" i="79"/>
  <c r="G66" i="43" s="1"/>
  <c r="AL590" i="79"/>
  <c r="Q72" i="43" s="1"/>
  <c r="E95" i="43"/>
  <c r="Z391" i="79"/>
  <c r="AA204" i="79"/>
  <c r="AG590" i="79"/>
  <c r="L72" i="43" s="1"/>
  <c r="AB391" i="79"/>
  <c r="G69" i="43" s="1"/>
  <c r="AA590" i="79"/>
  <c r="R27" i="47"/>
  <c r="R29" i="47" s="1"/>
  <c r="P30" i="47"/>
  <c r="P37" i="47"/>
  <c r="P33" i="47"/>
  <c r="P56" i="47"/>
  <c r="P32" i="47"/>
  <c r="AG391" i="79"/>
  <c r="L69" i="43" s="1"/>
  <c r="AH391" i="79"/>
  <c r="M69" i="43" s="1"/>
  <c r="AB590" i="79"/>
  <c r="AI590" i="79"/>
  <c r="N72" i="43" s="1"/>
  <c r="AJ391" i="79"/>
  <c r="O69" i="43" s="1"/>
  <c r="AL391" i="79"/>
  <c r="Q69" i="43" s="1"/>
  <c r="H97" i="43"/>
  <c r="P48" i="47"/>
  <c r="AD204" i="79"/>
  <c r="I66" i="43" s="1"/>
  <c r="K95" i="43"/>
  <c r="AF391" i="79"/>
  <c r="K69" i="43" s="1"/>
  <c r="P54" i="47"/>
  <c r="AF590" i="79"/>
  <c r="K72" i="43" s="1"/>
  <c r="AF204" i="79"/>
  <c r="K66" i="43" s="1"/>
  <c r="AK391" i="79"/>
  <c r="P69" i="43" s="1"/>
  <c r="AG204" i="79"/>
  <c r="L66" i="43" s="1"/>
  <c r="P34" i="47"/>
  <c r="P40" i="47"/>
  <c r="AK204" i="79"/>
  <c r="P66" i="43" s="1"/>
  <c r="Z204" i="79"/>
  <c r="Y964" i="79"/>
  <c r="D78" i="43" s="1"/>
  <c r="H94" i="43"/>
  <c r="H96" i="43"/>
  <c r="AI204" i="79"/>
  <c r="N66" i="43" s="1"/>
  <c r="AE590" i="79"/>
  <c r="J72" i="43" s="1"/>
  <c r="P51" i="47"/>
  <c r="K94" i="43"/>
  <c r="AH590" i="79"/>
  <c r="M72" i="43" s="1"/>
  <c r="AC391" i="79"/>
  <c r="H69" i="43" s="1"/>
  <c r="I99" i="43"/>
  <c r="H93" i="43"/>
  <c r="H98" i="43"/>
  <c r="P55" i="47"/>
  <c r="AI1148" i="79"/>
  <c r="N81" i="43" s="1"/>
  <c r="AB1148" i="79"/>
  <c r="G81" i="43" s="1"/>
  <c r="J99" i="43"/>
  <c r="I95" i="43"/>
  <c r="P50" i="47"/>
  <c r="K101" i="43"/>
  <c r="R76" i="43"/>
  <c r="J98" i="43"/>
  <c r="R70" i="43"/>
  <c r="AC204" i="79"/>
  <c r="H66" i="43" s="1"/>
  <c r="AC590" i="79"/>
  <c r="H72" i="43" s="1"/>
  <c r="K97" i="43"/>
  <c r="L100" i="43"/>
  <c r="J97" i="43"/>
  <c r="P47" i="47"/>
  <c r="P35" i="47"/>
  <c r="P38" i="47"/>
  <c r="AD391" i="79"/>
  <c r="I69" i="43" s="1"/>
  <c r="AD1148" i="79"/>
  <c r="I81" i="43" s="1"/>
  <c r="AF964" i="79"/>
  <c r="K78" i="43" s="1"/>
  <c r="I93" i="43"/>
  <c r="P53" i="47"/>
  <c r="P36" i="47"/>
  <c r="P31" i="47"/>
  <c r="H95" i="43"/>
  <c r="AG964" i="79"/>
  <c r="L78" i="43" s="1"/>
  <c r="AI391" i="79"/>
  <c r="N69" i="43" s="1"/>
  <c r="I98" i="43"/>
  <c r="L94" i="43"/>
  <c r="R61" i="43"/>
  <c r="P46" i="47"/>
  <c r="P52" i="47"/>
  <c r="P41" i="47"/>
  <c r="J96" i="43"/>
  <c r="L95" i="43"/>
  <c r="K93" i="43"/>
  <c r="P45" i="47"/>
  <c r="P49" i="47"/>
  <c r="L102" i="43"/>
  <c r="M102" i="43" s="1"/>
  <c r="I94" i="43"/>
  <c r="AE391" i="79"/>
  <c r="J69" i="43" s="1"/>
  <c r="Z590" i="79"/>
  <c r="AH964" i="79"/>
  <c r="M78" i="43" s="1"/>
  <c r="K99" i="43"/>
  <c r="AD780" i="79"/>
  <c r="I75" i="43" s="1"/>
  <c r="J93" i="43"/>
  <c r="AE964" i="79"/>
  <c r="J78" i="43" s="1"/>
  <c r="AL1148" i="79"/>
  <c r="Q81" i="43" s="1"/>
  <c r="AK780" i="79"/>
  <c r="P75" i="43" s="1"/>
  <c r="L93" i="43"/>
  <c r="Z1148" i="79"/>
  <c r="E81" i="43" s="1"/>
  <c r="G97" i="43"/>
  <c r="AH1148" i="79"/>
  <c r="M81" i="43" s="1"/>
  <c r="AF1148" i="79"/>
  <c r="K81" i="43" s="1"/>
  <c r="AC964" i="79"/>
  <c r="H78" i="43" s="1"/>
  <c r="AG1148" i="79"/>
  <c r="L81" i="43" s="1"/>
  <c r="L98" i="43"/>
  <c r="J94" i="43"/>
  <c r="L97" i="43"/>
  <c r="AL780" i="79"/>
  <c r="Q75" i="43" s="1"/>
  <c r="AF780" i="79"/>
  <c r="K75" i="43" s="1"/>
  <c r="AD964" i="79"/>
  <c r="I78" i="43" s="1"/>
  <c r="J95" i="43"/>
  <c r="I96" i="43"/>
  <c r="AC780" i="79"/>
  <c r="H75" i="43" s="1"/>
  <c r="K100" i="43"/>
  <c r="AK1148" i="79"/>
  <c r="P81" i="43" s="1"/>
  <c r="AJ1148" i="79"/>
  <c r="O81" i="43" s="1"/>
  <c r="AI780" i="79"/>
  <c r="N75" i="43" s="1"/>
  <c r="AA780" i="79"/>
  <c r="I97" i="43"/>
  <c r="K96" i="43"/>
  <c r="Y391" i="79"/>
  <c r="L99" i="43"/>
  <c r="AJ964" i="79"/>
  <c r="O78" i="43" s="1"/>
  <c r="K98" i="43"/>
  <c r="AE1148" i="79"/>
  <c r="J81" i="43" s="1"/>
  <c r="AE780" i="79"/>
  <c r="J75" i="43" s="1"/>
  <c r="Z964" i="79"/>
  <c r="E78" i="43" s="1"/>
  <c r="AL964" i="79"/>
  <c r="Q78" i="43" s="1"/>
  <c r="L101" i="43"/>
  <c r="AA964" i="79"/>
  <c r="F78" i="43" s="1"/>
  <c r="AC1148" i="79"/>
  <c r="H81" i="43" s="1"/>
  <c r="AI964" i="79"/>
  <c r="N78" i="43" s="1"/>
  <c r="AB964" i="79"/>
  <c r="G78" i="43" s="1"/>
  <c r="AJ780" i="79"/>
  <c r="O75" i="43" s="1"/>
  <c r="AH780" i="79"/>
  <c r="M75" i="43" s="1"/>
  <c r="AK964" i="79"/>
  <c r="P78" i="43" s="1"/>
  <c r="AG780" i="79"/>
  <c r="L75" i="43" s="1"/>
  <c r="AB780" i="79"/>
  <c r="L96" i="43"/>
  <c r="J100" i="43"/>
  <c r="AA1148"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O232" i="47" l="1"/>
  <c r="AM1148" i="79"/>
  <c r="AM1150" i="79" s="1"/>
  <c r="E29" i="43"/>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80" i="79"/>
  <c r="AM782" i="79" s="1"/>
  <c r="U61" i="47"/>
  <c r="U65" i="47"/>
  <c r="U49" i="47"/>
  <c r="U56" i="47"/>
  <c r="U68" i="47"/>
  <c r="U70" i="47"/>
  <c r="U45" i="47"/>
  <c r="U46" i="47"/>
  <c r="U60" i="47"/>
  <c r="U66" i="47"/>
  <c r="U69" i="47"/>
  <c r="U52" i="47"/>
  <c r="AM590" i="79"/>
  <c r="AM592" i="79" s="1"/>
  <c r="AM391" i="79"/>
  <c r="AM393" i="79" s="1"/>
  <c r="U62" i="47"/>
  <c r="U64" i="47"/>
  <c r="U54" i="47"/>
  <c r="U55" i="47"/>
  <c r="U67" i="47"/>
  <c r="U53" i="47"/>
  <c r="U51" i="47"/>
  <c r="AM964" i="79"/>
  <c r="AM966"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 r="C40" i="85"/>
  <c r="C41" i="85" s="1"/>
  <c r="C42" i="85" s="1"/>
  <c r="C43" i="85" s="1"/>
  <c r="C44" i="85" s="1"/>
  <c r="C4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<sst xmlns="http://schemas.openxmlformats.org/spreadsheetml/2006/main" count="4771" uniqueCount="882">
  <si>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</si>
  <si>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</si>
  <si>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</si>
  <si>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</si>
  <si>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</si>
  <si>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</si>
  <si>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</si>
  <si>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</si>
  <si>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</si>
  <si>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</si>
  <si>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</si>
  <si>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</si>
  <si>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</si>
  <si>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</si>
  <si>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</si>
  <si>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</si>
  <si>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</si>
  <si>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</si>
  <si>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</si>
  <si>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</si>
  <si>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</si>
  <si>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</si>
  <si>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</si>
  <si>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</si>
  <si>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</si>
  <si>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</si>
  <si>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</si>
  <si>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</si>
  <si>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</si>
  <si>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</si>
  <si>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</si>
  <si>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</si>
  <si>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</si>
  <si>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</si>
  <si>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</si>
  <si>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</si>
  <si>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</si>
  <si>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</si>
  <si>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</si>
  <si>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</si>
  <si>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</si>
  <si>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</si>
  <si>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</si>
  <si>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</si>
  <si>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</si>
  <si>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</si>
  <si>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</si>
  <si>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</si>
  <si>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</si>
  <si>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</si>
  <si>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</si>
  <si>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</si>
  <si>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</si>
  <si>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</si>
  <si>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</si>
  <si>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</si>
  <si>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</si>
  <si>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</si>
  <si>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</si>
  <si>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</si>
  <si>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</si>
  <si>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</si>
  <si>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</si>
  <si>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</si>
  <si>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</si>
  <si>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</si>
  <si>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</si>
  <si>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</si>
  <si>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</si>
  <si>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</si>
  <si>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</si>
  <si>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</si>
  <si>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</si>
  <si>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</si>
  <si>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</si>
  <si>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</si>
  <si>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</si>
  <si>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</si>
  <si>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</si>
  <si>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</si>
  <si>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</si>
  <si>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</si>
  <si>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</si>
  <si>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</si>
  <si>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</si>
  <si>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</si>
  <si>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</si>
  <si>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</si>
  <si>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</si>
  <si>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</si>
  <si>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</si>
  <si>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</si>
  <si>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</si>
  <si>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</si>
  <si>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</si>
  <si>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</si>
  <si>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</si>
  <si>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</si>
  <si>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</si>
  <si>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</si>
  <si>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</si>
  <si>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</si>
  <si>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</si>
  <si>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</si>
  <si>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</si>
  <si>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</si>
  <si>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</si>
  <si>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</si>
  <si>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</si>
  <si>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</si>
  <si>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</si>
  <si>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</si>
  <si>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</si>
  <si>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</si>
  <si>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</si>
  <si>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</si>
  <si>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</si>
  <si>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</si>
  <si>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</si>
  <si>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</si>
  <si>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</si>
  <si>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</si>
  <si>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</si>
  <si>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</si>
  <si>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</si>
  <si>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</si>
  <si>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</si>
  <si>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</si>
  <si>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</si>
  <si>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</si>
  <si>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</si>
  <si>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</si>
  <si>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</si>
  <si>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</si>
  <si>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</si>
  <si>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</si>
  <si>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</si>
  <si>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</si>
  <si>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</si>
  <si>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</si>
  <si>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</si>
  <si>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</si>
  <si>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</si>
  <si>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</si>
  <si>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</si>
  <si>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</si>
  <si>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</si>
  <si>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</si>
  <si>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</si>
  <si>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</si>
  <si>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</si>
  <si>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</si>
  <si>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</si>
  <si>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</si>
  <si>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</si>
  <si>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</si>
  <si>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</si>
  <si>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</si>
  <si>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</si>
  <si>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</si>
  <si>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</si>
  <si>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</si>
  <si>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</si>
  <si>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</si>
  <si>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</si>
  <si>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</si>
  <si>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</si>
  <si>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</si>
  <si>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</si>
  <si>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</si>
  <si>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</si>
  <si>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</si>
  <si>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</si>
  <si>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</si>
  <si>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</si>
  <si>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</si>
  <si>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</si>
  <si>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</si>
  <si>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</si>
  <si>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</si>
  <si>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</si>
  <si>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</si>
  <si>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</si>
  <si>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</si>
  <si>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</si>
  <si>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</si>
  <si>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</si>
  <si>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</si>
  <si>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</si>
  <si>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</si>
  <si>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</si>
  <si>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</si>
  <si>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</si>
  <si>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</si>
  <si>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</si>
  <si>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</si>
  <si>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</si>
  <si>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</si>
  <si>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</si>
  <si>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</si>
  <si>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</si>
  <si>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</si>
  <si>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</si>
  <si>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</si>
  <si>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</si>
  <si>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</si>
  <si>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</si>
  <si>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</si>
  <si>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</si>
  <si>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</si>
  <si>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</si>
  <si>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</si>
  <si>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</si>
  <si>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</si>
  <si>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</si>
  <si>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</si>
  <si>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</si>
  <si>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</si>
  <si>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</si>
  <si>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</si>
  <si>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</si>
  <si>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</si>
  <si>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</si>
  <si>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</si>
  <si>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</si>
  <si>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</si>
  <si>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</si>
  <si>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</si>
  <si>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</si>
  <si>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</si>
  <si>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</si>
  <si>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</si>
  <si>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</si>
  <si>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</si>
  <si>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</si>
  <si>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</si>
  <si>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</si>
  <si>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</si>
  <si>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</si>
  <si>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</si>
  <si>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</si>
  <si>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</si>
  <si>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</si>
  <si>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</si>
  <si>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</si>
  <si>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</si>
  <si>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</si>
  <si>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</si>
  <si>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</si>
  <si>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</si>
  <si>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</si>
  <si>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</si>
  <si>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</si>
  <si>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</si>
  <si>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</si>
  <si>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</si>
  <si>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</si>
  <si>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</si>
  <si>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</si>
  <si>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</si>
  <si>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</si>
  <si>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</si>
  <si>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</si>
  <si>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</si>
  <si>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</si>
  <si>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</si>
  <si>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</si>
  <si>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</si>
  <si>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</si>
  <si>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</si>
  <si>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</si>
  <si>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</si>
  <si>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</si>
  <si>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</si>
  <si>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</si>
  <si>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</si>
  <si>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</si>
  <si>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</si>
  <si>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</si>
  <si>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</si>
  <si>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</si>
  <si>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</si>
  <si>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</si>
  <si>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</si>
  <si>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</si>
  <si>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</si>
  <si>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</si>
  <si>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</si>
  <si>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</si>
  <si>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</si>
  <si>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</si>
  <si>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</si>
  <si>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</si>
  <si>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</si>
  <si>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</si>
  <si>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</si>
  <si>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</si>
  <si>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</si>
  <si>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</si>
  <si>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</si>
  <si>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</si>
  <si>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</si>
  <si>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</si>
  <si>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</si>
  <si>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</si>
  <si>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</si>
  <si>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</si>
  <si>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</si>
  <si>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</si>
  <si>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</si>
  <si>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</si>
  <si>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</si>
  <si>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</si>
  <si>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</si>
  <si>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</si>
  <si>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</si>
  <si>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</si>
  <si>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</si>
  <si>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</si>
  <si>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</si>
  <si>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</si>
  <si>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</si>
  <si>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</si>
  <si>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</si>
  <si>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</si>
  <si>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</si>
  <si>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</si>
  <si>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</si>
  <si>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</si>
  <si>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</si>
  <si>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</si>
  <si>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</si>
  <si>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</si>
  <si>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</si>
  <si>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</si>
  <si>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</si>
  <si>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</si>
  <si>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</si>
  <si>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</si>
  <si>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</si>
  <si>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</si>
  <si>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</si>
  <si>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</si>
  <si>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</si>
  <si>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</si>
  <si>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</si>
  <si>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</si>
  <si>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</si>
  <si>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</si>
  <si>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</si>
  <si>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</si>
  <si>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</si>
  <si>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</si>
  <si>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</si>
  <si>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</si>
  <si>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</si>
  <si>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</si>
  <si>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</si>
  <si>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</si>
  <si>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</si>
  <si>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</si>
  <si>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</si>
  <si>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</si>
  <si>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</si>
  <si>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</si>
  <si>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</si>
  <si>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</si>
  <si>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</si>
  <si>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</si>
  <si>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</si>
  <si>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</si>
  <si>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</si>
  <si>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</si>
  <si>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</si>
  <si>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</si>
  <si>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</si>
  <si>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</si>
  <si>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</si>
  <si>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</si>
  <si>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</si>
  <si>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</si>
  <si>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</si>
  <si>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</si>
  <si>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</si>
  <si>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</si>
  <si>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</si>
  <si>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</si>
  <si>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</si>
  <si>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</si>
  <si>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</si>
  <si>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</si>
  <si>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</si>
  <si>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</si>
  <si>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</si>
  <si>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</si>
  <si>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</si>
  <si>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</si>
  <si>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</si>
  <si>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</si>
  <si>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</si>
  <si>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</si>
  <si>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</si>
  <si>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</si>
  <si>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</si>
  <si>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</si>
  <si>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</si>
  <si>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</si>
  <si>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</si>
  <si>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</si>
  <si>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</si>
  <si>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</si>
  <si>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</si>
  <si>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</si>
  <si>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</si>
  <si>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</si>
  <si>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</si>
  <si>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</si>
  <si>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</si>
  <si>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</si>
  <si>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</si>
  <si>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</si>
  <si>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</si>
  <si>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</si>
  <si>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</si>
  <si>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</si>
  <si>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</si>
  <si>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</si>
  <si>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</si>
  <si>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</si>
  <si>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</si>
  <si>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</si>
  <si>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</si>
  <si>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</si>
  <si>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</si>
  <si>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</si>
  <si>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</si>
  <si>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</si>
  <si>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</si>
  <si>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</si>
  <si>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</si>
  <si>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</si>
  <si>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</si>
  <si>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</si>
  <si>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</si>
  <si>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</si>
  <si>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</si>
  <si>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</si>
  <si>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</si>
  <si>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</si>
  <si>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</si>
  <si>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</si>
  <si>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</si>
  <si>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</si>
  <si>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</si>
  <si>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</si>
  <si>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</si>
  <si>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</si>
  <si>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</si>
  <si>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</si>
  <si>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</si>
  <si>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</si>
  <si>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</si>
  <si>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</si>
  <si>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</si>
  <si>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</si>
  <si>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</si>
  <si>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</si>
  <si>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</si>
  <si>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</si>
  <si>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</si>
  <si>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</si>
  <si>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</si>
  <si>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</si>
  <si>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</si>
  <si>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</si>
  <si>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</si>
  <si>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</si>
  <si>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</si>
  <si>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</si>
  <si>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</si>
  <si>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</si>
  <si>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</si>
  <si>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</si>
  <si>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</si>
  <si>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</si>
  <si>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</si>
  <si>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</si>
  <si>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</si>
  <si>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</si>
  <si>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</si>
  <si>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</si>
  <si>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</si>
  <si>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</si>
  <si>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</si>
  <si>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</si>
  <si>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</si>
  <si>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</si>
  <si>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</si>
  <si>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</si>
  <si>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</si>
  <si>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</si>
  <si>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</si>
  <si>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</si>
  <si>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</si>
  <si>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</si>
  <si>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</si>
  <si>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</si>
  <si>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</si>
  <si>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</si>
  <si>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</si>
  <si>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</si>
  <si>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</si>
  <si>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</si>
  <si>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</si>
  <si>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</si>
  <si>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</si>
  <si>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</si>
  <si>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</si>
  <si>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</si>
  <si>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</si>
  <si>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</si>
  <si>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</si>
  <si>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</si>
  <si>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</si>
  <si>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</si>
  <si>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</si>
  <si>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</si>
  <si>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</si>
  <si>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</si>
  <si>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</si>
  <si>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</si>
  <si>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</si>
  <si>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</si>
  <si>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</si>
  <si>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</si>
  <si>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</si>
  <si>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</si>
  <si>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</si>
  <si>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</si>
  <si>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</si>
  <si>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</si>
  <si>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</si>
  <si>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</si>
  <si>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</si>
  <si>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</si>
  <si>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</si>
  <si>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</si>
  <si>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</si>
  <si>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</si>
  <si>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</si>
  <si>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</si>
  <si>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</si>
  <si>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</si>
  <si>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</si>
  <si>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</si>
  <si>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</si>
  <si>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</si>
  <si>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</si>
  <si>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</si>
  <si>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</si>
  <si>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</si>
  <si>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</si>
  <si>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</si>
  <si>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</si>
  <si>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</si>
  <si>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</si>
  <si>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</si>
  <si>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</si>
  <si>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</si>
  <si>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</si>
  <si>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</si>
  <si>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</si>
  <si>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</si>
  <si>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</si>
  <si>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</si>
  <si>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</si>
  <si>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</si>
  <si>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</si>
  <si>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</si>
  <si>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</si>
  <si>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</si>
  <si>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</si>
  <si>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</si>
  <si>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</si>
  <si>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</si>
  <si>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</si>
  <si>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</si>
  <si>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</si>
  <si>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</si>
  <si>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</si>
  <si>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</si>
  <si>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</si>
  <si>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</si>
  <si>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</si>
  <si>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</si>
  <si>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</si>
  <si>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</si>
  <si>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</si>
  <si>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</si>
  <si>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</si>
  <si>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</si>
  <si>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</si>
  <si>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</si>
  <si>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</si>
  <si>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</si>
  <si>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</si>
  <si>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</si>
  <si>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</si>
  <si>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</si>
  <si>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</si>
  <si>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</si>
  <si>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</si>
  <si>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</si>
  <si>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</si>
  <si>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</si>
  <si>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</si>
  <si>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</si>
  <si>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</si>
  <si>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</si>
  <si>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</si>
  <si>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</si>
  <si>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</si>
  <si>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</si>
  <si>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</si>
  <si>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</si>
  <si>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</si>
  <si>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</si>
  <si>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</si>
  <si>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</si>
  <si>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</si>
  <si>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</si>
  <si>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</si>
  <si>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</si>
  <si>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</si>
  <si>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</si>
  <si>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</si>
  <si>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</si>
  <si>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</si>
  <si>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</si>
  <si>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</si>
  <si>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</si>
  <si>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</si>
  <si>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</si>
  <si>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</si>
  <si>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</si>
  <si>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</si>
  <si>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</si>
  <si>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</si>
  <si>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</si>
  <si>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</si>
  <si>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</si>
  <si>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</si>
  <si>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</si>
  <si>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</si>
  <si>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</si>
  <si>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</si>
  <si>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</si>
  <si>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</si>
  <si>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</si>
  <si>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</si>
  <si>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</si>
  <si>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</si>
  <si>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</si>
  <si>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</si>
  <si>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</si>
  <si>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</si>
  <si>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</si>
  <si>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</si>
  <si>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</si>
  <si>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</si>
  <si>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</si>
  <si>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</si>
  <si>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</si>
  <si>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</si>
  <si>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</si>
  <si>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</si>
  <si>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</si>
  <si>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</si>
  <si>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</si>
  <si>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</si>
  <si>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</si>
  <si>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</si>
  <si>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</si>
  <si>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</si>
  <si>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</si>
  <si>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</si>
  <si>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</si>
  <si>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</si>
  <si>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</si>
  <si>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</si>
  <si>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</si>
  <si>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</si>
  <si>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</si>
  <si>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</si>
  <si>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</si>
  <si>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</si>
  <si>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</si>
  <si>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</si>
  <si>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</si>
  <si>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</si>
  <si>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</si>
  <si>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</si>
  <si>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</si>
  <si>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</si>
  <si>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</si>
  <si>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</si>
  <si>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</si>
  <si>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</si>
  <si>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</si>
  <si>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</si>
  <si>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</si>
  <si>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</si>
  <si>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</si>
  <si>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</si>
  <si>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</si>
  <si>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</si>
  <si>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</si>
  <si>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</si>
  <si>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</si>
  <si>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</si>
  <si>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</si>
  <si>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</si>
  <si>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</si>
  <si>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</si>
  <si>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</si>
  <si>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</si>
  <si>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</si>
  <si>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</si>
  <si>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</si>
  <si>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</si>
  <si>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</si>
  <si>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</si>
  <si>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Cobra Head</t>
  </si>
  <si>
    <t>Details of Project #1 (December, 2017)</t>
  </si>
  <si>
    <t>Green Cobra</t>
  </si>
  <si>
    <t>Persistence in 2018</t>
  </si>
  <si>
    <t>Persistence in 2019</t>
  </si>
  <si>
    <t>Persistence in 2020</t>
  </si>
  <si>
    <t xml:space="preserve">Summary of Project #1: City of Kitchener </t>
  </si>
  <si>
    <t xml:space="preserve">Table 8-a:  Kitchener-Wilmot Hydro Inc. </t>
  </si>
  <si>
    <t>Table 8-a:  Kitchener-Wilmot Hydro Inc.</t>
  </si>
  <si>
    <t>City of Kitchener</t>
  </si>
  <si>
    <t>Township of Wilmot</t>
  </si>
  <si>
    <t>Region of Waterloo</t>
  </si>
  <si>
    <t xml:space="preserve"> Consolidated_Cumulative</t>
  </si>
  <si>
    <t>Net  Savings after applying Net to Gross Ratio of 90%</t>
  </si>
  <si>
    <t>First Year 2017</t>
  </si>
  <si>
    <t>GreenCobra</t>
  </si>
  <si>
    <t xml:space="preserve">Summary of Project #2: Township of Wilmot </t>
  </si>
  <si>
    <t xml:space="preserve">Summary of Project #3: Region of Waterloo </t>
  </si>
  <si>
    <t>KWHI Street Lights - Detailed Calculation of Change in Billed Demand</t>
  </si>
  <si>
    <t xml:space="preserve">(A) </t>
  </si>
  <si>
    <t>(B) *</t>
  </si>
  <si>
    <t>(A) - (B)</t>
  </si>
  <si>
    <t>Daily Avg Operating Hrs per month /annualized</t>
  </si>
  <si>
    <t># Bulbs x Wattage</t>
  </si>
  <si>
    <t>Post Conversion</t>
  </si>
  <si>
    <t>Reduction</t>
  </si>
  <si>
    <t>Avg # Days in First Month</t>
  </si>
  <si>
    <r>
      <t>*</t>
    </r>
    <r>
      <rPr>
        <b/>
        <sz val="11"/>
        <color theme="1"/>
        <rFont val="Calibri"/>
        <family val="2"/>
      </rPr>
      <t xml:space="preserve"> Post Conversion Calculation</t>
    </r>
  </si>
  <si>
    <t># Days / Month</t>
  </si>
  <si>
    <t>Fixture Type and Watts</t>
  </si>
  <si>
    <t>Number of Bulbs</t>
  </si>
  <si>
    <t>Watts Removed</t>
  </si>
  <si>
    <t>Watts Installed</t>
  </si>
  <si>
    <t>Watts Reduced</t>
  </si>
  <si>
    <t xml:space="preserve"> Watts</t>
  </si>
  <si>
    <t>kW reduced 
(column E / 1000)</t>
  </si>
  <si>
    <t>Net kW Reduction</t>
  </si>
  <si>
    <t>Aug</t>
  </si>
  <si>
    <t>Sept</t>
  </si>
  <si>
    <t>Oct</t>
  </si>
  <si>
    <t>Nov</t>
  </si>
  <si>
    <t>Dec</t>
  </si>
  <si>
    <t>First Year 
kWh</t>
  </si>
  <si>
    <t>Full Year
Persistence</t>
  </si>
  <si>
    <t>COBRA HEADS</t>
  </si>
  <si>
    <t>Aug-17 Total</t>
  </si>
  <si>
    <t>Sep-17 Total</t>
  </si>
  <si>
    <t>COBRA</t>
  </si>
  <si>
    <t>Oct-17 Total</t>
  </si>
  <si>
    <t>Nov-17 Total</t>
  </si>
  <si>
    <t>Grand Total</t>
  </si>
  <si>
    <t>Daily Avg Operating Hrs</t>
  </si>
  <si>
    <t>June</t>
  </si>
  <si>
    <t>Jul</t>
  </si>
  <si>
    <t>Jun-17 Total</t>
  </si>
  <si>
    <t>Jul-17 Total</t>
  </si>
  <si>
    <t>Grand Total 2017</t>
  </si>
  <si>
    <t>#</t>
  </si>
  <si>
    <t>Dec 17 Total</t>
  </si>
  <si>
    <t>Details of Project #2 (December, 2017)</t>
  </si>
  <si>
    <t>Details of Project #3 (December, 2017)</t>
  </si>
  <si>
    <t>Tier 1</t>
  </si>
  <si>
    <t>Consumer</t>
  </si>
  <si>
    <t>peaksaverPLUS</t>
  </si>
  <si>
    <t>Kitchener-Wilmot Hydro Inc.</t>
  </si>
  <si>
    <t>DR</t>
  </si>
  <si>
    <t>Business</t>
  </si>
  <si>
    <t>Commercial &amp; Institutional</t>
  </si>
  <si>
    <t>Commercial Demand Response</t>
  </si>
  <si>
    <t>Commercial</t>
  </si>
  <si>
    <t>EE</t>
  </si>
  <si>
    <t>Non-Tier 1</t>
  </si>
  <si>
    <t>Tier 1 - 2011 Adjustment</t>
  </si>
  <si>
    <t>Commercial Demand Response (part of the Residential program schedule)</t>
  </si>
  <si>
    <t>Demand Response 3 (part of the Industrial program schedule)</t>
  </si>
  <si>
    <t>Industrial</t>
  </si>
  <si>
    <t>Pre-2011 Programs Completed in 2011</t>
  </si>
  <si>
    <t>C&amp;I</t>
  </si>
  <si>
    <t>ERIP</t>
  </si>
  <si>
    <t>HVAC</t>
  </si>
  <si>
    <t>Home Assistance</t>
  </si>
  <si>
    <t>Non-LDC</t>
  </si>
  <si>
    <t>Energy Audit Funding</t>
  </si>
  <si>
    <t>Energy Managers</t>
  </si>
  <si>
    <t>DR-3</t>
  </si>
  <si>
    <t>peaksaverPLUS (IHD)</t>
  </si>
  <si>
    <t>Small Business Lighting</t>
  </si>
  <si>
    <t>Annual Coupons</t>
  </si>
  <si>
    <t>Bi-Annual Retailer Events</t>
  </si>
  <si>
    <t>non-Tier 1</t>
  </si>
  <si>
    <t>Time-of-Use Savings</t>
  </si>
  <si>
    <t xml:space="preserve">Demand Response 3 </t>
  </si>
  <si>
    <t>EnerNOC Pilot Program</t>
  </si>
  <si>
    <t>Loblaw P4P Pilot Program</t>
  </si>
  <si>
    <t>SEG Pilot Program</t>
  </si>
  <si>
    <t>Social Benchmarking Pilot Program</t>
  </si>
  <si>
    <t>Save on Energy Heating &amp; Cooling Program</t>
  </si>
  <si>
    <t>Home Depot Home Appliance Market Uplift Conservation Fund Pilot Program</t>
  </si>
  <si>
    <t>Small &amp; Medium Business Energy Management System LDC Innovation Fund Pilot Program</t>
  </si>
  <si>
    <t>Save on Energy Instant Discount Program</t>
  </si>
  <si>
    <t>LDC Innovatoin Fund Pilot</t>
  </si>
  <si>
    <t>Centrally Delivered</t>
  </si>
  <si>
    <t>Save on Energy Energy Performance Program for Multi-Site Customers</t>
  </si>
  <si>
    <t>Whole Home Pilot Program</t>
  </si>
  <si>
    <t>Non-Residential Province-Wide</t>
  </si>
  <si>
    <t>Save on Energy Business Refrigeration Program</t>
  </si>
  <si>
    <t>Current year Savings</t>
  </si>
  <si>
    <t>Local LDC Program</t>
  </si>
  <si>
    <t>Swimming Pool Efficiency Program</t>
  </si>
  <si>
    <t>Save on Energy Retrofit Program - remove Streetlight project</t>
  </si>
  <si>
    <t>CCF</t>
  </si>
  <si>
    <t>EB-2009-0267</t>
  </si>
  <si>
    <t>EB-2010-0094</t>
  </si>
  <si>
    <t>EB-2012-0143</t>
  </si>
  <si>
    <t>EB-2013-0147</t>
  </si>
  <si>
    <t>EB-2014-0089</t>
  </si>
  <si>
    <t>EB-2015-0084</t>
  </si>
  <si>
    <t>EB-2016-0088</t>
  </si>
  <si>
    <t>EB-2017-0056</t>
  </si>
  <si>
    <t>EB-2018-0048</t>
  </si>
  <si>
    <t>EB-2019-0049</t>
  </si>
  <si>
    <t>EB-2020-0035</t>
  </si>
  <si>
    <t>Streetlighting kW</t>
  </si>
  <si>
    <t>2014 Balance</t>
  </si>
  <si>
    <t>2014 Settlement Agreement, p. 25 Settlement Table #3e</t>
  </si>
  <si>
    <t>2021 IRM Application</t>
  </si>
  <si>
    <t>2017-2018</t>
  </si>
  <si>
    <t>EB-2021-0038</t>
  </si>
  <si>
    <t>2022 IRM Application</t>
  </si>
  <si>
    <t>Kitchener-Wilmot Hydro inc.</t>
  </si>
  <si>
    <t>0 Pending Peak Demand</t>
  </si>
  <si>
    <t>GS&lt;50kW</t>
  </si>
  <si>
    <t>GS&gt;50kW</t>
  </si>
  <si>
    <t>Save on Energy Instant Discount</t>
  </si>
  <si>
    <t>Streetlighting Upgrade kWh</t>
  </si>
  <si>
    <t>Streetlighting</t>
  </si>
  <si>
    <t>Streetlighting Upgrade kW</t>
  </si>
  <si>
    <t xml:space="preserve">Centrally Delivered -Whole Home Pilot Program.
</t>
  </si>
  <si>
    <t xml:space="preserve">Save on Energy Energy Performance Program for Multi-Site Customers.
</t>
  </si>
  <si>
    <t>KWHI Pilot Small &amp; Medium Business Energy Management System LDC Innovation Fund.</t>
  </si>
  <si>
    <t xml:space="preserve">Adjustment to 2017 savings  </t>
  </si>
  <si>
    <t>UnVerified</t>
  </si>
  <si>
    <t>KWHI Swimming Pool Efficiency Program</t>
  </si>
  <si>
    <t>EB 2011-0179</t>
  </si>
  <si>
    <t>Adjustment to 2017 savings (2018)</t>
  </si>
  <si>
    <t>Adjustment to 2017 savings (2019)</t>
  </si>
  <si>
    <t>Adjustment to 2018 savings (2019)</t>
  </si>
  <si>
    <t>No impact to 2019 LRAM submission. Forgone net savings of $3,200 for 2017.</t>
  </si>
  <si>
    <t>Z579</t>
  </si>
  <si>
    <t>Changed summation formula to include missing rows 576 to578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</si>
</sst>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 #,##0.000000000_);_(* \(#,##0.000000000\);_(* &quot;-&quot;?????????_);_(@_)"/>
    <numFmt numFmtId="290" formatCode="_(* #,##0.00000000_);_(* \(#,##0.00000000\);_(* &quot;-&quot;????????_);_(@_)"/>
  </numFmts>
  <fonts count="27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6"/>
      <color rgb="FF0033CC"/>
      <name val="Calibri"/>
      <family val="2"/>
      <scheme val="minor"/>
    </font>
    <font>
      <b/>
      <sz val="14"/>
      <color theme="0"/>
      <name val="Calibri"/>
      <family val="2"/>
      <scheme val="minor"/>
    </font>
    <font>
      <b/>
      <sz val="11"/>
      <color theme="0"/>
      <name val="Calibri"/>
      <family val="2"/>
    </font>
    <font>
      <sz val="10"/>
      <color rgb="FF3333FF"/>
      <name val="Calibri"/>
      <family val="2"/>
      <scheme val="minor"/>
    </font>
    <font>
      <sz val="10"/>
      <color rgb="FFC00000"/>
      <name val="Calibri"/>
      <family val="2"/>
      <scheme val="minor"/>
    </font>
    <font>
      <b/>
      <sz val="10"/>
      <color rgb="FF3333FF"/>
      <name val="Calibri"/>
      <family val="2"/>
      <scheme val="minor"/>
    </font>
    <font>
      <b/>
      <sz val="10"/>
      <color rgb="FFC00000"/>
      <name val="Calibri"/>
      <family val="2"/>
      <scheme val="minor"/>
    </font>
    <font>
      <b/>
      <sz val="12"/>
      <name val="Calibri"/>
      <family val="2"/>
    </font>
    <font>
      <sz val="11"/>
      <color rgb="FFC00000"/>
      <name val="Calibri"/>
      <family val="2"/>
    </font>
    <font>
      <b/>
      <sz val="11"/>
      <name val="Calibri"/>
      <family val="2"/>
    </font>
    <font>
      <b/>
      <i/>
      <sz val="11"/>
      <color rgb="FF3333FF"/>
      <name val="Calibri"/>
      <family val="2"/>
    </font>
    <font>
      <b/>
      <sz val="11"/>
      <color rgb="FF3333FF"/>
      <name val="Calibri"/>
      <family val="2"/>
      <scheme val="minor"/>
    </font>
    <font>
      <b/>
      <sz val="14"/>
      <name val="Calibri"/>
      <family val="2"/>
    </font>
    <font>
      <sz val="11"/>
      <color rgb="FF3333FF"/>
      <name val="Calibri"/>
      <family val="2"/>
    </font>
    <font>
      <i/>
      <sz val="11"/>
      <color rgb="FF3333FF"/>
      <name val="Calibri"/>
      <family val="2"/>
    </font>
    <font>
      <sz val="14"/>
      <name val="Calibri"/>
      <family val="2"/>
    </font>
    <font>
      <b/>
      <sz val="11"/>
      <color theme="1"/>
      <name val="Calibri"/>
      <family val="2"/>
    </font>
    <font>
      <sz val="11"/>
      <color theme="1"/>
      <name val="Calibri"/>
      <family val="2"/>
    </font>
    <font>
      <sz val="11"/>
      <color rgb="FFC00000"/>
      <name val="Calibri"/>
      <family val="2"/>
      <scheme val="minor"/>
    </font>
    <font>
      <b/>
      <sz val="11"/>
      <color theme="0" tint="-0.499984740745262"/>
      <name val="Calibri"/>
      <family val="2"/>
    </font>
    <font>
      <sz val="11"/>
      <color theme="0"/>
      <name val="Calibri"/>
      <family val="2"/>
    </font>
    <font>
      <sz val="11"/>
      <color theme="0" tint="-0.499984740745262"/>
      <name val="Calibri"/>
      <family val="2"/>
    </font>
    <font>
      <b/>
      <sz val="11"/>
      <color rgb="FF3333FF"/>
      <name val="Calibri"/>
      <family val="2"/>
    </font>
    <font>
      <sz val="11"/>
      <color rgb="FF3333FF"/>
      <name val="Calibri"/>
      <family val="2"/>
      <scheme val="minor"/>
    </font>
    <font>
      <b/>
      <sz val="11"/>
      <color rgb="FFC00000"/>
      <name val="Calibri"/>
      <family val="2"/>
    </font>
    <font>
      <b/>
      <sz val="11"/>
      <color theme="9" tint="-0.249977111117893"/>
      <name val="Arial"/>
      <family val="2"/>
    </font>
    <font>
      <sz val="11"/>
      <color theme="9" tint="-0.499984740745262"/>
      <name val="Arial"/>
      <family val="2"/>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FFFF66"/>
        <bgColor indexed="64"/>
      </patternFill>
    </fill>
    <fill>
      <patternFill patternType="solid">
        <fgColor rgb="FFFFFF99"/>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39" fillId="0" borderId="0"/>
    <xf numFmtId="43" fontId="39" fillId="0" borderId="0" applyFont="0" applyFill="0" applyBorder="0" applyAlignment="0" applyProtection="0"/>
  </cellStyleXfs>
  <cellXfs count="121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181" fontId="5" fillId="28" borderId="35" xfId="71" applyNumberFormat="1" applyFont="1" applyFill="1" applyBorder="1" applyProtection="1">
      <protection locked="0"/>
    </xf>
    <xf numFmtId="43" fontId="5" fillId="28" borderId="35" xfId="71" applyFont="1" applyFill="1" applyBorder="1" applyProtection="1">
      <protection locked="0"/>
    </xf>
    <xf numFmtId="175" fontId="241" fillId="2" borderId="0" xfId="5151" applyNumberFormat="1" applyFont="1" applyFill="1" applyAlignment="1">
      <alignment vertical="center"/>
    </xf>
    <xf numFmtId="2" fontId="5" fillId="28" borderId="35" xfId="0" applyNumberFormat="1" applyFont="1" applyFill="1" applyBorder="1" applyProtection="1">
      <protection locked="0"/>
    </xf>
    <xf numFmtId="2" fontId="5" fillId="28" borderId="35" xfId="71" applyNumberFormat="1" applyFont="1" applyFill="1" applyBorder="1" applyProtection="1">
      <protection locked="0"/>
    </xf>
    <xf numFmtId="43" fontId="5" fillId="28" borderId="35" xfId="0" applyNumberFormat="1" applyFont="1" applyFill="1" applyBorder="1" applyProtection="1">
      <protection locked="0"/>
    </xf>
    <xf numFmtId="43" fontId="5" fillId="28" borderId="35" xfId="71" quotePrefix="1" applyFont="1" applyFill="1" applyBorder="1" applyAlignment="1" applyProtection="1">
      <alignment horizontal="right"/>
      <protection locked="0"/>
    </xf>
    <xf numFmtId="43" fontId="5" fillId="28" borderId="35" xfId="71" applyNumberFormat="1" applyFont="1" applyFill="1" applyBorder="1" applyProtection="1">
      <protection locked="0"/>
    </xf>
    <xf numFmtId="43" fontId="4" fillId="28" borderId="35" xfId="71" quotePrefix="1" applyFont="1" applyFill="1" applyBorder="1" applyProtection="1">
      <protection locked="0"/>
    </xf>
    <xf numFmtId="175" fontId="246" fillId="2" borderId="0" xfId="5151" applyNumberFormat="1" applyFont="1" applyFill="1" applyAlignment="1">
      <alignment vertical="center"/>
    </xf>
    <xf numFmtId="175" fontId="247" fillId="26" borderId="118" xfId="5151" applyNumberFormat="1" applyFont="1" applyFill="1" applyBorder="1" applyAlignment="1">
      <alignment vertical="center"/>
    </xf>
    <xf numFmtId="0" fontId="75" fillId="26" borderId="103" xfId="0" applyFont="1" applyFill="1" applyBorder="1"/>
    <xf numFmtId="0" fontId="75" fillId="26" borderId="143" xfId="0" applyFont="1" applyFill="1" applyBorder="1"/>
    <xf numFmtId="0" fontId="72" fillId="26" borderId="103" xfId="0" applyFont="1" applyFill="1" applyBorder="1" applyAlignment="1">
      <alignment horizontal="center" wrapText="1"/>
    </xf>
    <xf numFmtId="0" fontId="72" fillId="26" borderId="143" xfId="0" applyFont="1" applyFill="1" applyBorder="1" applyAlignment="1">
      <alignment horizontal="center" wrapText="1"/>
    </xf>
    <xf numFmtId="0" fontId="72" fillId="26" borderId="144" xfId="0" applyFont="1" applyFill="1" applyBorder="1" applyAlignment="1">
      <alignment horizontal="left" vertical="center"/>
    </xf>
    <xf numFmtId="0" fontId="75" fillId="26" borderId="145" xfId="0" applyFont="1" applyFill="1" applyBorder="1"/>
    <xf numFmtId="0" fontId="248" fillId="26" borderId="109" xfId="0" applyFont="1" applyFill="1" applyBorder="1" applyAlignment="1">
      <alignment horizontal="left" vertical="top"/>
    </xf>
    <xf numFmtId="0" fontId="75" fillId="26" borderId="5" xfId="0" applyFont="1" applyFill="1" applyBorder="1"/>
    <xf numFmtId="0" fontId="75" fillId="26" borderId="146" xfId="0" applyFont="1" applyFill="1" applyBorder="1"/>
    <xf numFmtId="0" fontId="72" fillId="26" borderId="142" xfId="0" applyFont="1" applyFill="1" applyBorder="1" applyAlignment="1">
      <alignment horizontal="center"/>
    </xf>
    <xf numFmtId="0" fontId="72" fillId="26" borderId="147" xfId="0" applyFont="1" applyFill="1" applyBorder="1" applyAlignment="1">
      <alignment horizontal="center"/>
    </xf>
    <xf numFmtId="0" fontId="72" fillId="26" borderId="5" xfId="0" applyFont="1" applyFill="1" applyBorder="1" applyAlignment="1">
      <alignment horizontal="center"/>
    </xf>
    <xf numFmtId="0" fontId="72" fillId="26" borderId="112" xfId="0" applyFont="1" applyFill="1" applyBorder="1" applyAlignment="1">
      <alignment horizontal="center"/>
    </xf>
    <xf numFmtId="0" fontId="0" fillId="28" borderId="118" xfId="0" applyFill="1" applyBorder="1" applyAlignment="1">
      <alignment horizontal="left" indent="1"/>
    </xf>
    <xf numFmtId="0" fontId="0" fillId="28" borderId="103" xfId="0" applyFill="1" applyBorder="1"/>
    <xf numFmtId="0" fontId="0" fillId="28" borderId="143" xfId="0" applyFill="1" applyBorder="1"/>
    <xf numFmtId="43" fontId="5" fillId="28" borderId="148" xfId="71" applyFont="1" applyFill="1" applyBorder="1" applyProtection="1">
      <protection locked="0"/>
    </xf>
    <xf numFmtId="43" fontId="5" fillId="28" borderId="36" xfId="71" applyFont="1" applyFill="1" applyBorder="1" applyProtection="1">
      <protection locked="0"/>
    </xf>
    <xf numFmtId="43" fontId="249" fillId="28" borderId="147" xfId="71" applyFont="1" applyFill="1" applyBorder="1" applyProtection="1">
      <protection locked="0"/>
    </xf>
    <xf numFmtId="43" fontId="250" fillId="28" borderId="35" xfId="71" applyFont="1" applyFill="1" applyBorder="1" applyProtection="1">
      <protection locked="0"/>
    </xf>
    <xf numFmtId="0" fontId="0" fillId="28" borderId="78" xfId="0" applyFill="1" applyBorder="1" applyAlignment="1">
      <alignment horizontal="left" indent="1"/>
    </xf>
    <xf numFmtId="0" fontId="0" fillId="28" borderId="37" xfId="0" applyFill="1" applyBorder="1"/>
    <xf numFmtId="0" fontId="0" fillId="28" borderId="149" xfId="0" applyFill="1" applyBorder="1"/>
    <xf numFmtId="43" fontId="5" fillId="28" borderId="149" xfId="71" applyFont="1" applyFill="1" applyBorder="1" applyProtection="1">
      <protection locked="0"/>
    </xf>
    <xf numFmtId="43" fontId="5" fillId="28" borderId="53" xfId="71" applyFont="1" applyFill="1" applyBorder="1" applyProtection="1">
      <protection locked="0"/>
    </xf>
    <xf numFmtId="43" fontId="249" fillId="28" borderId="149" xfId="71" applyFont="1" applyFill="1" applyBorder="1" applyProtection="1">
      <protection locked="0"/>
    </xf>
    <xf numFmtId="43" fontId="250" fillId="28" borderId="53" xfId="0" applyNumberFormat="1" applyFont="1" applyFill="1" applyBorder="1" applyProtection="1">
      <protection locked="0"/>
    </xf>
    <xf numFmtId="0" fontId="3" fillId="28" borderId="150" xfId="0" applyFont="1" applyFill="1" applyBorder="1" applyAlignment="1">
      <alignment horizontal="left" indent="1"/>
    </xf>
    <xf numFmtId="0" fontId="3" fillId="28" borderId="151" xfId="0" applyFont="1" applyFill="1" applyBorder="1"/>
    <xf numFmtId="0" fontId="3" fillId="28" borderId="152" xfId="0" applyFont="1" applyFill="1" applyBorder="1"/>
    <xf numFmtId="43" fontId="209" fillId="28" borderId="152" xfId="71" applyFont="1" applyFill="1" applyBorder="1" applyProtection="1">
      <protection locked="0"/>
    </xf>
    <xf numFmtId="43" fontId="209" fillId="28" borderId="153" xfId="71" applyFont="1" applyFill="1" applyBorder="1" applyProtection="1">
      <protection locked="0"/>
    </xf>
    <xf numFmtId="43" fontId="251" fillId="28" borderId="152" xfId="71" applyFont="1" applyFill="1" applyBorder="1" applyProtection="1">
      <protection locked="0"/>
    </xf>
    <xf numFmtId="43" fontId="252" fillId="28" borderId="154" xfId="0" applyNumberFormat="1" applyFont="1" applyFill="1" applyBorder="1" applyProtection="1">
      <protection locked="0"/>
    </xf>
    <xf numFmtId="0" fontId="0" fillId="28" borderId="155" xfId="0" applyFill="1" applyBorder="1" applyAlignment="1">
      <alignment horizontal="left" indent="1"/>
    </xf>
    <xf numFmtId="0" fontId="0" fillId="28" borderId="38" xfId="0" applyFill="1" applyBorder="1"/>
    <xf numFmtId="0" fontId="0" fillId="28" borderId="148" xfId="0" applyFill="1" applyBorder="1"/>
    <xf numFmtId="43" fontId="249" fillId="28" borderId="148" xfId="71" applyFont="1" applyFill="1" applyBorder="1" applyProtection="1">
      <protection locked="0"/>
    </xf>
    <xf numFmtId="43" fontId="250" fillId="28" borderId="36" xfId="0" applyNumberFormat="1" applyFont="1" applyFill="1" applyBorder="1" applyProtection="1">
      <protection locked="0"/>
    </xf>
    <xf numFmtId="43" fontId="5" fillId="28" borderId="35" xfId="71" quotePrefix="1" applyFont="1" applyFill="1" applyBorder="1" applyAlignment="1" applyProtection="1">
      <alignment horizontal="center"/>
      <protection locked="0"/>
    </xf>
    <xf numFmtId="43" fontId="4" fillId="28" borderId="35" xfId="71" applyNumberFormat="1" applyFont="1" applyFill="1" applyBorder="1" applyProtection="1">
      <protection locked="0"/>
    </xf>
    <xf numFmtId="2" fontId="4" fillId="28" borderId="35" xfId="0" applyNumberFormat="1" applyFont="1" applyFill="1" applyBorder="1" applyProtection="1">
      <protection locked="0"/>
    </xf>
    <xf numFmtId="17" fontId="5" fillId="28" borderId="0" xfId="0" applyNumberFormat="1" applyFont="1" applyFill="1" applyBorder="1"/>
    <xf numFmtId="0" fontId="5" fillId="28" borderId="0" xfId="0" applyFont="1" applyFill="1" applyBorder="1" applyProtection="1">
      <protection locked="0"/>
    </xf>
    <xf numFmtId="43" fontId="5" fillId="28" borderId="0" xfId="0" applyNumberFormat="1" applyFont="1" applyFill="1" applyBorder="1" applyProtection="1">
      <protection locked="0"/>
    </xf>
    <xf numFmtId="17" fontId="4" fillId="28" borderId="0" xfId="0" applyNumberFormat="1" applyFont="1" applyFill="1" applyBorder="1"/>
    <xf numFmtId="0" fontId="4" fillId="28" borderId="0" xfId="0" applyFont="1" applyFill="1" applyBorder="1" applyProtection="1">
      <protection locked="0"/>
    </xf>
    <xf numFmtId="40" fontId="244" fillId="28" borderId="0" xfId="0" quotePrefix="1" applyNumberFormat="1" applyFont="1" applyFill="1" applyBorder="1" applyAlignment="1" applyProtection="1">
      <alignment horizontal="center"/>
      <protection locked="0"/>
    </xf>
    <xf numFmtId="40" fontId="245" fillId="28" borderId="0" xfId="0" applyNumberFormat="1"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right"/>
      <protection locked="0"/>
    </xf>
    <xf numFmtId="0" fontId="254" fillId="0" borderId="0" xfId="9772" applyFont="1" applyAlignment="1">
      <alignment horizontal="center"/>
    </xf>
    <xf numFmtId="0" fontId="39" fillId="0" borderId="0" xfId="9772"/>
    <xf numFmtId="181" fontId="39" fillId="0" borderId="0" xfId="71" applyNumberFormat="1" applyFont="1"/>
    <xf numFmtId="0" fontId="255" fillId="0" borderId="0" xfId="9772" applyFont="1"/>
    <xf numFmtId="0" fontId="256" fillId="0" borderId="0" xfId="9772" applyFont="1" applyAlignment="1">
      <alignment horizontal="center"/>
    </xf>
    <xf numFmtId="43" fontId="7" fillId="94" borderId="118" xfId="0" applyNumberFormat="1" applyFont="1" applyFill="1" applyBorder="1" applyAlignment="1">
      <alignment vertical="center"/>
    </xf>
    <xf numFmtId="43" fontId="7" fillId="94" borderId="103" xfId="0" applyNumberFormat="1" applyFont="1" applyFill="1" applyBorder="1" applyAlignment="1">
      <alignment vertical="center"/>
    </xf>
    <xf numFmtId="2" fontId="0" fillId="94" borderId="103" xfId="0" applyNumberFormat="1" applyFill="1" applyBorder="1" applyAlignment="1">
      <alignment horizontal="center"/>
    </xf>
    <xf numFmtId="43" fontId="257" fillId="94" borderId="137" xfId="0" applyNumberFormat="1" applyFont="1" applyFill="1" applyBorder="1" applyAlignment="1">
      <alignment horizontal="left" vertical="center"/>
    </xf>
    <xf numFmtId="43" fontId="3" fillId="94" borderId="137" xfId="0" applyNumberFormat="1" applyFont="1" applyFill="1" applyBorder="1" applyAlignment="1">
      <alignment vertical="center"/>
    </xf>
    <xf numFmtId="0" fontId="258" fillId="0" borderId="0" xfId="9772" applyFont="1" applyAlignment="1">
      <alignment horizontal="left" vertical="top"/>
    </xf>
    <xf numFmtId="0" fontId="259" fillId="0" borderId="0" xfId="9772" applyFont="1" applyAlignment="1">
      <alignment horizontal="center" vertical="center" wrapText="1"/>
    </xf>
    <xf numFmtId="0" fontId="259" fillId="0" borderId="0" xfId="9772" applyFont="1" applyAlignment="1">
      <alignment horizontal="center" wrapText="1"/>
    </xf>
    <xf numFmtId="0" fontId="260" fillId="0" borderId="0" xfId="9772" applyFont="1" applyAlignment="1">
      <alignment horizontal="center"/>
    </xf>
    <xf numFmtId="43" fontId="7" fillId="94" borderId="89" xfId="0" applyNumberFormat="1" applyFont="1" applyFill="1" applyBorder="1" applyAlignment="1">
      <alignment vertical="center"/>
    </xf>
    <xf numFmtId="43" fontId="7" fillId="94" borderId="0" xfId="0" applyNumberFormat="1" applyFont="1" applyFill="1" applyAlignment="1">
      <alignment vertical="center"/>
    </xf>
    <xf numFmtId="43" fontId="257" fillId="94" borderId="0" xfId="71" applyFont="1" applyFill="1" applyBorder="1" applyAlignment="1">
      <alignment horizontal="left" vertical="center"/>
    </xf>
    <xf numFmtId="43" fontId="257" fillId="94" borderId="88" xfId="0" applyNumberFormat="1" applyFont="1" applyFill="1" applyBorder="1" applyAlignment="1">
      <alignment horizontal="left" vertical="center"/>
    </xf>
    <xf numFmtId="43" fontId="3" fillId="94" borderId="88" xfId="0" applyNumberFormat="1" applyFont="1" applyFill="1" applyBorder="1" applyAlignment="1">
      <alignment vertical="center"/>
    </xf>
    <xf numFmtId="0" fontId="261" fillId="0" borderId="0" xfId="9772" applyFont="1"/>
    <xf numFmtId="181" fontId="262" fillId="0" borderId="0" xfId="9772" applyNumberFormat="1" applyFont="1" applyAlignment="1">
      <alignment horizontal="center"/>
    </xf>
    <xf numFmtId="0" fontId="263" fillId="0" borderId="0" xfId="9772" applyFont="1" applyAlignment="1">
      <alignment horizontal="left" vertical="center"/>
    </xf>
    <xf numFmtId="181" fontId="263" fillId="0" borderId="0" xfId="71" applyNumberFormat="1" applyFont="1"/>
    <xf numFmtId="0" fontId="263" fillId="0" borderId="0" xfId="9772" applyFont="1"/>
    <xf numFmtId="43" fontId="7" fillId="94" borderId="109" xfId="0" applyNumberFormat="1" applyFont="1" applyFill="1" applyBorder="1" applyAlignment="1">
      <alignment horizontal="left" vertical="center" indent="4"/>
    </xf>
    <xf numFmtId="43" fontId="7" fillId="94" borderId="5" xfId="0" applyNumberFormat="1" applyFont="1" applyFill="1" applyBorder="1" applyAlignment="1">
      <alignment vertical="center"/>
    </xf>
    <xf numFmtId="0" fontId="264" fillId="94" borderId="5" xfId="0" applyFont="1" applyFill="1" applyBorder="1" applyAlignment="1">
      <alignment horizontal="right" indent="1"/>
    </xf>
    <xf numFmtId="43" fontId="264" fillId="94" borderId="5" xfId="0" applyNumberFormat="1" applyFont="1" applyFill="1" applyBorder="1" applyAlignment="1">
      <alignment horizontal="left" vertical="center"/>
    </xf>
    <xf numFmtId="43" fontId="257" fillId="94" borderId="9" xfId="0" applyNumberFormat="1" applyFont="1" applyFill="1" applyBorder="1" applyAlignment="1">
      <alignment horizontal="left" vertical="center"/>
    </xf>
    <xf numFmtId="181" fontId="3" fillId="94" borderId="9" xfId="0" applyNumberFormat="1" applyFont="1" applyFill="1" applyBorder="1" applyAlignment="1">
      <alignment vertical="center"/>
    </xf>
    <xf numFmtId="0" fontId="255" fillId="0" borderId="118" xfId="9772" applyFont="1" applyBorder="1"/>
    <xf numFmtId="0" fontId="255" fillId="0" borderId="103" xfId="9772" applyFont="1" applyBorder="1" applyAlignment="1">
      <alignment horizontal="center" wrapText="1"/>
    </xf>
    <xf numFmtId="0" fontId="254" fillId="0" borderId="103" xfId="9772" applyFont="1" applyBorder="1" applyAlignment="1">
      <alignment horizontal="center" wrapText="1"/>
    </xf>
    <xf numFmtId="0" fontId="262" fillId="0" borderId="103" xfId="9772" applyFont="1" applyBorder="1"/>
    <xf numFmtId="181" fontId="262" fillId="0" borderId="103" xfId="71" applyNumberFormat="1" applyFont="1" applyBorder="1" applyAlignment="1">
      <alignment horizontal="center" wrapText="1"/>
    </xf>
    <xf numFmtId="0" fontId="262" fillId="0" borderId="97" xfId="9772" applyFont="1" applyBorder="1" applyAlignment="1">
      <alignment horizontal="center" wrapText="1"/>
    </xf>
    <xf numFmtId="0" fontId="265" fillId="0" borderId="0" xfId="9772" applyFont="1" applyAlignment="1">
      <alignment horizontal="center" wrapText="1"/>
    </xf>
    <xf numFmtId="0" fontId="248" fillId="26" borderId="0" xfId="9772" quotePrefix="1" applyFont="1" applyFill="1" applyAlignment="1">
      <alignment horizontal="center" wrapText="1"/>
    </xf>
    <xf numFmtId="0" fontId="248" fillId="26" borderId="0" xfId="9772" applyFont="1" applyFill="1" applyAlignment="1">
      <alignment horizontal="center" wrapText="1"/>
    </xf>
    <xf numFmtId="0" fontId="266" fillId="26" borderId="0" xfId="9772" applyFont="1" applyFill="1"/>
    <xf numFmtId="0" fontId="266" fillId="26" borderId="0" xfId="9772" applyFont="1" applyFill="1" applyAlignment="1">
      <alignment horizontal="center"/>
    </xf>
    <xf numFmtId="0" fontId="248" fillId="26" borderId="88" xfId="9772" applyFont="1" applyFill="1" applyBorder="1" applyAlignment="1">
      <alignment horizontal="center" wrapText="1"/>
    </xf>
    <xf numFmtId="0" fontId="263" fillId="0" borderId="89" xfId="9772" applyFont="1" applyBorder="1" applyAlignment="1">
      <alignment horizontal="left"/>
    </xf>
    <xf numFmtId="181" fontId="262" fillId="0" borderId="0" xfId="9772" applyNumberFormat="1" applyFont="1"/>
    <xf numFmtId="0" fontId="267" fillId="0" borderId="0" xfId="9772" applyFont="1"/>
    <xf numFmtId="181" fontId="267" fillId="0" borderId="0" xfId="71" applyNumberFormat="1" applyFont="1" applyBorder="1"/>
    <xf numFmtId="0" fontId="267" fillId="0" borderId="12" xfId="9772" applyFont="1" applyBorder="1"/>
    <xf numFmtId="9" fontId="255" fillId="0" borderId="0" xfId="72" applyFont="1" applyAlignment="1">
      <alignment horizontal="center"/>
    </xf>
    <xf numFmtId="0" fontId="255" fillId="0" borderId="88" xfId="9772" applyFont="1" applyBorder="1"/>
    <xf numFmtId="0" fontId="263" fillId="0" borderId="89" xfId="9772" applyFont="1" applyBorder="1" applyAlignment="1">
      <alignment horizontal="left" indent="1"/>
    </xf>
    <xf numFmtId="0" fontId="262" fillId="0" borderId="0" xfId="9772" applyFont="1"/>
    <xf numFmtId="0" fontId="39" fillId="0" borderId="0" xfId="9772" applyAlignment="1">
      <alignment horizontal="left" indent="1"/>
    </xf>
    <xf numFmtId="43" fontId="39" fillId="0" borderId="0" xfId="71" applyFont="1"/>
    <xf numFmtId="43" fontId="255" fillId="0" borderId="88" xfId="71" applyFont="1" applyBorder="1"/>
    <xf numFmtId="0" fontId="39" fillId="0" borderId="89" xfId="9772" applyBorder="1" applyAlignment="1">
      <alignment horizontal="center"/>
    </xf>
    <xf numFmtId="181" fontId="39" fillId="0" borderId="0" xfId="71" applyNumberFormat="1" applyFont="1" applyBorder="1"/>
    <xf numFmtId="181" fontId="0" fillId="0" borderId="0" xfId="9773" applyNumberFormat="1" applyFont="1" applyBorder="1" applyAlignment="1">
      <alignment horizontal="left" indent="1"/>
    </xf>
    <xf numFmtId="43" fontId="0" fillId="0" borderId="0" xfId="71" applyFont="1" applyBorder="1" applyAlignment="1">
      <alignment horizontal="left" indent="1"/>
    </xf>
    <xf numFmtId="43" fontId="39" fillId="0" borderId="0" xfId="71" applyFont="1" applyBorder="1"/>
    <xf numFmtId="181" fontId="263" fillId="0" borderId="0" xfId="71" applyNumberFormat="1" applyFont="1" applyBorder="1"/>
    <xf numFmtId="179" fontId="263" fillId="0" borderId="12" xfId="9772" applyNumberFormat="1" applyFont="1" applyBorder="1"/>
    <xf numFmtId="179" fontId="267" fillId="0" borderId="0" xfId="9772" applyNumberFormat="1" applyFont="1"/>
    <xf numFmtId="179" fontId="262" fillId="0" borderId="0" xfId="71" applyNumberFormat="1" applyFont="1" applyBorder="1"/>
    <xf numFmtId="179" fontId="263" fillId="0" borderId="12" xfId="71" applyNumberFormat="1" applyFont="1" applyBorder="1"/>
    <xf numFmtId="179" fontId="267" fillId="0" borderId="0" xfId="71" applyNumberFormat="1" applyFont="1"/>
    <xf numFmtId="181" fontId="263" fillId="0" borderId="5" xfId="71" applyNumberFormat="1" applyFont="1" applyBorder="1"/>
    <xf numFmtId="179" fontId="263" fillId="0" borderId="112" xfId="71" applyNumberFormat="1" applyFont="1" applyBorder="1"/>
    <xf numFmtId="179" fontId="267" fillId="0" borderId="0" xfId="71" applyNumberFormat="1" applyFont="1" applyBorder="1"/>
    <xf numFmtId="0" fontId="262" fillId="0" borderId="89" xfId="9772" applyFont="1" applyBorder="1" applyAlignment="1">
      <alignment horizontal="left"/>
    </xf>
    <xf numFmtId="181" fontId="262" fillId="0" borderId="138" xfId="71" applyNumberFormat="1" applyFont="1" applyBorder="1"/>
    <xf numFmtId="181" fontId="262" fillId="0" borderId="138" xfId="9772" applyNumberFormat="1" applyFont="1" applyBorder="1"/>
    <xf numFmtId="43" fontId="268" fillId="0" borderId="138" xfId="71" applyFont="1" applyBorder="1"/>
    <xf numFmtId="43" fontId="262" fillId="0" borderId="138" xfId="71" applyFont="1" applyBorder="1"/>
    <xf numFmtId="181" fontId="262" fillId="0" borderId="0" xfId="71" applyNumberFormat="1" applyFont="1" applyBorder="1"/>
    <xf numFmtId="181" fontId="263" fillId="0" borderId="138" xfId="71" applyNumberFormat="1" applyFont="1" applyBorder="1"/>
    <xf numFmtId="179" fontId="263" fillId="0" borderId="134" xfId="71" applyNumberFormat="1" applyFont="1" applyBorder="1"/>
    <xf numFmtId="43" fontId="39" fillId="0" borderId="138" xfId="9772" applyNumberFormat="1" applyBorder="1"/>
    <xf numFmtId="43" fontId="268" fillId="92" borderId="138" xfId="71" applyFont="1" applyFill="1" applyBorder="1"/>
    <xf numFmtId="43" fontId="254" fillId="92" borderId="138" xfId="71" applyFont="1" applyFill="1" applyBorder="1"/>
    <xf numFmtId="43" fontId="255" fillId="92" borderId="110" xfId="71" applyFont="1" applyFill="1" applyBorder="1"/>
    <xf numFmtId="43" fontId="262" fillId="0" borderId="0" xfId="71" applyFont="1" applyBorder="1"/>
    <xf numFmtId="43" fontId="39" fillId="92" borderId="138" xfId="71" applyFont="1" applyFill="1" applyBorder="1"/>
    <xf numFmtId="179" fontId="263" fillId="0" borderId="134" xfId="9772" applyNumberFormat="1" applyFont="1" applyBorder="1"/>
    <xf numFmtId="0" fontId="39" fillId="92" borderId="138" xfId="9772" applyFill="1" applyBorder="1"/>
    <xf numFmtId="181" fontId="259" fillId="0" borderId="0" xfId="71" applyNumberFormat="1" applyFont="1" applyBorder="1"/>
    <xf numFmtId="181" fontId="259" fillId="0" borderId="0" xfId="9772" applyNumberFormat="1" applyFont="1"/>
    <xf numFmtId="43" fontId="259" fillId="0" borderId="0" xfId="71" applyFont="1" applyBorder="1"/>
    <xf numFmtId="181" fontId="39" fillId="0" borderId="0" xfId="9772" applyNumberFormat="1"/>
    <xf numFmtId="181" fontId="0" fillId="0" borderId="0" xfId="9773" applyNumberFormat="1" applyFont="1" applyFill="1" applyBorder="1" applyAlignment="1">
      <alignment horizontal="left" indent="1"/>
    </xf>
    <xf numFmtId="43" fontId="0" fillId="0" borderId="0" xfId="71" applyFont="1" applyFill="1" applyBorder="1" applyAlignment="1">
      <alignment horizontal="left" indent="1"/>
    </xf>
    <xf numFmtId="17" fontId="262" fillId="0" borderId="89" xfId="9772" applyNumberFormat="1" applyFont="1" applyBorder="1" applyAlignment="1">
      <alignment horizontal="left"/>
    </xf>
    <xf numFmtId="181" fontId="262" fillId="0" borderId="138" xfId="9772" applyNumberFormat="1" applyFont="1" applyBorder="1" applyAlignment="1">
      <alignment horizontal="left"/>
    </xf>
    <xf numFmtId="43" fontId="268" fillId="0" borderId="138" xfId="71" applyFont="1" applyBorder="1" applyAlignment="1">
      <alignment horizontal="left"/>
    </xf>
    <xf numFmtId="43" fontId="262" fillId="0" borderId="138" xfId="71" applyFont="1" applyBorder="1" applyAlignment="1">
      <alignment horizontal="left"/>
    </xf>
    <xf numFmtId="17" fontId="254" fillId="0" borderId="0" xfId="9772" applyNumberFormat="1" applyFont="1" applyAlignment="1">
      <alignment horizontal="center"/>
    </xf>
    <xf numFmtId="43" fontId="255" fillId="92" borderId="134" xfId="71" applyFont="1" applyFill="1" applyBorder="1"/>
    <xf numFmtId="0" fontId="39" fillId="0" borderId="89" xfId="9772" applyBorder="1"/>
    <xf numFmtId="0" fontId="263" fillId="0" borderId="12" xfId="9772" applyFont="1" applyBorder="1"/>
    <xf numFmtId="0" fontId="39" fillId="92" borderId="89" xfId="9772" applyFill="1" applyBorder="1" applyAlignment="1">
      <alignment horizontal="center"/>
    </xf>
    <xf numFmtId="181" fontId="39" fillId="92" borderId="0" xfId="71" applyNumberFormat="1" applyFont="1" applyFill="1" applyBorder="1"/>
    <xf numFmtId="181" fontId="0" fillId="92" borderId="0" xfId="9773" applyNumberFormat="1" applyFont="1" applyFill="1" applyBorder="1" applyAlignment="1"/>
    <xf numFmtId="43" fontId="0" fillId="92" borderId="0" xfId="71" applyFont="1" applyFill="1" applyBorder="1" applyAlignment="1"/>
    <xf numFmtId="181" fontId="6" fillId="92" borderId="0" xfId="71" applyNumberFormat="1" applyFont="1" applyFill="1" applyBorder="1" applyAlignment="1"/>
    <xf numFmtId="43" fontId="6" fillId="92" borderId="12" xfId="9773" applyFont="1" applyFill="1" applyBorder="1" applyAlignment="1"/>
    <xf numFmtId="181" fontId="263" fillId="92" borderId="0" xfId="71" applyNumberFormat="1" applyFont="1" applyFill="1" applyBorder="1"/>
    <xf numFmtId="181" fontId="6" fillId="92" borderId="12" xfId="9773" applyNumberFormat="1" applyFont="1" applyFill="1" applyBorder="1" applyAlignment="1"/>
    <xf numFmtId="0" fontId="262" fillId="94" borderId="89" xfId="9772" applyFont="1" applyFill="1" applyBorder="1" applyAlignment="1">
      <alignment horizontal="left"/>
    </xf>
    <xf numFmtId="181" fontId="262" fillId="94" borderId="65" xfId="71" applyNumberFormat="1" applyFont="1" applyFill="1" applyBorder="1"/>
    <xf numFmtId="181" fontId="262" fillId="94" borderId="65" xfId="9772" applyNumberFormat="1" applyFont="1" applyFill="1" applyBorder="1"/>
    <xf numFmtId="43" fontId="268" fillId="94" borderId="65" xfId="71" applyFont="1" applyFill="1" applyBorder="1"/>
    <xf numFmtId="43" fontId="262" fillId="94" borderId="65" xfId="71" applyFont="1" applyFill="1" applyBorder="1"/>
    <xf numFmtId="181" fontId="262" fillId="94" borderId="156" xfId="9772" applyNumberFormat="1" applyFont="1" applyFill="1" applyBorder="1"/>
    <xf numFmtId="43" fontId="255" fillId="94" borderId="65" xfId="9772" applyNumberFormat="1" applyFont="1" applyFill="1" applyBorder="1"/>
    <xf numFmtId="43" fontId="255" fillId="94" borderId="14" xfId="71" applyFont="1" applyFill="1" applyBorder="1"/>
    <xf numFmtId="0" fontId="39" fillId="0" borderId="109" xfId="9772" applyBorder="1"/>
    <xf numFmtId="0" fontId="39" fillId="0" borderId="5" xfId="9772" applyBorder="1"/>
    <xf numFmtId="17" fontId="254" fillId="0" borderId="5" xfId="9772" applyNumberFormat="1" applyFont="1" applyBorder="1" applyAlignment="1">
      <alignment horizontal="center"/>
    </xf>
    <xf numFmtId="181" fontId="39" fillId="0" borderId="5" xfId="71" applyNumberFormat="1" applyFont="1" applyBorder="1"/>
    <xf numFmtId="0" fontId="39" fillId="0" borderId="112" xfId="9772" applyBorder="1"/>
    <xf numFmtId="43" fontId="39" fillId="0" borderId="0" xfId="9772" applyNumberFormat="1"/>
    <xf numFmtId="289" fontId="39" fillId="0" borderId="0" xfId="9772" applyNumberFormat="1"/>
    <xf numFmtId="290" fontId="255" fillId="0" borderId="0" xfId="9772" applyNumberFormat="1" applyFont="1"/>
    <xf numFmtId="0" fontId="39" fillId="0" borderId="0" xfId="9772" applyAlignment="1">
      <alignment horizontal="center"/>
    </xf>
    <xf numFmtId="43" fontId="255" fillId="0" borderId="0" xfId="9772" applyNumberFormat="1" applyFont="1"/>
    <xf numFmtId="181" fontId="256" fillId="0" borderId="0" xfId="71" applyNumberFormat="1" applyFont="1" applyAlignment="1">
      <alignment horizontal="center"/>
    </xf>
    <xf numFmtId="0" fontId="268" fillId="0" borderId="0" xfId="9772" applyFont="1" applyAlignment="1">
      <alignment horizontal="center" wrapText="1"/>
    </xf>
    <xf numFmtId="43" fontId="269" fillId="94" borderId="0" xfId="0" applyNumberFormat="1" applyFont="1" applyFill="1" applyAlignment="1">
      <alignment vertical="center"/>
    </xf>
    <xf numFmtId="181" fontId="264" fillId="94" borderId="5" xfId="0" applyNumberFormat="1" applyFont="1" applyFill="1" applyBorder="1" applyAlignment="1">
      <alignment vertical="center"/>
    </xf>
    <xf numFmtId="181" fontId="264" fillId="94" borderId="5" xfId="0" applyNumberFormat="1" applyFont="1" applyFill="1" applyBorder="1" applyAlignment="1">
      <alignment horizontal="left" vertical="center"/>
    </xf>
    <xf numFmtId="181" fontId="255" fillId="0" borderId="103" xfId="71" applyNumberFormat="1" applyFont="1" applyBorder="1" applyAlignment="1">
      <alignment horizontal="center" wrapText="1"/>
    </xf>
    <xf numFmtId="0" fontId="39" fillId="0" borderId="103" xfId="9772" applyBorder="1" applyAlignment="1">
      <alignment horizontal="center"/>
    </xf>
    <xf numFmtId="43" fontId="39" fillId="0" borderId="12" xfId="71" applyFont="1" applyBorder="1"/>
    <xf numFmtId="0" fontId="39" fillId="0" borderId="88" xfId="9772" applyBorder="1"/>
    <xf numFmtId="43" fontId="0" fillId="0" borderId="0" xfId="9773" applyFont="1" applyFill="1" applyBorder="1" applyAlignment="1">
      <alignment horizontal="center"/>
    </xf>
    <xf numFmtId="43" fontId="263" fillId="0" borderId="0" xfId="9772" applyNumberFormat="1" applyFont="1"/>
    <xf numFmtId="43" fontId="0" fillId="0" borderId="5" xfId="9773" applyFont="1" applyFill="1" applyBorder="1" applyAlignment="1">
      <alignment horizontal="center"/>
    </xf>
    <xf numFmtId="43" fontId="262" fillId="0" borderId="138" xfId="9772" applyNumberFormat="1" applyFont="1" applyBorder="1"/>
    <xf numFmtId="181" fontId="39" fillId="0" borderId="138" xfId="71" applyNumberFormat="1" applyFont="1" applyBorder="1"/>
    <xf numFmtId="43" fontId="39" fillId="0" borderId="134" xfId="71" applyFont="1" applyBorder="1"/>
    <xf numFmtId="43" fontId="270" fillId="92" borderId="138" xfId="71" applyFont="1" applyFill="1" applyBorder="1"/>
    <xf numFmtId="43" fontId="255" fillId="92" borderId="122" xfId="71" applyFont="1" applyFill="1" applyBorder="1"/>
    <xf numFmtId="43" fontId="0" fillId="0" borderId="0" xfId="9773" applyFont="1" applyFill="1" applyBorder="1"/>
    <xf numFmtId="43" fontId="263" fillId="0" borderId="0" xfId="9773" applyFont="1" applyFill="1" applyBorder="1"/>
    <xf numFmtId="181" fontId="0" fillId="0" borderId="0" xfId="71" applyNumberFormat="1" applyFont="1" applyBorder="1"/>
    <xf numFmtId="43" fontId="262" fillId="0" borderId="138" xfId="9773" applyFont="1" applyFill="1" applyBorder="1"/>
    <xf numFmtId="43" fontId="0" fillId="92" borderId="0" xfId="9773" applyFont="1" applyFill="1" applyBorder="1" applyAlignment="1">
      <alignment horizontal="center"/>
    </xf>
    <xf numFmtId="181" fontId="39" fillId="92" borderId="0" xfId="9772" applyNumberFormat="1" applyFill="1"/>
    <xf numFmtId="181" fontId="263" fillId="92" borderId="0" xfId="9772" applyNumberFormat="1" applyFont="1" applyFill="1"/>
    <xf numFmtId="0" fontId="39" fillId="0" borderId="134" xfId="9772" applyBorder="1"/>
    <xf numFmtId="0" fontId="39" fillId="0" borderId="138" xfId="9772" applyBorder="1"/>
    <xf numFmtId="43" fontId="268" fillId="92" borderId="122" xfId="71" applyFont="1" applyFill="1" applyBorder="1"/>
    <xf numFmtId="43" fontId="268" fillId="92" borderId="110" xfId="71" applyFont="1" applyFill="1" applyBorder="1"/>
    <xf numFmtId="43" fontId="0" fillId="0" borderId="0" xfId="9773" applyFont="1" applyBorder="1" applyAlignment="1">
      <alignment horizontal="left" indent="1"/>
    </xf>
    <xf numFmtId="43" fontId="0" fillId="92" borderId="0" xfId="9773" applyFont="1" applyFill="1" applyBorder="1"/>
    <xf numFmtId="43" fontId="39" fillId="92" borderId="12" xfId="71" applyFont="1" applyFill="1" applyBorder="1"/>
    <xf numFmtId="0" fontId="39" fillId="0" borderId="9" xfId="9772" applyBorder="1"/>
    <xf numFmtId="181" fontId="39" fillId="94" borderId="65" xfId="71" applyNumberFormat="1" applyFont="1" applyFill="1" applyBorder="1"/>
    <xf numFmtId="43" fontId="39" fillId="94" borderId="65" xfId="9772" applyNumberFormat="1" applyFill="1" applyBorder="1"/>
    <xf numFmtId="43" fontId="259" fillId="94" borderId="65" xfId="9772" applyNumberFormat="1" applyFont="1" applyFill="1" applyBorder="1"/>
    <xf numFmtId="181" fontId="259" fillId="94" borderId="65" xfId="71" applyNumberFormat="1" applyFont="1" applyFill="1" applyBorder="1"/>
    <xf numFmtId="43" fontId="259" fillId="94" borderId="156" xfId="71" applyFont="1" applyFill="1" applyBorder="1"/>
    <xf numFmtId="43" fontId="255" fillId="94" borderId="157" xfId="9772" applyNumberFormat="1" applyFont="1" applyFill="1" applyBorder="1"/>
    <xf numFmtId="43" fontId="255" fillId="94" borderId="156" xfId="9772" applyNumberFormat="1" applyFont="1" applyFill="1" applyBorder="1"/>
    <xf numFmtId="0" fontId="39" fillId="0" borderId="109" xfId="9772" applyBorder="1" applyAlignment="1">
      <alignment horizontal="center"/>
    </xf>
    <xf numFmtId="181" fontId="259" fillId="0" borderId="5" xfId="71" applyNumberFormat="1" applyFont="1" applyBorder="1"/>
    <xf numFmtId="43" fontId="259" fillId="0" borderId="5" xfId="9773" applyFont="1" applyBorder="1"/>
    <xf numFmtId="0" fontId="39" fillId="0" borderId="5" xfId="9772" applyBorder="1" applyAlignment="1">
      <alignment horizontal="center"/>
    </xf>
    <xf numFmtId="43" fontId="39" fillId="0" borderId="112" xfId="71" applyFont="1" applyBorder="1"/>
    <xf numFmtId="179" fontId="39" fillId="0" borderId="0" xfId="71" applyNumberFormat="1" applyFont="1"/>
    <xf numFmtId="179" fontId="256" fillId="0" borderId="0" xfId="71" applyNumberFormat="1" applyFont="1" applyAlignment="1">
      <alignment horizontal="center"/>
    </xf>
    <xf numFmtId="0" fontId="253" fillId="0" borderId="0" xfId="9772" applyFont="1" applyAlignment="1">
      <alignment horizontal="left" vertical="top" wrapText="1"/>
    </xf>
    <xf numFmtId="181" fontId="259" fillId="0" borderId="0" xfId="71" applyNumberFormat="1" applyFont="1" applyAlignment="1">
      <alignment horizontal="center" vertical="center" wrapText="1"/>
    </xf>
    <xf numFmtId="179" fontId="268" fillId="0" borderId="0" xfId="71" applyNumberFormat="1" applyFont="1" applyAlignment="1">
      <alignment horizontal="center" wrapText="1"/>
    </xf>
    <xf numFmtId="181" fontId="262" fillId="0" borderId="0" xfId="71" applyNumberFormat="1" applyFont="1" applyAlignment="1">
      <alignment horizontal="center"/>
    </xf>
    <xf numFmtId="179" fontId="262" fillId="0" borderId="0" xfId="71" applyNumberFormat="1" applyFont="1" applyAlignment="1">
      <alignment horizontal="center"/>
    </xf>
    <xf numFmtId="0" fontId="255" fillId="0" borderId="118" xfId="9772" applyFont="1" applyBorder="1" applyAlignment="1">
      <alignment wrapText="1"/>
    </xf>
    <xf numFmtId="179" fontId="255" fillId="0" borderId="103" xfId="71" applyNumberFormat="1" applyFont="1" applyBorder="1" applyAlignment="1">
      <alignment horizontal="center" wrapText="1"/>
    </xf>
    <xf numFmtId="0" fontId="255" fillId="0" borderId="103" xfId="9772" applyFont="1" applyBorder="1" applyAlignment="1">
      <alignment horizontal="center" vertical="center"/>
    </xf>
    <xf numFmtId="179" fontId="255" fillId="0" borderId="97" xfId="71" applyNumberFormat="1" applyFont="1" applyBorder="1" applyAlignment="1">
      <alignment horizontal="center" wrapText="1"/>
    </xf>
    <xf numFmtId="181" fontId="262" fillId="0" borderId="0" xfId="71" applyNumberFormat="1" applyFont="1"/>
    <xf numFmtId="179" fontId="262" fillId="0" borderId="0" xfId="71" applyNumberFormat="1" applyFont="1"/>
    <xf numFmtId="179" fontId="39" fillId="0" borderId="12" xfId="71" applyNumberFormat="1" applyFont="1" applyBorder="1"/>
    <xf numFmtId="179" fontId="0" fillId="0" borderId="0" xfId="71" applyNumberFormat="1" applyFont="1" applyBorder="1"/>
    <xf numFmtId="0" fontId="0" fillId="0" borderId="0" xfId="0" applyAlignment="1">
      <alignment horizontal="center"/>
    </xf>
    <xf numFmtId="181" fontId="0" fillId="0" borderId="0" xfId="71" applyNumberFormat="1" applyFont="1"/>
    <xf numFmtId="181" fontId="39" fillId="0" borderId="12" xfId="71" applyNumberFormat="1" applyFont="1" applyBorder="1"/>
    <xf numFmtId="179" fontId="262" fillId="0" borderId="138" xfId="71" applyNumberFormat="1" applyFont="1" applyBorder="1"/>
    <xf numFmtId="181" fontId="39" fillId="0" borderId="134" xfId="71" applyNumberFormat="1" applyFont="1" applyBorder="1"/>
    <xf numFmtId="181" fontId="259" fillId="0" borderId="0" xfId="71" applyNumberFormat="1" applyFont="1"/>
    <xf numFmtId="179" fontId="259" fillId="0" borderId="0" xfId="71" applyNumberFormat="1" applyFont="1"/>
    <xf numFmtId="181" fontId="0" fillId="0" borderId="0" xfId="71" applyNumberFormat="1" applyFont="1" applyFill="1" applyBorder="1"/>
    <xf numFmtId="179" fontId="0" fillId="0" borderId="0" xfId="71" applyNumberFormat="1" applyFont="1" applyFill="1" applyBorder="1"/>
    <xf numFmtId="17" fontId="255" fillId="0" borderId="89" xfId="9772" applyNumberFormat="1" applyFont="1" applyBorder="1" applyAlignment="1">
      <alignment horizontal="left"/>
    </xf>
    <xf numFmtId="181" fontId="255" fillId="0" borderId="138" xfId="71" applyNumberFormat="1" applyFont="1" applyBorder="1"/>
    <xf numFmtId="179" fontId="255" fillId="0" borderId="138" xfId="71" applyNumberFormat="1" applyFont="1" applyBorder="1"/>
    <xf numFmtId="0" fontId="255" fillId="0" borderId="89" xfId="9772" applyFont="1" applyBorder="1" applyAlignment="1">
      <alignment wrapText="1"/>
    </xf>
    <xf numFmtId="181" fontId="255" fillId="0" borderId="0" xfId="71" applyNumberFormat="1" applyFont="1" applyAlignment="1">
      <alignment horizontal="center" wrapText="1"/>
    </xf>
    <xf numFmtId="179" fontId="255" fillId="0" borderId="0" xfId="71" applyNumberFormat="1" applyFont="1" applyAlignment="1">
      <alignment horizontal="center" wrapText="1"/>
    </xf>
    <xf numFmtId="0" fontId="270" fillId="0" borderId="0" xfId="9772" applyFont="1"/>
    <xf numFmtId="179" fontId="39" fillId="0" borderId="0" xfId="71" applyNumberFormat="1" applyFont="1" applyFill="1"/>
    <xf numFmtId="0" fontId="255" fillId="0" borderId="89" xfId="9772" applyFont="1" applyBorder="1"/>
    <xf numFmtId="181" fontId="39" fillId="92" borderId="0" xfId="71" applyNumberFormat="1" applyFont="1" applyFill="1"/>
    <xf numFmtId="179" fontId="39" fillId="92" borderId="0" xfId="71" applyNumberFormat="1" applyFont="1" applyFill="1" applyBorder="1"/>
    <xf numFmtId="179" fontId="39" fillId="92" borderId="12" xfId="71" applyNumberFormat="1" applyFont="1" applyFill="1" applyBorder="1"/>
    <xf numFmtId="181" fontId="39" fillId="92" borderId="12" xfId="71" applyNumberFormat="1" applyFont="1" applyFill="1" applyBorder="1"/>
    <xf numFmtId="2" fontId="39" fillId="0" borderId="0" xfId="9772" applyNumberFormat="1"/>
    <xf numFmtId="0" fontId="255" fillId="94" borderId="157" xfId="9772" applyFont="1" applyFill="1" applyBorder="1" applyAlignment="1">
      <alignment horizontal="left"/>
    </xf>
    <xf numFmtId="179" fontId="259" fillId="94" borderId="65" xfId="71" applyNumberFormat="1" applyFont="1" applyFill="1" applyBorder="1"/>
    <xf numFmtId="179" fontId="39" fillId="94" borderId="65" xfId="71" applyNumberFormat="1" applyFont="1" applyFill="1" applyBorder="1"/>
    <xf numFmtId="181" fontId="259" fillId="94" borderId="156" xfId="9772" applyNumberFormat="1" applyFont="1" applyFill="1" applyBorder="1"/>
    <xf numFmtId="43" fontId="255" fillId="94" borderId="14" xfId="9772" applyNumberFormat="1" applyFont="1" applyFill="1" applyBorder="1"/>
    <xf numFmtId="0" fontId="268" fillId="0" borderId="109" xfId="9772" applyFont="1" applyBorder="1" applyAlignment="1">
      <alignment horizontal="left"/>
    </xf>
    <xf numFmtId="179" fontId="259" fillId="0" borderId="5" xfId="71" applyNumberFormat="1" applyFont="1" applyBorder="1"/>
    <xf numFmtId="0" fontId="254" fillId="0" borderId="5" xfId="9772" applyFont="1" applyBorder="1" applyAlignment="1">
      <alignment horizontal="center"/>
    </xf>
    <xf numFmtId="179" fontId="39" fillId="0" borderId="112" xfId="71" applyNumberFormat="1" applyFont="1" applyBorder="1"/>
    <xf numFmtId="0" fontId="268" fillId="0" borderId="0" xfId="9772" applyFont="1" applyAlignment="1">
      <alignment horizontal="left"/>
    </xf>
    <xf numFmtId="0" fontId="262" fillId="0" borderId="0" xfId="9772" applyFont="1" applyAlignment="1">
      <alignment horizontal="left"/>
    </xf>
    <xf numFmtId="179" fontId="39" fillId="0" borderId="0" xfId="71" applyNumberFormat="1" applyFont="1" applyFill="1" applyBorder="1"/>
    <xf numFmtId="0" fontId="254" fillId="0" borderId="0" xfId="9772" applyFont="1" applyAlignment="1">
      <alignment horizontal="center" wrapText="1"/>
    </xf>
    <xf numFmtId="181" fontId="255" fillId="0" borderId="0" xfId="71" applyNumberFormat="1" applyFont="1"/>
    <xf numFmtId="17" fontId="254" fillId="0" borderId="0" xfId="9772" quotePrefix="1" applyNumberFormat="1" applyFont="1" applyAlignment="1">
      <alignment horizontal="center"/>
    </xf>
    <xf numFmtId="179" fontId="255" fillId="0" borderId="0" xfId="71" applyNumberFormat="1" applyFont="1" applyFill="1" applyBorder="1"/>
    <xf numFmtId="181" fontId="263" fillId="0" borderId="0" xfId="71" applyNumberFormat="1" applyFont="1" applyFill="1" applyBorder="1" applyAlignment="1"/>
    <xf numFmtId="179" fontId="263" fillId="0" borderId="0" xfId="71" applyNumberFormat="1" applyFont="1" applyFill="1" applyBorder="1" applyAlignment="1"/>
    <xf numFmtId="181" fontId="0" fillId="0" borderId="0" xfId="71" applyNumberFormat="1" applyFont="1" applyFill="1" applyBorder="1" applyAlignment="1">
      <alignment horizontal="left" indent="1"/>
    </xf>
    <xf numFmtId="179" fontId="0" fillId="0" borderId="0" xfId="71" applyNumberFormat="1" applyFont="1" applyFill="1" applyBorder="1" applyAlignment="1">
      <alignment horizontal="left" indent="1"/>
    </xf>
    <xf numFmtId="179" fontId="262" fillId="0" borderId="0" xfId="71" applyNumberFormat="1" applyFont="1" applyFill="1" applyBorder="1"/>
    <xf numFmtId="181" fontId="0" fillId="0" borderId="0" xfId="71" applyNumberFormat="1" applyFont="1" applyFill="1" applyBorder="1" applyAlignment="1"/>
    <xf numFmtId="179" fontId="0" fillId="0" borderId="0" xfId="71" applyNumberFormat="1" applyFont="1" applyFill="1" applyBorder="1" applyAlignment="1"/>
    <xf numFmtId="17" fontId="5" fillId="28" borderId="53" xfId="0" applyNumberFormat="1" applyFont="1" applyFill="1" applyBorder="1"/>
    <xf numFmtId="0" fontId="5" fillId="28" borderId="53" xfId="0" applyFont="1" applyFill="1" applyBorder="1" applyProtection="1">
      <protection locked="0"/>
    </xf>
    <xf numFmtId="43" fontId="5" fillId="28" borderId="53" xfId="0" applyNumberFormat="1" applyFont="1" applyFill="1" applyBorder="1" applyProtection="1">
      <protection locked="0"/>
    </xf>
    <xf numFmtId="17" fontId="5" fillId="28" borderId="36" xfId="0" applyNumberFormat="1" applyFont="1" applyFill="1" applyBorder="1"/>
    <xf numFmtId="0" fontId="5" fillId="28" borderId="36" xfId="0" applyFont="1" applyFill="1" applyBorder="1" applyProtection="1">
      <protection locked="0"/>
    </xf>
    <xf numFmtId="43" fontId="5" fillId="28" borderId="36" xfId="0" applyNumberFormat="1" applyFont="1" applyFill="1" applyBorder="1" applyProtection="1">
      <protection locked="0"/>
    </xf>
    <xf numFmtId="17" fontId="5" fillId="28" borderId="158" xfId="0" applyNumberFormat="1" applyFont="1" applyFill="1" applyBorder="1"/>
    <xf numFmtId="0" fontId="5" fillId="28" borderId="153" xfId="0" applyFont="1" applyFill="1" applyBorder="1" applyProtection="1">
      <protection locked="0"/>
    </xf>
    <xf numFmtId="43" fontId="5" fillId="28" borderId="154" xfId="0" applyNumberFormat="1" applyFont="1" applyFill="1" applyBorder="1" applyProtection="1">
      <protection locked="0"/>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0" fontId="0" fillId="90" borderId="110" xfId="0" applyFill="1" applyBorder="1" applyAlignment="1">
      <alignment wrapText="1"/>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0" fontId="0" fillId="28" borderId="110" xfId="0" applyFill="1" applyBorder="1" applyAlignment="1">
      <alignment horizontal="center" vertical="top"/>
    </xf>
    <xf numFmtId="3" fontId="7" fillId="28" borderId="35" xfId="0" applyNumberFormat="1" applyFont="1" applyFill="1" applyBorder="1" applyAlignment="1">
      <alignment vertical="top"/>
    </xf>
    <xf numFmtId="0" fontId="0" fillId="28" borderId="159" xfId="0" applyFill="1" applyBorder="1" applyAlignment="1">
      <alignment vertical="top"/>
    </xf>
    <xf numFmtId="0" fontId="0" fillId="28" borderId="159" xfId="0" applyFill="1" applyBorder="1" applyAlignment="1">
      <alignment horizontal="center" vertical="top"/>
    </xf>
    <xf numFmtId="0" fontId="0" fillId="90" borderId="159" xfId="0" applyFill="1" applyBorder="1"/>
    <xf numFmtId="0" fontId="0" fillId="90" borderId="34" xfId="0" applyFill="1" applyBorder="1"/>
    <xf numFmtId="3" fontId="0" fillId="28" borderId="160" xfId="0" applyNumberFormat="1" applyFill="1" applyBorder="1" applyAlignment="1">
      <alignment vertical="top"/>
    </xf>
    <xf numFmtId="3" fontId="0" fillId="28" borderId="161" xfId="0" applyNumberFormat="1" applyFill="1" applyBorder="1" applyAlignment="1">
      <alignment vertical="top"/>
    </xf>
    <xf numFmtId="3" fontId="0" fillId="28" borderId="162" xfId="0" applyNumberFormat="1" applyFill="1" applyBorder="1" applyAlignment="1">
      <alignment vertical="top"/>
    </xf>
    <xf numFmtId="0" fontId="0" fillId="2" borderId="68" xfId="0" applyFill="1" applyBorder="1" applyAlignment="1">
      <alignment vertical="top"/>
    </xf>
    <xf numFmtId="3" fontId="73" fillId="28" borderId="35" xfId="0" applyNumberFormat="1" applyFont="1" applyFill="1" applyBorder="1" applyAlignment="1">
      <alignment vertical="top"/>
    </xf>
    <xf numFmtId="181" fontId="41"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8" borderId="35" xfId="0" quotePrefix="1"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237" fontId="41" fillId="28" borderId="0" xfId="0" applyNumberFormat="1" applyFont="1" applyFill="1" applyAlignment="1">
      <alignment horizontal="center" vertical="center"/>
    </xf>
    <xf numFmtId="10" fontId="41" fillId="2" borderId="0" xfId="72"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8"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9" fontId="41" fillId="28" borderId="0" xfId="0" applyNumberFormat="1" applyFont="1" applyFill="1" applyAlignment="1">
      <alignment horizontal="center" vertical="center"/>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237" fontId="51" fillId="91" borderId="0" xfId="0" applyNumberFormat="1" applyFont="1" applyFill="1" applyAlignment="1">
      <alignment horizontal="center"/>
    </xf>
    <xf numFmtId="237" fontId="41" fillId="28" borderId="0" xfId="72" applyNumberFormat="1" applyFont="1" applyFill="1" applyAlignment="1" applyProtection="1">
      <alignment horizontal="center" vertical="center"/>
      <protection locked="0"/>
    </xf>
    <xf numFmtId="3" fontId="91" fillId="2" borderId="0" xfId="0" applyNumberFormat="1" applyFont="1" applyFill="1" applyAlignment="1" applyProtection="1">
      <alignment horizontal="left" vertical="center"/>
      <protection locked="0"/>
    </xf>
    <xf numFmtId="3" fontId="41" fillId="2" borderId="0" xfId="0" applyNumberFormat="1" applyFont="1" applyFill="1" applyAlignment="1" applyProtection="1">
      <alignment wrapText="1"/>
      <protection locked="0"/>
    </xf>
    <xf numFmtId="3" fontId="48" fillId="2" borderId="0" xfId="0" applyNumberFormat="1" applyFont="1" applyFill="1" applyAlignment="1" applyProtection="1">
      <alignment wrapText="1"/>
      <protection locked="0"/>
    </xf>
    <xf numFmtId="0" fontId="48" fillId="2" borderId="0" xfId="0" applyFont="1" applyFill="1" applyAlignment="1" applyProtection="1">
      <alignment wrapText="1"/>
      <protection locked="0"/>
    </xf>
    <xf numFmtId="3" fontId="48" fillId="2" borderId="0" xfId="0" quotePrefix="1" applyNumberFormat="1" applyFont="1" applyFill="1" applyAlignment="1" applyProtection="1">
      <alignment wrapText="1"/>
      <protection locked="0"/>
    </xf>
    <xf numFmtId="3" fontId="41" fillId="2" borderId="0" xfId="0" quotePrefix="1" applyNumberFormat="1" applyFont="1" applyFill="1" applyAlignment="1" applyProtection="1">
      <alignment wrapText="1"/>
      <protection locked="0"/>
    </xf>
    <xf numFmtId="3" fontId="41" fillId="2" borderId="103" xfId="0" applyNumberFormat="1" applyFont="1" applyFill="1" applyBorder="1" applyAlignment="1" applyProtection="1">
      <alignment wrapText="1"/>
      <protection locked="0"/>
    </xf>
    <xf numFmtId="0" fontId="41" fillId="2" borderId="0" xfId="0" applyFont="1" applyFill="1" applyAlignment="1" applyProtection="1">
      <alignment horizontal="right" wrapText="1"/>
      <protection locked="0"/>
    </xf>
    <xf numFmtId="0" fontId="41" fillId="2" borderId="0" xfId="0" applyFont="1" applyFill="1" applyAlignment="1" applyProtection="1">
      <alignment horizontal="right"/>
      <protection locked="0"/>
    </xf>
    <xf numFmtId="10" fontId="210" fillId="2" borderId="0" xfId="0" applyNumberFormat="1" applyFont="1" applyFill="1" applyAlignment="1" applyProtection="1">
      <alignment horizontal="center" vertical="center"/>
      <protection locked="0"/>
    </xf>
    <xf numFmtId="173" fontId="45" fillId="95" borderId="0" xfId="71" applyNumberFormat="1" applyFont="1" applyFill="1" applyBorder="1" applyAlignment="1" applyProtection="1">
      <alignment horizontal="center" vertical="center"/>
      <protection locked="0"/>
    </xf>
    <xf numFmtId="0" fontId="91" fillId="96" borderId="89" xfId="0" applyFont="1" applyFill="1" applyBorder="1" applyAlignment="1" applyProtection="1">
      <alignment vertical="top" wrapText="1"/>
      <protection locked="0"/>
    </xf>
    <xf numFmtId="3" fontId="91" fillId="96" borderId="89" xfId="0" applyNumberFormat="1" applyFont="1" applyFill="1" applyBorder="1" applyAlignment="1" applyProtection="1">
      <alignment vertical="center"/>
      <protection locked="0"/>
    </xf>
    <xf numFmtId="3" fontId="41" fillId="28" borderId="35" xfId="0" applyNumberFormat="1" applyFont="1" applyFill="1" applyBorder="1" applyAlignment="1" applyProtection="1">
      <alignment horizontal="center" vertical="center"/>
      <protection locked="0"/>
    </xf>
    <xf numFmtId="10" fontId="210" fillId="0" borderId="0" xfId="0" applyNumberFormat="1" applyFont="1" applyAlignment="1">
      <alignment horizontal="center" vertical="center"/>
    </xf>
    <xf numFmtId="181" fontId="45" fillId="28" borderId="35" xfId="71" applyNumberFormat="1" applyFont="1" applyFill="1" applyBorder="1" applyAlignment="1" applyProtection="1">
      <alignment horizontal="center" vertical="center"/>
      <protection locked="0"/>
    </xf>
    <xf numFmtId="10" fontId="34" fillId="0" borderId="0" xfId="0" applyNumberFormat="1" applyFont="1" applyAlignment="1" applyProtection="1">
      <alignment horizontal="center" vertical="center"/>
      <protection locked="0"/>
    </xf>
    <xf numFmtId="10" fontId="41" fillId="0" borderId="0" xfId="0" applyNumberFormat="1" applyFont="1" applyAlignment="1" applyProtection="1">
      <alignment horizontal="center" vertical="center"/>
      <protection locked="0"/>
    </xf>
    <xf numFmtId="181" fontId="41" fillId="28" borderId="35" xfId="71" applyNumberFormat="1" applyFont="1" applyFill="1" applyBorder="1" applyAlignment="1" applyProtection="1">
      <alignment horizontal="center" vertical="center"/>
      <protection locked="0"/>
    </xf>
    <xf numFmtId="3" fontId="41" fillId="28" borderId="35" xfId="0" applyNumberFormat="1" applyFont="1" applyFill="1" applyBorder="1" applyAlignment="1" applyProtection="1">
      <alignment horizontal="center" vertical="center" wrapText="1"/>
      <protection locked="0"/>
    </xf>
    <xf numFmtId="3" fontId="45" fillId="28" borderId="35" xfId="0" applyNumberFormat="1" applyFont="1" applyFill="1" applyBorder="1" applyAlignment="1" applyProtection="1">
      <alignment horizontal="center" vertical="center" wrapText="1"/>
      <protection locked="0"/>
    </xf>
    <xf numFmtId="3" fontId="271" fillId="2" borderId="0" xfId="0" applyNumberFormat="1" applyFont="1" applyFill="1" applyAlignment="1" applyProtection="1">
      <alignment horizontal="center" vertical="center"/>
      <protection locked="0"/>
    </xf>
    <xf numFmtId="3" fontId="45" fillId="0" borderId="0" xfId="0" applyNumberFormat="1" applyFont="1" applyAlignment="1" applyProtection="1">
      <alignment horizontal="center" vertical="center"/>
      <protection locked="0"/>
    </xf>
    <xf numFmtId="3" fontId="272" fillId="2" borderId="0" xfId="0" applyNumberFormat="1" applyFont="1" applyFill="1" applyAlignment="1" applyProtection="1">
      <alignment horizontal="center" vertical="center"/>
      <protection locked="0"/>
    </xf>
    <xf numFmtId="3" fontId="42" fillId="0" borderId="40" xfId="0" applyNumberFormat="1" applyFont="1" applyBorder="1" applyAlignment="1" applyProtection="1">
      <alignment horizontal="center" vertical="center"/>
      <protection locked="0"/>
    </xf>
    <xf numFmtId="3" fontId="45" fillId="0" borderId="0" xfId="0" applyNumberFormat="1" applyFont="1" applyFill="1" applyAlignment="1" applyProtection="1">
      <alignment horizontal="center" vertical="center"/>
      <protection locked="0"/>
    </xf>
    <xf numFmtId="10" fontId="42" fillId="97" borderId="0" xfId="0" applyNumberFormat="1" applyFont="1" applyFill="1" applyAlignment="1">
      <alignment horizontal="center" vertical="center"/>
    </xf>
    <xf numFmtId="3" fontId="45" fillId="28" borderId="0" xfId="0" applyNumberFormat="1" applyFont="1" applyFill="1" applyAlignment="1" applyProtection="1">
      <alignment horizontal="center" vertical="center"/>
      <protection locked="0"/>
    </xf>
    <xf numFmtId="0" fontId="48" fillId="96" borderId="0" xfId="0" applyFont="1" applyFill="1" applyAlignment="1">
      <alignment vertical="top" wrapText="1"/>
    </xf>
    <xf numFmtId="173" fontId="45" fillId="96" borderId="0" xfId="71" applyNumberFormat="1" applyFont="1" applyFill="1" applyBorder="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8" fontId="91" fillId="0" borderId="0" xfId="0" applyNumberFormat="1" applyFont="1" applyFill="1" applyBorder="1" applyAlignment="1">
      <alignment horizontal="center"/>
    </xf>
    <xf numFmtId="10" fontId="45" fillId="0" borderId="8" xfId="0" applyNumberFormat="1" applyFont="1" applyFill="1" applyBorder="1" applyAlignment="1" applyProtection="1">
      <alignment horizontal="center"/>
      <protection locked="0"/>
    </xf>
    <xf numFmtId="10" fontId="45" fillId="0" borderId="48" xfId="0" applyNumberFormat="1" applyFont="1" applyFill="1" applyBorder="1" applyAlignment="1" applyProtection="1">
      <alignment horizontal="center"/>
      <protection locked="0"/>
    </xf>
    <xf numFmtId="10" fontId="41" fillId="98" borderId="48" xfId="0" applyNumberFormat="1" applyFont="1" applyFill="1" applyBorder="1" applyAlignment="1" applyProtection="1">
      <alignment horizontal="center"/>
      <protection locked="0"/>
    </xf>
    <xf numFmtId="8" fontId="91" fillId="0" borderId="116" xfId="0" applyNumberFormat="1" applyFont="1" applyFill="1" applyBorder="1" applyAlignment="1">
      <alignment horizontal="center"/>
    </xf>
    <xf numFmtId="173" fontId="45" fillId="97" borderId="0" xfId="71" applyNumberFormat="1" applyFont="1" applyFill="1" applyBorder="1" applyAlignment="1" applyProtection="1">
      <alignment horizontal="center" vertical="center"/>
      <protection locked="0"/>
    </xf>
    <xf numFmtId="181" fontId="48" fillId="28" borderId="34" xfId="71" applyNumberFormat="1" applyFont="1" applyFill="1" applyBorder="1" applyAlignment="1" applyProtection="1">
      <alignment horizontal="right"/>
      <protection locked="0"/>
    </xf>
    <xf numFmtId="3" fontId="48" fillId="28" borderId="34" xfId="0" applyNumberFormat="1" applyFont="1" applyFill="1" applyBorder="1" applyAlignment="1" applyProtection="1">
      <alignment horizontal="right"/>
      <protection locked="0"/>
    </xf>
    <xf numFmtId="3" fontId="8" fillId="98" borderId="40" xfId="0" applyNumberFormat="1" applyFont="1" applyFill="1" applyBorder="1" applyAlignment="1" applyProtection="1">
      <alignment horizontal="center" vertical="center"/>
      <protection locked="0"/>
    </xf>
    <xf numFmtId="173" fontId="8" fillId="0" borderId="0" xfId="71" applyNumberFormat="1" applyFont="1" applyFill="1" applyBorder="1" applyAlignment="1" applyProtection="1">
      <alignment horizontal="center" vertical="center"/>
      <protection locked="0"/>
    </xf>
    <xf numFmtId="10" fontId="45" fillId="96" borderId="0" xfId="0" applyNumberFormat="1" applyFont="1" applyFill="1" applyAlignment="1">
      <alignment horizontal="center" vertical="center"/>
    </xf>
    <xf numFmtId="0" fontId="48" fillId="0" borderId="0" xfId="0" applyFont="1" applyFill="1" applyAlignment="1" applyProtection="1">
      <alignment vertical="top" wrapText="1"/>
      <protection locked="0"/>
    </xf>
    <xf numFmtId="3" fontId="91" fillId="0" borderId="89" xfId="0" applyNumberFormat="1" applyFont="1" applyFill="1" applyBorder="1" applyAlignment="1" applyProtection="1">
      <alignment vertical="center"/>
      <protection locked="0"/>
    </xf>
    <xf numFmtId="0" fontId="91" fillId="0" borderId="0" xfId="0" applyFont="1" applyFill="1" applyAlignment="1" applyProtection="1">
      <alignment vertical="top" wrapText="1"/>
      <protection locked="0"/>
    </xf>
    <xf numFmtId="3" fontId="91" fillId="0" borderId="0" xfId="0" applyNumberFormat="1" applyFont="1" applyFill="1" applyAlignment="1" applyProtection="1">
      <alignment vertical="center"/>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horizontal="center" vertical="center"/>
      <protection locked="0"/>
    </xf>
    <xf numFmtId="3" fontId="48" fillId="0" borderId="0" xfId="0" applyNumberFormat="1" applyFont="1" applyFill="1" applyAlignment="1" applyProtection="1">
      <alignment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xf>
    <xf numFmtId="0" fontId="0" fillId="28" borderId="134" xfId="0"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253" fillId="0" borderId="0" xfId="9772" applyFont="1" applyAlignment="1">
      <alignment horizontal="center"/>
    </xf>
  </cellXfs>
  <cellStyles count="977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20" xfId="9773" xr:uid="{865BE14D-FBE2-45C5-A05A-BA761DDAC6D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49" xfId="9772" xr:uid="{7CEA38E9-5E9D-42A6-9D8A-F0F67F424E7A}"/>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CC"/>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6226"/>
          <a:ext cx="16393457" cy="215862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26484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20701264"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77</xdr:row>
          <xdr:rowOff>76200</xdr:rowOff>
        </xdr:from>
        <xdr:to>
          <xdr:col>2</xdr:col>
          <xdr:colOff>1384300</xdr:colOff>
          <xdr:row>79</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63065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20101" cy="218277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1770" y="278266"/>
          <a:ext cx="1611089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0886" y="219823"/>
          <a:ext cx="1919241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22327657" cy="1984881"/>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47517" cy="198860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067000" cy="178011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opLeftCell="A4" zoomScaleNormal="100" workbookViewId="0">
      <selection activeCell="G7" sqref="G7"/>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1149" t="s">
        <v>174</v>
      </c>
      <c r="C3" s="1149"/>
    </row>
    <row r="4" spans="1:3" ht="11.25" customHeight="1"/>
    <row r="5" spans="1:3" s="30" customFormat="1" ht="25.5" customHeight="1">
      <c r="B5" s="60" t="s">
        <v>420</v>
      </c>
      <c r="C5" s="60" t="s">
        <v>173</v>
      </c>
    </row>
    <row r="6" spans="1:3" s="176" customFormat="1" ht="48" customHeight="1">
      <c r="A6" s="241"/>
      <c r="B6" s="615" t="s">
        <v>170</v>
      </c>
      <c r="C6" s="667" t="s">
        <v>594</v>
      </c>
    </row>
    <row r="7" spans="1:3" s="176" customFormat="1" ht="21" customHeight="1">
      <c r="A7" s="241"/>
      <c r="B7" s="609" t="s">
        <v>552</v>
      </c>
      <c r="C7" s="668" t="s">
        <v>607</v>
      </c>
    </row>
    <row r="8" spans="1:3" s="176" customFormat="1" ht="32.25" customHeight="1">
      <c r="B8" s="609" t="s">
        <v>367</v>
      </c>
      <c r="C8" s="669" t="s">
        <v>595</v>
      </c>
    </row>
    <row r="9" spans="1:3" s="176" customFormat="1" ht="27.75" customHeight="1">
      <c r="B9" s="609" t="s">
        <v>169</v>
      </c>
      <c r="C9" s="669" t="s">
        <v>596</v>
      </c>
    </row>
    <row r="10" spans="1:3" s="176" customFormat="1" ht="33" customHeight="1">
      <c r="B10" s="609" t="s">
        <v>592</v>
      </c>
      <c r="C10" s="668" t="s">
        <v>600</v>
      </c>
    </row>
    <row r="11" spans="1:3" s="176" customFormat="1" ht="26.25" customHeight="1">
      <c r="B11" s="624" t="s">
        <v>368</v>
      </c>
      <c r="C11" s="671" t="s">
        <v>597</v>
      </c>
    </row>
    <row r="12" spans="1:3" s="176" customFormat="1" ht="39.75" customHeight="1">
      <c r="B12" s="609" t="s">
        <v>369</v>
      </c>
      <c r="C12" s="669" t="s">
        <v>598</v>
      </c>
    </row>
    <row r="13" spans="1:3" s="176" customFormat="1" ht="18" customHeight="1">
      <c r="B13" s="609" t="s">
        <v>370</v>
      </c>
      <c r="C13" s="669" t="s">
        <v>599</v>
      </c>
    </row>
    <row r="14" spans="1:3" s="176" customFormat="1" ht="13.5" customHeight="1">
      <c r="B14" s="609"/>
      <c r="C14" s="670"/>
    </row>
    <row r="15" spans="1:3" s="176" customFormat="1" ht="18" customHeight="1">
      <c r="B15" s="609" t="s">
        <v>659</v>
      </c>
      <c r="C15" s="668" t="s">
        <v>657</v>
      </c>
    </row>
    <row r="16" spans="1:3" s="176" customFormat="1" ht="8.25" customHeight="1">
      <c r="B16" s="609"/>
      <c r="C16" s="670"/>
    </row>
    <row r="17" spans="2:3" s="176" customFormat="1" ht="33" customHeight="1">
      <c r="B17" s="672" t="s">
        <v>593</v>
      </c>
      <c r="C17" s="673" t="s">
        <v>658</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65" activePane="bottomLeft" state="frozen"/>
      <selection pane="bottomLeft" activeCell="A43" sqref="A43"/>
    </sheetView>
  </sheetViews>
  <sheetFormatPr defaultColWidth="9" defaultRowHeight="14.5"/>
  <cols>
    <col min="1" max="1" width="9" style="12"/>
    <col min="2" max="2" width="37" style="690" customWidth="1"/>
    <col min="3" max="3" width="9" style="10"/>
    <col min="4" max="16384" width="9" style="12"/>
  </cols>
  <sheetData>
    <row r="16" spans="2:21" ht="26.25" customHeight="1">
      <c r="B16" s="691" t="s">
        <v>561</v>
      </c>
      <c r="C16" s="1156" t="s">
        <v>505</v>
      </c>
      <c r="D16" s="1157"/>
      <c r="E16" s="1157"/>
      <c r="F16" s="1157"/>
      <c r="G16" s="1157"/>
      <c r="H16" s="1157"/>
      <c r="I16" s="1157"/>
      <c r="J16" s="1157"/>
      <c r="K16" s="1157"/>
      <c r="L16" s="1157"/>
      <c r="M16" s="1157"/>
      <c r="N16" s="1157"/>
      <c r="O16" s="1157"/>
      <c r="P16" s="1157"/>
      <c r="Q16" s="1157"/>
      <c r="R16" s="1157"/>
      <c r="S16" s="1157"/>
      <c r="T16" s="1157"/>
      <c r="U16" s="1157"/>
    </row>
    <row r="17" spans="2:21" ht="55.5" customHeight="1">
      <c r="B17" s="692" t="s">
        <v>628</v>
      </c>
      <c r="C17" s="1158" t="s">
        <v>716</v>
      </c>
      <c r="D17" s="1158"/>
      <c r="E17" s="1158"/>
      <c r="F17" s="1158"/>
      <c r="G17" s="1158"/>
      <c r="H17" s="1158"/>
      <c r="I17" s="1158"/>
      <c r="J17" s="1158"/>
      <c r="K17" s="1158"/>
      <c r="L17" s="1158"/>
      <c r="M17" s="1158"/>
      <c r="N17" s="1158"/>
      <c r="O17" s="1158"/>
      <c r="P17" s="1158"/>
      <c r="Q17" s="1158"/>
      <c r="R17" s="1158"/>
      <c r="S17" s="1158"/>
      <c r="T17" s="1158"/>
      <c r="U17" s="1159"/>
    </row>
    <row r="18" spans="2:21" ht="15.5">
      <c r="B18" s="693"/>
      <c r="C18" s="694"/>
      <c r="D18" s="695"/>
      <c r="E18" s="695"/>
      <c r="F18" s="695"/>
      <c r="G18" s="695"/>
      <c r="H18" s="695"/>
      <c r="I18" s="695"/>
      <c r="J18" s="695"/>
      <c r="K18" s="695"/>
      <c r="L18" s="695"/>
      <c r="M18" s="695"/>
      <c r="N18" s="695"/>
      <c r="O18" s="695"/>
      <c r="P18" s="695"/>
      <c r="Q18" s="695"/>
      <c r="R18" s="695"/>
      <c r="S18" s="695"/>
      <c r="T18" s="695"/>
      <c r="U18" s="696"/>
    </row>
    <row r="19" spans="2:21" ht="15.5">
      <c r="B19" s="693"/>
      <c r="C19" s="694" t="s">
        <v>632</v>
      </c>
      <c r="D19" s="695"/>
      <c r="E19" s="695"/>
      <c r="F19" s="695"/>
      <c r="G19" s="695"/>
      <c r="H19" s="695"/>
      <c r="I19" s="695"/>
      <c r="J19" s="695"/>
      <c r="K19" s="695"/>
      <c r="L19" s="695"/>
      <c r="M19" s="695"/>
      <c r="N19" s="695"/>
      <c r="O19" s="695"/>
      <c r="P19" s="695"/>
      <c r="Q19" s="695"/>
      <c r="R19" s="695"/>
      <c r="S19" s="695"/>
      <c r="T19" s="695"/>
      <c r="U19" s="696"/>
    </row>
    <row r="20" spans="2:21" ht="15.5">
      <c r="B20" s="693"/>
      <c r="C20" s="694"/>
      <c r="D20" s="695"/>
      <c r="E20" s="695"/>
      <c r="F20" s="695"/>
      <c r="G20" s="695"/>
      <c r="H20" s="695"/>
      <c r="I20" s="695"/>
      <c r="J20" s="695"/>
      <c r="K20" s="695"/>
      <c r="L20" s="695"/>
      <c r="M20" s="695"/>
      <c r="N20" s="695"/>
      <c r="O20" s="695"/>
      <c r="P20" s="695"/>
      <c r="Q20" s="695"/>
      <c r="R20" s="695"/>
      <c r="S20" s="695"/>
      <c r="T20" s="695"/>
      <c r="U20" s="696"/>
    </row>
    <row r="21" spans="2:21" ht="15.5">
      <c r="B21" s="693"/>
      <c r="C21" s="694" t="s">
        <v>629</v>
      </c>
      <c r="D21" s="695"/>
      <c r="E21" s="695"/>
      <c r="F21" s="695"/>
      <c r="G21" s="695"/>
      <c r="H21" s="695"/>
      <c r="I21" s="695"/>
      <c r="J21" s="695"/>
      <c r="K21" s="695"/>
      <c r="L21" s="695"/>
      <c r="M21" s="695"/>
      <c r="N21" s="695"/>
      <c r="O21" s="695"/>
      <c r="P21" s="695"/>
      <c r="Q21" s="695"/>
      <c r="R21" s="695"/>
      <c r="S21" s="695"/>
      <c r="T21" s="695"/>
      <c r="U21" s="696"/>
    </row>
    <row r="22" spans="2:21" ht="15.5">
      <c r="B22" s="693"/>
      <c r="C22" s="694"/>
      <c r="D22" s="695"/>
      <c r="E22" s="695"/>
      <c r="F22" s="695"/>
      <c r="G22" s="695"/>
      <c r="H22" s="695"/>
      <c r="I22" s="695"/>
      <c r="J22" s="695"/>
      <c r="K22" s="695"/>
      <c r="L22" s="695"/>
      <c r="M22" s="695"/>
      <c r="N22" s="695"/>
      <c r="O22" s="695"/>
      <c r="P22" s="695"/>
      <c r="Q22" s="695"/>
      <c r="R22" s="695"/>
      <c r="S22" s="695"/>
      <c r="T22" s="695"/>
      <c r="U22" s="696"/>
    </row>
    <row r="23" spans="2:21" ht="30" customHeight="1">
      <c r="B23" s="693"/>
      <c r="C23" s="1152" t="s">
        <v>630</v>
      </c>
      <c r="D23" s="1152"/>
      <c r="E23" s="1152"/>
      <c r="F23" s="1152"/>
      <c r="G23" s="1152"/>
      <c r="H23" s="1152"/>
      <c r="I23" s="1152"/>
      <c r="J23" s="1152"/>
      <c r="K23" s="1152"/>
      <c r="L23" s="1152"/>
      <c r="M23" s="1152"/>
      <c r="N23" s="1152"/>
      <c r="O23" s="1152"/>
      <c r="P23" s="1152"/>
      <c r="Q23" s="1152"/>
      <c r="R23" s="1152"/>
      <c r="S23" s="1152"/>
      <c r="T23" s="695"/>
      <c r="U23" s="696"/>
    </row>
    <row r="24" spans="2:21" ht="15.5">
      <c r="B24" s="693"/>
      <c r="C24" s="694"/>
      <c r="D24" s="695"/>
      <c r="E24" s="695"/>
      <c r="F24" s="695"/>
      <c r="G24" s="695"/>
      <c r="H24" s="695"/>
      <c r="I24" s="695"/>
      <c r="J24" s="695"/>
      <c r="K24" s="695"/>
      <c r="L24" s="695"/>
      <c r="M24" s="695"/>
      <c r="N24" s="695"/>
      <c r="O24" s="695"/>
      <c r="P24" s="695"/>
      <c r="Q24" s="695"/>
      <c r="R24" s="695"/>
      <c r="S24" s="695"/>
      <c r="T24" s="695"/>
      <c r="U24" s="696"/>
    </row>
    <row r="25" spans="2:21" ht="15.5">
      <c r="B25" s="693"/>
      <c r="C25" s="694" t="s">
        <v>633</v>
      </c>
      <c r="D25" s="695"/>
      <c r="E25" s="695"/>
      <c r="F25" s="695"/>
      <c r="G25" s="695"/>
      <c r="H25" s="695"/>
      <c r="I25" s="695"/>
      <c r="J25" s="695"/>
      <c r="K25" s="695"/>
      <c r="L25" s="695"/>
      <c r="M25" s="695"/>
      <c r="N25" s="695"/>
      <c r="O25" s="695"/>
      <c r="P25" s="695"/>
      <c r="Q25" s="695"/>
      <c r="R25" s="695"/>
      <c r="S25" s="695"/>
      <c r="T25" s="695"/>
      <c r="U25" s="696"/>
    </row>
    <row r="26" spans="2:21" ht="15.5">
      <c r="B26" s="693"/>
      <c r="C26" s="694"/>
      <c r="D26" s="695"/>
      <c r="E26" s="695"/>
      <c r="F26" s="695"/>
      <c r="G26" s="695"/>
      <c r="H26" s="695"/>
      <c r="I26" s="695"/>
      <c r="J26" s="695"/>
      <c r="K26" s="695"/>
      <c r="L26" s="695"/>
      <c r="M26" s="695"/>
      <c r="N26" s="695"/>
      <c r="O26" s="695"/>
      <c r="P26" s="695"/>
      <c r="Q26" s="695"/>
      <c r="R26" s="695"/>
      <c r="S26" s="695"/>
      <c r="T26" s="695"/>
      <c r="U26" s="696"/>
    </row>
    <row r="27" spans="2:21" ht="31.5" customHeight="1">
      <c r="B27" s="693"/>
      <c r="C27" s="1152" t="s">
        <v>631</v>
      </c>
      <c r="D27" s="1152"/>
      <c r="E27" s="1152"/>
      <c r="F27" s="1152"/>
      <c r="G27" s="1152"/>
      <c r="H27" s="1152"/>
      <c r="I27" s="1152"/>
      <c r="J27" s="1152"/>
      <c r="K27" s="1152"/>
      <c r="L27" s="1152"/>
      <c r="M27" s="1152"/>
      <c r="N27" s="1152"/>
      <c r="O27" s="1152"/>
      <c r="P27" s="1152"/>
      <c r="Q27" s="1152"/>
      <c r="R27" s="1152"/>
      <c r="S27" s="1152"/>
      <c r="T27" s="1152"/>
      <c r="U27" s="1153"/>
    </row>
    <row r="28" spans="2:21" ht="15.5">
      <c r="B28" s="693"/>
      <c r="C28" s="694"/>
      <c r="D28" s="695"/>
      <c r="E28" s="695"/>
      <c r="F28" s="695"/>
      <c r="G28" s="695"/>
      <c r="H28" s="695"/>
      <c r="I28" s="695"/>
      <c r="J28" s="695"/>
      <c r="K28" s="695"/>
      <c r="L28" s="695"/>
      <c r="M28" s="695"/>
      <c r="N28" s="695"/>
      <c r="O28" s="695"/>
      <c r="P28" s="695"/>
      <c r="Q28" s="695"/>
      <c r="R28" s="695"/>
      <c r="S28" s="695"/>
      <c r="T28" s="695"/>
      <c r="U28" s="696"/>
    </row>
    <row r="29" spans="2:21" ht="31.5" customHeight="1">
      <c r="B29" s="693"/>
      <c r="C29" s="1152" t="s">
        <v>634</v>
      </c>
      <c r="D29" s="1152"/>
      <c r="E29" s="1152"/>
      <c r="F29" s="1152"/>
      <c r="G29" s="1152"/>
      <c r="H29" s="1152"/>
      <c r="I29" s="1152"/>
      <c r="J29" s="1152"/>
      <c r="K29" s="1152"/>
      <c r="L29" s="1152"/>
      <c r="M29" s="1152"/>
      <c r="N29" s="1152"/>
      <c r="O29" s="1152"/>
      <c r="P29" s="1152"/>
      <c r="Q29" s="1152"/>
      <c r="R29" s="1152"/>
      <c r="S29" s="1152"/>
      <c r="T29" s="1152"/>
      <c r="U29" s="1153"/>
    </row>
    <row r="30" spans="2:21" ht="15.5">
      <c r="B30" s="693"/>
      <c r="C30" s="694"/>
      <c r="D30" s="695"/>
      <c r="E30" s="695"/>
      <c r="F30" s="695"/>
      <c r="G30" s="695"/>
      <c r="H30" s="695"/>
      <c r="I30" s="695"/>
      <c r="J30" s="695"/>
      <c r="K30" s="695"/>
      <c r="L30" s="695"/>
      <c r="M30" s="695"/>
      <c r="N30" s="695"/>
      <c r="O30" s="695"/>
      <c r="P30" s="695"/>
      <c r="Q30" s="695"/>
      <c r="R30" s="695"/>
      <c r="S30" s="695"/>
      <c r="T30" s="695"/>
      <c r="U30" s="696"/>
    </row>
    <row r="31" spans="2:21" ht="15.5">
      <c r="B31" s="693"/>
      <c r="C31" s="694" t="s">
        <v>635</v>
      </c>
      <c r="D31" s="695"/>
      <c r="E31" s="695"/>
      <c r="F31" s="695"/>
      <c r="G31" s="695"/>
      <c r="H31" s="695"/>
      <c r="I31" s="695"/>
      <c r="J31" s="695"/>
      <c r="K31" s="695"/>
      <c r="L31" s="695"/>
      <c r="M31" s="695"/>
      <c r="N31" s="695"/>
      <c r="O31" s="695"/>
      <c r="P31" s="695"/>
      <c r="Q31" s="695"/>
      <c r="R31" s="695"/>
      <c r="S31" s="695"/>
      <c r="T31" s="695"/>
      <c r="U31" s="696"/>
    </row>
    <row r="32" spans="2:21" ht="15.5">
      <c r="B32" s="697"/>
      <c r="C32" s="698"/>
      <c r="D32" s="699"/>
      <c r="E32" s="699"/>
      <c r="F32" s="699"/>
      <c r="G32" s="699"/>
      <c r="H32" s="699"/>
      <c r="I32" s="699"/>
      <c r="J32" s="699"/>
      <c r="K32" s="699"/>
      <c r="L32" s="699"/>
      <c r="M32" s="699"/>
      <c r="N32" s="699"/>
      <c r="O32" s="699"/>
      <c r="P32" s="699"/>
      <c r="Q32" s="699"/>
      <c r="R32" s="699"/>
      <c r="S32" s="699"/>
      <c r="T32" s="699"/>
      <c r="U32" s="700"/>
    </row>
    <row r="33" spans="2:21" ht="39" customHeight="1">
      <c r="B33" s="701" t="s">
        <v>636</v>
      </c>
      <c r="C33" s="1160" t="s">
        <v>637</v>
      </c>
      <c r="D33" s="1160"/>
      <c r="E33" s="1160"/>
      <c r="F33" s="1160"/>
      <c r="G33" s="1160"/>
      <c r="H33" s="1160"/>
      <c r="I33" s="1160"/>
      <c r="J33" s="1160"/>
      <c r="K33" s="1160"/>
      <c r="L33" s="1160"/>
      <c r="M33" s="1160"/>
      <c r="N33" s="1160"/>
      <c r="O33" s="1160"/>
      <c r="P33" s="1160"/>
      <c r="Q33" s="1160"/>
      <c r="R33" s="1160"/>
      <c r="S33" s="1160"/>
      <c r="T33" s="1160"/>
      <c r="U33" s="1161"/>
    </row>
    <row r="34" spans="2:21">
      <c r="B34" s="702"/>
      <c r="C34" s="703"/>
      <c r="D34" s="703"/>
      <c r="E34" s="703"/>
      <c r="F34" s="703"/>
      <c r="G34" s="703"/>
      <c r="H34" s="703"/>
      <c r="I34" s="703"/>
      <c r="J34" s="703"/>
      <c r="K34" s="703"/>
      <c r="L34" s="703"/>
      <c r="M34" s="703"/>
      <c r="N34" s="703"/>
      <c r="O34" s="703"/>
      <c r="P34" s="703"/>
      <c r="Q34" s="703"/>
      <c r="R34" s="703"/>
      <c r="S34" s="703"/>
      <c r="T34" s="703"/>
      <c r="U34" s="704"/>
    </row>
    <row r="35" spans="2:21" ht="15.5">
      <c r="B35" s="705" t="s">
        <v>638</v>
      </c>
      <c r="C35" s="706" t="s">
        <v>639</v>
      </c>
      <c r="D35" s="695"/>
      <c r="E35" s="695"/>
      <c r="F35" s="695"/>
      <c r="G35" s="695"/>
      <c r="H35" s="695"/>
      <c r="I35" s="695"/>
      <c r="J35" s="695"/>
      <c r="K35" s="695"/>
      <c r="L35" s="695"/>
      <c r="M35" s="695"/>
      <c r="N35" s="695"/>
      <c r="O35" s="695"/>
      <c r="P35" s="695"/>
      <c r="Q35" s="695"/>
      <c r="R35" s="695"/>
      <c r="S35" s="695"/>
      <c r="T35" s="695"/>
      <c r="U35" s="696"/>
    </row>
    <row r="36" spans="2:21">
      <c r="B36" s="707"/>
      <c r="C36" s="699"/>
      <c r="D36" s="699"/>
      <c r="E36" s="699"/>
      <c r="F36" s="699"/>
      <c r="G36" s="699"/>
      <c r="H36" s="699"/>
      <c r="I36" s="699"/>
      <c r="J36" s="699"/>
      <c r="K36" s="699"/>
      <c r="L36" s="699"/>
      <c r="M36" s="699"/>
      <c r="N36" s="699"/>
      <c r="O36" s="699"/>
      <c r="P36" s="699"/>
      <c r="Q36" s="699"/>
      <c r="R36" s="699"/>
      <c r="S36" s="699"/>
      <c r="T36" s="699"/>
      <c r="U36" s="700"/>
    </row>
    <row r="37" spans="2:21" ht="34.5" customHeight="1">
      <c r="B37" s="692" t="s">
        <v>640</v>
      </c>
      <c r="C37" s="1154" t="s">
        <v>641</v>
      </c>
      <c r="D37" s="1154"/>
      <c r="E37" s="1154"/>
      <c r="F37" s="1154"/>
      <c r="G37" s="1154"/>
      <c r="H37" s="1154"/>
      <c r="I37" s="1154"/>
      <c r="J37" s="1154"/>
      <c r="K37" s="1154"/>
      <c r="L37" s="1154"/>
      <c r="M37" s="1154"/>
      <c r="N37" s="1154"/>
      <c r="O37" s="1154"/>
      <c r="P37" s="1154"/>
      <c r="Q37" s="1154"/>
      <c r="R37" s="1154"/>
      <c r="S37" s="1154"/>
      <c r="T37" s="1154"/>
      <c r="U37" s="1155"/>
    </row>
    <row r="38" spans="2:21">
      <c r="B38" s="707"/>
      <c r="C38" s="699"/>
      <c r="D38" s="699"/>
      <c r="E38" s="699"/>
      <c r="F38" s="699"/>
      <c r="G38" s="699"/>
      <c r="H38" s="699"/>
      <c r="I38" s="699"/>
      <c r="J38" s="699"/>
      <c r="K38" s="699"/>
      <c r="L38" s="699"/>
      <c r="M38" s="699"/>
      <c r="N38" s="699"/>
      <c r="O38" s="699"/>
      <c r="P38" s="699"/>
      <c r="Q38" s="699"/>
      <c r="R38" s="699"/>
      <c r="S38" s="699"/>
      <c r="T38" s="699"/>
      <c r="U38" s="700"/>
    </row>
    <row r="39" spans="2:21" ht="15.5">
      <c r="B39" s="692" t="s">
        <v>642</v>
      </c>
      <c r="C39" s="708" t="s">
        <v>643</v>
      </c>
      <c r="D39" s="703"/>
      <c r="E39" s="703"/>
      <c r="F39" s="703"/>
      <c r="G39" s="703"/>
      <c r="H39" s="703"/>
      <c r="I39" s="703"/>
      <c r="J39" s="703"/>
      <c r="K39" s="703"/>
      <c r="L39" s="703"/>
      <c r="M39" s="703"/>
      <c r="N39" s="703"/>
      <c r="O39" s="703"/>
      <c r="P39" s="703"/>
      <c r="Q39" s="703"/>
      <c r="R39" s="703"/>
      <c r="S39" s="703"/>
      <c r="T39" s="703"/>
      <c r="U39" s="704"/>
    </row>
    <row r="40" spans="2:21">
      <c r="B40" s="707"/>
      <c r="C40" s="699"/>
      <c r="D40" s="699"/>
      <c r="E40" s="699"/>
      <c r="F40" s="699"/>
      <c r="G40" s="699"/>
      <c r="H40" s="699"/>
      <c r="I40" s="699"/>
      <c r="J40" s="699"/>
      <c r="K40" s="699"/>
      <c r="L40" s="699"/>
      <c r="M40" s="699"/>
      <c r="N40" s="699"/>
      <c r="O40" s="699"/>
      <c r="P40" s="699"/>
      <c r="Q40" s="699"/>
      <c r="R40" s="699"/>
      <c r="S40" s="699"/>
      <c r="T40" s="699"/>
      <c r="U40" s="700"/>
    </row>
    <row r="41" spans="2:21">
      <c r="B41" s="709"/>
      <c r="C41" s="703"/>
      <c r="D41" s="703"/>
      <c r="E41" s="703"/>
      <c r="F41" s="703"/>
      <c r="G41" s="703"/>
      <c r="H41" s="703"/>
      <c r="I41" s="703"/>
      <c r="J41" s="703"/>
      <c r="K41" s="703"/>
      <c r="L41" s="703"/>
      <c r="M41" s="703"/>
      <c r="N41" s="703"/>
      <c r="O41" s="703"/>
      <c r="P41" s="703"/>
      <c r="Q41" s="703"/>
      <c r="R41" s="703"/>
      <c r="S41" s="703"/>
      <c r="T41" s="703"/>
      <c r="U41" s="704"/>
    </row>
    <row r="42" spans="2:21" ht="15.5">
      <c r="B42" s="705" t="s">
        <v>644</v>
      </c>
      <c r="C42" s="706" t="s">
        <v>645</v>
      </c>
      <c r="D42" s="695"/>
      <c r="E42" s="695"/>
      <c r="F42" s="695"/>
      <c r="G42" s="695"/>
      <c r="H42" s="695"/>
      <c r="I42" s="695"/>
      <c r="J42" s="695"/>
      <c r="K42" s="695"/>
      <c r="L42" s="695"/>
      <c r="M42" s="695"/>
      <c r="N42" s="695"/>
      <c r="O42" s="695"/>
      <c r="P42" s="695"/>
      <c r="Q42" s="695"/>
      <c r="R42" s="695"/>
      <c r="S42" s="695"/>
      <c r="T42" s="695"/>
      <c r="U42" s="696"/>
    </row>
    <row r="43" spans="2:21">
      <c r="B43" s="710"/>
      <c r="C43" s="695"/>
      <c r="D43" s="695"/>
      <c r="E43" s="695"/>
      <c r="F43" s="695"/>
      <c r="G43" s="695"/>
      <c r="H43" s="695"/>
      <c r="I43" s="695"/>
      <c r="J43" s="695"/>
      <c r="K43" s="695"/>
      <c r="L43" s="695"/>
      <c r="M43" s="695"/>
      <c r="N43" s="695"/>
      <c r="O43" s="695"/>
      <c r="P43" s="695"/>
      <c r="Q43" s="695"/>
      <c r="R43" s="695"/>
      <c r="S43" s="695"/>
      <c r="T43" s="695"/>
      <c r="U43" s="696"/>
    </row>
    <row r="44" spans="2:21" ht="36" customHeight="1">
      <c r="B44" s="710"/>
      <c r="C44" s="1150" t="s">
        <v>661</v>
      </c>
      <c r="D44" s="1150"/>
      <c r="E44" s="1150"/>
      <c r="F44" s="1150"/>
      <c r="G44" s="1150"/>
      <c r="H44" s="1150"/>
      <c r="I44" s="1150"/>
      <c r="J44" s="1150"/>
      <c r="K44" s="1150"/>
      <c r="L44" s="1150"/>
      <c r="M44" s="1150"/>
      <c r="N44" s="1150"/>
      <c r="O44" s="1150"/>
      <c r="P44" s="1150"/>
      <c r="Q44" s="1150"/>
      <c r="R44" s="1150"/>
      <c r="S44" s="1150"/>
      <c r="T44" s="1150"/>
      <c r="U44" s="1151"/>
    </row>
    <row r="45" spans="2:21">
      <c r="B45" s="710"/>
      <c r="C45" s="711"/>
      <c r="D45" s="695"/>
      <c r="E45" s="695"/>
      <c r="F45" s="695"/>
      <c r="G45" s="695"/>
      <c r="H45" s="695"/>
      <c r="I45" s="695"/>
      <c r="J45" s="695"/>
      <c r="K45" s="695"/>
      <c r="L45" s="695"/>
      <c r="M45" s="695"/>
      <c r="N45" s="695"/>
      <c r="O45" s="695"/>
      <c r="P45" s="695"/>
      <c r="Q45" s="695"/>
      <c r="R45" s="695"/>
      <c r="S45" s="695"/>
      <c r="T45" s="695"/>
      <c r="U45" s="696"/>
    </row>
    <row r="46" spans="2:21" ht="35.25" customHeight="1">
      <c r="B46" s="710"/>
      <c r="C46" s="1150" t="s">
        <v>646</v>
      </c>
      <c r="D46" s="1150"/>
      <c r="E46" s="1150"/>
      <c r="F46" s="1150"/>
      <c r="G46" s="1150"/>
      <c r="H46" s="1150"/>
      <c r="I46" s="1150"/>
      <c r="J46" s="1150"/>
      <c r="K46" s="1150"/>
      <c r="L46" s="1150"/>
      <c r="M46" s="1150"/>
      <c r="N46" s="1150"/>
      <c r="O46" s="1150"/>
      <c r="P46" s="1150"/>
      <c r="Q46" s="1150"/>
      <c r="R46" s="1150"/>
      <c r="S46" s="1150"/>
      <c r="T46" s="1150"/>
      <c r="U46" s="1151"/>
    </row>
    <row r="47" spans="2:21">
      <c r="B47" s="710"/>
      <c r="C47" s="711"/>
      <c r="D47" s="695"/>
      <c r="E47" s="695"/>
      <c r="F47" s="695"/>
      <c r="G47" s="695"/>
      <c r="H47" s="695"/>
      <c r="I47" s="695"/>
      <c r="J47" s="695"/>
      <c r="K47" s="695"/>
      <c r="L47" s="695"/>
      <c r="M47" s="695"/>
      <c r="N47" s="695"/>
      <c r="O47" s="695"/>
      <c r="P47" s="695"/>
      <c r="Q47" s="695"/>
      <c r="R47" s="695"/>
      <c r="S47" s="695"/>
      <c r="T47" s="695"/>
      <c r="U47" s="696"/>
    </row>
    <row r="48" spans="2:21" ht="40.5" customHeight="1">
      <c r="B48" s="710"/>
      <c r="C48" s="1150" t="s">
        <v>647</v>
      </c>
      <c r="D48" s="1150"/>
      <c r="E48" s="1150"/>
      <c r="F48" s="1150"/>
      <c r="G48" s="1150"/>
      <c r="H48" s="1150"/>
      <c r="I48" s="1150"/>
      <c r="J48" s="1150"/>
      <c r="K48" s="1150"/>
      <c r="L48" s="1150"/>
      <c r="M48" s="1150"/>
      <c r="N48" s="1150"/>
      <c r="O48" s="1150"/>
      <c r="P48" s="1150"/>
      <c r="Q48" s="1150"/>
      <c r="R48" s="1150"/>
      <c r="S48" s="1150"/>
      <c r="T48" s="1150"/>
      <c r="U48" s="1151"/>
    </row>
    <row r="49" spans="2:21">
      <c r="B49" s="710"/>
      <c r="C49" s="711"/>
      <c r="D49" s="695"/>
      <c r="E49" s="695"/>
      <c r="F49" s="695"/>
      <c r="G49" s="695"/>
      <c r="H49" s="695"/>
      <c r="I49" s="695"/>
      <c r="J49" s="695"/>
      <c r="K49" s="695"/>
      <c r="L49" s="695"/>
      <c r="M49" s="695"/>
      <c r="N49" s="695"/>
      <c r="O49" s="695"/>
      <c r="P49" s="695"/>
      <c r="Q49" s="695"/>
      <c r="R49" s="695"/>
      <c r="S49" s="695"/>
      <c r="T49" s="695"/>
      <c r="U49" s="696"/>
    </row>
    <row r="50" spans="2:21" ht="30" customHeight="1">
      <c r="B50" s="710"/>
      <c r="C50" s="1150" t="s">
        <v>648</v>
      </c>
      <c r="D50" s="1150"/>
      <c r="E50" s="1150"/>
      <c r="F50" s="1150"/>
      <c r="G50" s="1150"/>
      <c r="H50" s="1150"/>
      <c r="I50" s="1150"/>
      <c r="J50" s="1150"/>
      <c r="K50" s="1150"/>
      <c r="L50" s="1150"/>
      <c r="M50" s="1150"/>
      <c r="N50" s="1150"/>
      <c r="O50" s="1150"/>
      <c r="P50" s="1150"/>
      <c r="Q50" s="1150"/>
      <c r="R50" s="1150"/>
      <c r="S50" s="1150"/>
      <c r="T50" s="1150"/>
      <c r="U50" s="1151"/>
    </row>
    <row r="51" spans="2:21" ht="15.5">
      <c r="B51" s="710"/>
      <c r="C51" s="694"/>
      <c r="D51" s="695"/>
      <c r="E51" s="695"/>
      <c r="F51" s="695"/>
      <c r="G51" s="695"/>
      <c r="H51" s="695"/>
      <c r="I51" s="695"/>
      <c r="J51" s="695"/>
      <c r="K51" s="695"/>
      <c r="L51" s="695"/>
      <c r="M51" s="695"/>
      <c r="N51" s="695"/>
      <c r="O51" s="695"/>
      <c r="P51" s="695"/>
      <c r="Q51" s="695"/>
      <c r="R51" s="695"/>
      <c r="S51" s="695"/>
      <c r="T51" s="695"/>
      <c r="U51" s="696"/>
    </row>
    <row r="52" spans="2:21" ht="31.5" customHeight="1">
      <c r="B52" s="710"/>
      <c r="C52" s="1152" t="s">
        <v>660</v>
      </c>
      <c r="D52" s="1152"/>
      <c r="E52" s="1152"/>
      <c r="F52" s="1152"/>
      <c r="G52" s="1152"/>
      <c r="H52" s="1152"/>
      <c r="I52" s="1152"/>
      <c r="J52" s="1152"/>
      <c r="K52" s="1152"/>
      <c r="L52" s="1152"/>
      <c r="M52" s="1152"/>
      <c r="N52" s="1152"/>
      <c r="O52" s="1152"/>
      <c r="P52" s="1152"/>
      <c r="Q52" s="1152"/>
      <c r="R52" s="1152"/>
      <c r="S52" s="1152"/>
      <c r="T52" s="1152"/>
      <c r="U52" s="1153"/>
    </row>
    <row r="53" spans="2:21">
      <c r="B53" s="707"/>
      <c r="C53" s="699"/>
      <c r="D53" s="699"/>
      <c r="E53" s="699"/>
      <c r="F53" s="699"/>
      <c r="G53" s="699"/>
      <c r="H53" s="699"/>
      <c r="I53" s="699"/>
      <c r="J53" s="699"/>
      <c r="K53" s="699"/>
      <c r="L53" s="699"/>
      <c r="M53" s="699"/>
      <c r="N53" s="699"/>
      <c r="O53" s="699"/>
      <c r="P53" s="699"/>
      <c r="Q53" s="699"/>
      <c r="R53" s="699"/>
      <c r="S53" s="699"/>
      <c r="T53" s="699"/>
      <c r="U53" s="700"/>
    </row>
    <row r="54" spans="2:21" ht="48" customHeight="1">
      <c r="B54" s="692" t="s">
        <v>649</v>
      </c>
      <c r="C54" s="1154" t="s">
        <v>650</v>
      </c>
      <c r="D54" s="1154"/>
      <c r="E54" s="1154"/>
      <c r="F54" s="1154"/>
      <c r="G54" s="1154"/>
      <c r="H54" s="1154"/>
      <c r="I54" s="1154"/>
      <c r="J54" s="1154"/>
      <c r="K54" s="1154"/>
      <c r="L54" s="1154"/>
      <c r="M54" s="1154"/>
      <c r="N54" s="1154"/>
      <c r="O54" s="1154"/>
      <c r="P54" s="1154"/>
      <c r="Q54" s="1154"/>
      <c r="R54" s="1154"/>
      <c r="S54" s="1154"/>
      <c r="T54" s="1154"/>
      <c r="U54" s="1155"/>
    </row>
    <row r="55" spans="2:21">
      <c r="B55" s="707"/>
      <c r="C55" s="699"/>
      <c r="D55" s="699"/>
      <c r="E55" s="699"/>
      <c r="F55" s="699"/>
      <c r="G55" s="699"/>
      <c r="H55" s="699"/>
      <c r="I55" s="699"/>
      <c r="J55" s="699"/>
      <c r="K55" s="699"/>
      <c r="L55" s="699"/>
      <c r="M55" s="699"/>
      <c r="N55" s="699"/>
      <c r="O55" s="699"/>
      <c r="P55" s="699"/>
      <c r="Q55" s="699"/>
      <c r="R55" s="699"/>
      <c r="S55" s="699"/>
      <c r="T55" s="699"/>
      <c r="U55" s="700"/>
    </row>
    <row r="56" spans="2:21" ht="34.5" customHeight="1">
      <c r="B56" s="692" t="s">
        <v>651</v>
      </c>
      <c r="C56" s="1154" t="s">
        <v>652</v>
      </c>
      <c r="D56" s="1154"/>
      <c r="E56" s="1154"/>
      <c r="F56" s="1154"/>
      <c r="G56" s="1154"/>
      <c r="H56" s="1154"/>
      <c r="I56" s="1154"/>
      <c r="J56" s="1154"/>
      <c r="K56" s="1154"/>
      <c r="L56" s="1154"/>
      <c r="M56" s="1154"/>
      <c r="N56" s="1154"/>
      <c r="O56" s="1154"/>
      <c r="P56" s="1154"/>
      <c r="Q56" s="1154"/>
      <c r="R56" s="1154"/>
      <c r="S56" s="1154"/>
      <c r="T56" s="1154"/>
      <c r="U56" s="1155"/>
    </row>
    <row r="57" spans="2:21">
      <c r="B57" s="712"/>
      <c r="C57" s="699"/>
      <c r="D57" s="699"/>
      <c r="E57" s="699"/>
      <c r="F57" s="699"/>
      <c r="G57" s="699"/>
      <c r="H57" s="699"/>
      <c r="I57" s="699"/>
      <c r="J57" s="699"/>
      <c r="K57" s="699"/>
      <c r="L57" s="699"/>
      <c r="M57" s="699"/>
      <c r="N57" s="699"/>
      <c r="O57" s="699"/>
      <c r="P57" s="699"/>
      <c r="Q57" s="699"/>
      <c r="R57" s="699"/>
      <c r="S57" s="699"/>
      <c r="T57" s="699"/>
      <c r="U57" s="700"/>
    </row>
    <row r="58" spans="2:21" ht="30.75" customHeight="1">
      <c r="B58" s="701" t="s">
        <v>653</v>
      </c>
      <c r="C58" s="713" t="s">
        <v>654</v>
      </c>
      <c r="D58" s="714"/>
      <c r="E58" s="714"/>
      <c r="F58" s="714"/>
      <c r="G58" s="714"/>
      <c r="H58" s="714"/>
      <c r="I58" s="714"/>
      <c r="J58" s="714"/>
      <c r="K58" s="714"/>
      <c r="L58" s="714"/>
      <c r="M58" s="714"/>
      <c r="N58" s="714"/>
      <c r="O58" s="714"/>
      <c r="P58" s="714"/>
      <c r="Q58" s="714"/>
      <c r="R58" s="714"/>
      <c r="S58" s="714"/>
      <c r="T58" s="714"/>
      <c r="U58" s="715"/>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9"/>
  <sheetViews>
    <sheetView topLeftCell="A17" zoomScale="90" zoomScaleNormal="90" workbookViewId="0">
      <pane xSplit="2" ySplit="3" topLeftCell="C20" activePane="bottomRight" state="frozen"/>
      <selection activeCell="A17" sqref="A17"/>
      <selection pane="topRight" activeCell="C17" sqref="C17"/>
      <selection pane="bottomLeft" activeCell="A20" sqref="A20"/>
      <selection pane="bottomRight" activeCell="E17" sqref="E17"/>
    </sheetView>
  </sheetViews>
  <sheetFormatPr defaultColWidth="9" defaultRowHeight="15.5"/>
  <cols>
    <col min="1" max="1" width="3" style="12" customWidth="1"/>
    <col min="2" max="2" width="61.54296875" style="10" customWidth="1"/>
    <col min="3" max="3" width="58.54296875" style="12" customWidth="1"/>
    <col min="4" max="4" width="62.5429687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54296875" style="25" customWidth="1"/>
    <col min="14" max="14" width="29.54296875" style="17" customWidth="1"/>
    <col min="15" max="16384" width="9" style="12"/>
  </cols>
  <sheetData>
    <row r="1" spans="2:20" ht="146.25" customHeight="1"/>
    <row r="3" spans="2:20" ht="25.5" customHeight="1">
      <c r="B3" s="1163" t="s">
        <v>711</v>
      </c>
      <c r="C3" s="1164"/>
      <c r="D3" s="1164"/>
      <c r="E3" s="1164"/>
      <c r="F3" s="1165"/>
      <c r="G3" s="122"/>
    </row>
    <row r="4" spans="2:20" ht="16.5" customHeight="1">
      <c r="B4" s="1166"/>
      <c r="C4" s="1167"/>
      <c r="D4" s="1167"/>
      <c r="E4" s="1167"/>
      <c r="F4" s="1168"/>
      <c r="G4" s="122"/>
    </row>
    <row r="5" spans="2:20" ht="71.25" customHeight="1">
      <c r="B5" s="1166"/>
      <c r="C5" s="1167"/>
      <c r="D5" s="1167"/>
      <c r="E5" s="1167"/>
      <c r="F5" s="1168"/>
      <c r="G5" s="122"/>
    </row>
    <row r="6" spans="2:20" ht="21.75" customHeight="1">
      <c r="B6" s="1169"/>
      <c r="C6" s="1170"/>
      <c r="D6" s="1170"/>
      <c r="E6" s="1170"/>
      <c r="F6" s="1171"/>
      <c r="G6" s="122"/>
    </row>
    <row r="8" spans="2:20" ht="20">
      <c r="B8" s="1162" t="s">
        <v>481</v>
      </c>
      <c r="C8" s="1162"/>
      <c r="D8" s="1162"/>
      <c r="E8" s="1162"/>
      <c r="F8" s="1162"/>
      <c r="G8" s="116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623</v>
      </c>
      <c r="G13" s="109"/>
      <c r="L13" s="33"/>
      <c r="M13" s="33"/>
      <c r="N13" s="33"/>
      <c r="O13" s="33"/>
      <c r="P13" s="33"/>
      <c r="Q13" s="68"/>
      <c r="S13" s="8"/>
      <c r="T13" s="8"/>
    </row>
    <row r="14" spans="2:20" s="9" customFormat="1" ht="26.25" customHeight="1" thickBot="1">
      <c r="B14" s="102"/>
      <c r="C14" s="172" t="s">
        <v>618</v>
      </c>
      <c r="G14" s="123"/>
      <c r="L14" s="33"/>
      <c r="M14" s="33"/>
      <c r="N14" s="33"/>
      <c r="O14" s="33"/>
      <c r="P14" s="33"/>
      <c r="Q14" s="68"/>
      <c r="S14" s="8"/>
      <c r="T14" s="8"/>
    </row>
    <row r="15" spans="2:20" s="9" customFormat="1" ht="26.25" customHeight="1" thickBot="1">
      <c r="B15" s="102"/>
      <c r="C15" s="172" t="s">
        <v>619</v>
      </c>
      <c r="G15" s="123"/>
      <c r="L15" s="33"/>
      <c r="M15" s="33"/>
      <c r="N15" s="33"/>
      <c r="O15" s="33"/>
      <c r="P15" s="33"/>
      <c r="Q15" s="68"/>
      <c r="S15" s="8"/>
      <c r="T15" s="8"/>
    </row>
    <row r="16" spans="2:20" s="9" customFormat="1" ht="26.25" customHeight="1" thickBot="1">
      <c r="B16" s="102"/>
      <c r="C16" s="172" t="s">
        <v>620</v>
      </c>
      <c r="G16" s="123"/>
      <c r="L16" s="33"/>
      <c r="M16" s="33"/>
      <c r="N16" s="33"/>
      <c r="O16" s="33"/>
      <c r="P16" s="33"/>
      <c r="Q16" s="68"/>
      <c r="S16" s="8"/>
      <c r="T16" s="8"/>
    </row>
    <row r="17" spans="2:20" s="9" customFormat="1" ht="26.25" customHeight="1" thickBot="1">
      <c r="B17" s="102"/>
      <c r="C17" s="124" t="s">
        <v>621</v>
      </c>
      <c r="G17" s="109"/>
      <c r="L17" s="33"/>
      <c r="M17" s="33"/>
      <c r="N17" s="33"/>
      <c r="O17" s="33"/>
      <c r="P17" s="33"/>
      <c r="Q17" s="68"/>
      <c r="S17" s="8"/>
      <c r="T17" s="8"/>
    </row>
    <row r="18" spans="2:20" s="9" customFormat="1" ht="26.25" customHeight="1" thickBot="1">
      <c r="B18" s="102"/>
      <c r="C18" s="124" t="s">
        <v>622</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5" customHeight="1">
      <c r="B21" s="643" t="s">
        <v>543</v>
      </c>
      <c r="C21" s="649" t="s">
        <v>437</v>
      </c>
      <c r="D21" s="652" t="s">
        <v>443</v>
      </c>
      <c r="E21" s="656" t="s">
        <v>583</v>
      </c>
      <c r="F21" s="652" t="s">
        <v>448</v>
      </c>
      <c r="G21" s="174"/>
      <c r="M21" s="641"/>
      <c r="T21" s="641"/>
    </row>
    <row r="22" spans="2:20" s="103" customFormat="1" ht="47.5" customHeight="1">
      <c r="B22" s="644" t="s">
        <v>458</v>
      </c>
      <c r="C22" s="650" t="s">
        <v>438</v>
      </c>
      <c r="D22" s="653" t="s">
        <v>444</v>
      </c>
      <c r="E22" s="657" t="s">
        <v>583</v>
      </c>
      <c r="F22" s="653" t="s">
        <v>448</v>
      </c>
      <c r="G22" s="174"/>
      <c r="M22" s="641"/>
      <c r="T22" s="641"/>
    </row>
    <row r="23" spans="2:20" s="103" customFormat="1" ht="45.65" customHeight="1">
      <c r="B23" s="644" t="s">
        <v>455</v>
      </c>
      <c r="C23" s="650" t="s">
        <v>438</v>
      </c>
      <c r="D23" s="653" t="s">
        <v>445</v>
      </c>
      <c r="E23" s="657" t="s">
        <v>583</v>
      </c>
      <c r="F23" s="653" t="s">
        <v>448</v>
      </c>
      <c r="G23" s="174"/>
      <c r="M23" s="641"/>
      <c r="T23" s="641"/>
    </row>
    <row r="24" spans="2:20" s="103" customFormat="1" ht="32.25" customHeight="1">
      <c r="B24" s="645" t="s">
        <v>456</v>
      </c>
      <c r="C24" s="650" t="s">
        <v>437</v>
      </c>
      <c r="D24" s="653" t="s">
        <v>446</v>
      </c>
      <c r="E24" s="658" t="s">
        <v>602</v>
      </c>
      <c r="F24" s="661"/>
      <c r="G24" s="174"/>
      <c r="M24" s="641"/>
      <c r="T24" s="641"/>
    </row>
    <row r="25" spans="2:20" s="103" customFormat="1" ht="30.75" customHeight="1">
      <c r="B25" s="646" t="s">
        <v>541</v>
      </c>
      <c r="C25" s="650" t="s">
        <v>437</v>
      </c>
      <c r="D25" s="653"/>
      <c r="E25" s="658"/>
      <c r="F25" s="661"/>
      <c r="G25" s="174"/>
      <c r="M25" s="641"/>
      <c r="T25" s="641"/>
    </row>
    <row r="26" spans="2:20" s="103" customFormat="1" ht="32.25" customHeight="1">
      <c r="B26" s="647" t="s">
        <v>542</v>
      </c>
      <c r="C26" s="650" t="s">
        <v>437</v>
      </c>
      <c r="D26" s="654" t="s">
        <v>538</v>
      </c>
      <c r="E26" s="658"/>
      <c r="F26" s="661"/>
      <c r="G26" s="174"/>
      <c r="M26" s="641"/>
      <c r="T26" s="641"/>
    </row>
    <row r="27" spans="2:20" s="103" customFormat="1" ht="27" customHeight="1">
      <c r="B27" s="645" t="s">
        <v>457</v>
      </c>
      <c r="C27" s="650" t="s">
        <v>440</v>
      </c>
      <c r="D27" s="653" t="s">
        <v>482</v>
      </c>
      <c r="E27" s="658" t="s">
        <v>459</v>
      </c>
      <c r="F27" s="661"/>
      <c r="G27" s="174"/>
      <c r="M27" s="641"/>
      <c r="T27" s="641"/>
    </row>
    <row r="28" spans="2:20" s="103" customFormat="1" ht="27" customHeight="1">
      <c r="B28" s="647" t="s">
        <v>452</v>
      </c>
      <c r="C28" s="650" t="s">
        <v>437</v>
      </c>
      <c r="D28" s="653"/>
      <c r="E28" s="658"/>
      <c r="F28" s="653" t="s">
        <v>407</v>
      </c>
      <c r="G28" s="174"/>
      <c r="M28" s="641"/>
      <c r="T28" s="641"/>
    </row>
    <row r="29" spans="2:20" s="103" customFormat="1" ht="32.25" customHeight="1">
      <c r="B29" s="645" t="s">
        <v>207</v>
      </c>
      <c r="C29" s="650" t="s">
        <v>442</v>
      </c>
      <c r="D29" s="653" t="s">
        <v>555</v>
      </c>
      <c r="E29" s="659"/>
      <c r="F29" s="653" t="s">
        <v>554</v>
      </c>
      <c r="G29" s="642"/>
      <c r="M29" s="641"/>
    </row>
    <row r="30" spans="2:20" s="103" customFormat="1" ht="27.75" customHeight="1">
      <c r="B30" s="648" t="s">
        <v>539</v>
      </c>
      <c r="C30" s="651" t="s">
        <v>441</v>
      </c>
      <c r="D30" s="655"/>
      <c r="E30" s="660"/>
      <c r="F30" s="655"/>
      <c r="G30" s="642"/>
      <c r="M30" s="641"/>
    </row>
    <row r="31" spans="2:20" s="103" customFormat="1" ht="23.25" customHeight="1">
      <c r="C31" s="175"/>
      <c r="D31" s="175"/>
      <c r="E31" s="175"/>
      <c r="G31" s="642"/>
      <c r="M31" s="641"/>
    </row>
    <row r="32" spans="2:20" s="17" customFormat="1">
      <c r="B32" s="175"/>
      <c r="C32" s="173"/>
      <c r="D32" s="173"/>
      <c r="E32" s="173"/>
      <c r="G32" s="163"/>
      <c r="M32" s="25"/>
    </row>
    <row r="33" spans="3:5">
      <c r="C33" s="10"/>
      <c r="D33" s="10"/>
      <c r="E33" s="10"/>
    </row>
    <row r="39" spans="3:5" ht="14.5" customHeight="1"/>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54296875" style="12" customWidth="1"/>
    <col min="3" max="3" width="9" style="10"/>
    <col min="4" max="4" width="15" style="12" customWidth="1"/>
    <col min="5" max="5" width="11.54296875" style="10" customWidth="1"/>
    <col min="6" max="6" width="24" style="12" customWidth="1"/>
    <col min="7" max="7" width="32" style="12" customWidth="1"/>
    <col min="8" max="8" width="14.5429687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2014</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pageSetUpPr fitToPage="1"/>
  </sheetPr>
  <dimension ref="A1:V108"/>
  <sheetViews>
    <sheetView tabSelected="1" topLeftCell="A28" zoomScale="80" zoomScaleNormal="80" workbookViewId="0">
      <selection activeCell="F79" sqref="F79"/>
    </sheetView>
  </sheetViews>
  <sheetFormatPr defaultColWidth="9" defaultRowHeight="15.5"/>
  <cols>
    <col min="1" max="1" width="2.5429687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9" style="9" customWidth="1"/>
    <col min="9" max="9" width="23" style="9" customWidth="1"/>
    <col min="10" max="10" width="22" style="9" customWidth="1"/>
    <col min="11" max="11" width="19.54296875" style="9" customWidth="1"/>
    <col min="12" max="12" width="21.54296875" style="9" customWidth="1"/>
    <col min="13" max="14" width="24" style="9" customWidth="1"/>
    <col min="15" max="15" width="21.453125" style="9" customWidth="1"/>
    <col min="16" max="16" width="22" style="9" customWidth="1"/>
    <col min="17" max="17" width="16.453125" style="9" customWidth="1"/>
    <col min="18" max="18" width="15.54296875" style="9" customWidth="1"/>
    <col min="19" max="19" width="17" style="9" customWidth="1"/>
    <col min="20" max="20" width="13.54296875" style="8" customWidth="1"/>
    <col min="21" max="21" width="6.26953125" style="8" customWidth="1"/>
    <col min="22" max="22" width="13.5429687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551</v>
      </c>
      <c r="D6" s="17"/>
      <c r="E6" s="9"/>
      <c r="T6" s="9"/>
      <c r="V6" s="8"/>
    </row>
    <row r="7" spans="2:22" ht="21" customHeight="1">
      <c r="B7" s="534"/>
      <c r="C7" s="17"/>
      <c r="D7" s="17"/>
      <c r="E7" s="9"/>
      <c r="T7" s="9"/>
      <c r="V7" s="8"/>
    </row>
    <row r="8" spans="2:22" ht="24.75" customHeight="1">
      <c r="B8" s="117" t="s">
        <v>239</v>
      </c>
      <c r="C8" s="189" t="s">
        <v>861</v>
      </c>
      <c r="D8" s="598"/>
      <c r="E8" s="9"/>
      <c r="T8" s="9"/>
      <c r="V8" s="8"/>
    </row>
    <row r="9" spans="2:22" ht="41.25" customHeight="1">
      <c r="B9" s="548" t="s">
        <v>520</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556</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39" t="s">
        <v>853</v>
      </c>
      <c r="E14" s="130"/>
      <c r="F14" s="124" t="s">
        <v>548</v>
      </c>
      <c r="H14" s="539" t="s">
        <v>859</v>
      </c>
      <c r="J14" s="124" t="s">
        <v>515</v>
      </c>
      <c r="L14" s="132"/>
      <c r="N14" s="103"/>
      <c r="Q14" s="99"/>
      <c r="R14" s="96"/>
    </row>
    <row r="15" spans="2:22" ht="26.25" customHeight="1" thickBot="1">
      <c r="B15" s="124" t="s">
        <v>424</v>
      </c>
      <c r="C15" s="106"/>
      <c r="D15" s="539" t="s">
        <v>857</v>
      </c>
      <c r="F15" s="124" t="s">
        <v>414</v>
      </c>
      <c r="G15" s="127"/>
      <c r="H15" s="539" t="s">
        <v>860</v>
      </c>
      <c r="I15" s="17"/>
      <c r="J15" s="124" t="s">
        <v>516</v>
      </c>
      <c r="L15" s="132"/>
      <c r="M15" s="103"/>
      <c r="Q15" s="108"/>
      <c r="R15" s="96"/>
    </row>
    <row r="16" spans="2:22" ht="28.5" customHeight="1" thickBot="1">
      <c r="B16" s="124" t="s">
        <v>454</v>
      </c>
      <c r="C16" s="106"/>
      <c r="D16" s="540" t="s">
        <v>858</v>
      </c>
      <c r="E16" s="103"/>
      <c r="F16" s="124" t="s">
        <v>434</v>
      </c>
      <c r="G16" s="125"/>
      <c r="H16" s="540">
        <v>2019</v>
      </c>
      <c r="I16" s="103"/>
      <c r="K16" s="195"/>
      <c r="L16" s="195"/>
      <c r="M16" s="195"/>
      <c r="N16" s="195"/>
      <c r="Q16" s="115"/>
      <c r="R16" s="96"/>
    </row>
    <row r="17" spans="1:21" ht="29.25" customHeight="1">
      <c r="B17" s="124" t="s">
        <v>421</v>
      </c>
      <c r="C17" s="106"/>
      <c r="D17" s="719">
        <v>1727840</v>
      </c>
      <c r="E17" s="121"/>
      <c r="F17" s="726" t="s">
        <v>664</v>
      </c>
      <c r="G17" s="195"/>
      <c r="H17" s="720">
        <v>1</v>
      </c>
      <c r="I17" s="17"/>
      <c r="M17" s="195"/>
      <c r="N17" s="195"/>
      <c r="P17" s="99"/>
      <c r="Q17" s="99"/>
      <c r="R17" s="96"/>
    </row>
    <row r="18" spans="1:21" s="28" customFormat="1" ht="29.25" customHeight="1">
      <c r="B18" s="124"/>
      <c r="C18" s="721"/>
      <c r="D18" s="718"/>
      <c r="E18" s="722"/>
      <c r="F18" s="717"/>
      <c r="G18" s="723"/>
      <c r="H18" s="724"/>
      <c r="I18" s="163"/>
      <c r="M18" s="723"/>
      <c r="N18" s="723"/>
      <c r="P18" s="723"/>
      <c r="Q18" s="723"/>
      <c r="R18" s="725"/>
      <c r="T18" s="37"/>
      <c r="U18" s="37"/>
    </row>
    <row r="19" spans="1:21" ht="27.75" customHeight="1" thickBot="1">
      <c r="E19" s="9"/>
      <c r="F19" s="124" t="s">
        <v>435</v>
      </c>
      <c r="G19" s="600" t="s">
        <v>363</v>
      </c>
      <c r="H19" s="242">
        <f>SUM(R54,R57,R60,R63,R66,R69,R72,R75,R78,R81)</f>
        <v>1042227.6561871165</v>
      </c>
      <c r="I19" s="17"/>
      <c r="J19" s="115"/>
      <c r="K19" s="115"/>
      <c r="L19" s="115"/>
      <c r="M19" s="115"/>
      <c r="N19" s="115"/>
      <c r="P19" s="115"/>
      <c r="Q19" s="115"/>
      <c r="R19" s="96"/>
    </row>
    <row r="20" spans="1:21" ht="27.75" customHeight="1" thickBot="1">
      <c r="E20" s="9"/>
      <c r="F20" s="124" t="s">
        <v>436</v>
      </c>
      <c r="G20" s="600" t="s">
        <v>364</v>
      </c>
      <c r="H20" s="131">
        <f>-SUM(R55,R58,R61,R64,R67,R70,R73,R76,R79,R82)</f>
        <v>192864.64079999999</v>
      </c>
      <c r="I20" s="17"/>
      <c r="J20" s="115"/>
      <c r="P20" s="115"/>
      <c r="Q20" s="115"/>
      <c r="R20" s="96"/>
    </row>
    <row r="21" spans="1:21" ht="27.75" customHeight="1" thickBot="1">
      <c r="C21" s="32"/>
      <c r="D21" s="32"/>
      <c r="E21" s="32"/>
      <c r="F21" s="124" t="s">
        <v>408</v>
      </c>
      <c r="G21" s="600" t="s">
        <v>365</v>
      </c>
      <c r="H21" s="188">
        <f>R84</f>
        <v>25054.439447637887</v>
      </c>
      <c r="I21" s="103"/>
      <c r="P21" s="115"/>
      <c r="Q21" s="115"/>
      <c r="R21" s="96"/>
    </row>
    <row r="22" spans="1:21" ht="27.75" customHeight="1">
      <c r="C22" s="32"/>
      <c r="D22" s="32"/>
      <c r="E22" s="32"/>
      <c r="F22" s="124" t="s">
        <v>510</v>
      </c>
      <c r="G22" s="600" t="s">
        <v>449</v>
      </c>
      <c r="H22" s="188">
        <f>H19-H20+H21</f>
        <v>874417.45483475435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35" customHeight="1">
      <c r="A26" s="28"/>
      <c r="B26" s="1174" t="s">
        <v>671</v>
      </c>
      <c r="C26" s="1174"/>
      <c r="D26" s="1174"/>
      <c r="E26" s="1174"/>
      <c r="F26" s="1174"/>
      <c r="G26" s="1174"/>
    </row>
    <row r="27" spans="1:21" ht="14.25" customHeight="1">
      <c r="A27" s="28"/>
      <c r="B27" s="545"/>
      <c r="C27" s="545"/>
      <c r="D27" s="535"/>
      <c r="E27" s="535"/>
      <c r="F27" s="535"/>
      <c r="G27" s="545"/>
    </row>
    <row r="28" spans="1:21" s="17" customFormat="1" ht="27" customHeight="1">
      <c r="B28" s="1177" t="s">
        <v>507</v>
      </c>
      <c r="C28" s="1178"/>
      <c r="D28" s="133" t="s">
        <v>41</v>
      </c>
      <c r="E28" s="134" t="s">
        <v>662</v>
      </c>
      <c r="F28" s="134" t="s">
        <v>408</v>
      </c>
      <c r="G28" s="135" t="s">
        <v>409</v>
      </c>
      <c r="T28" s="136"/>
      <c r="U28" s="136"/>
    </row>
    <row r="29" spans="1:21" ht="20.25" customHeight="1">
      <c r="B29" s="1172" t="s">
        <v>29</v>
      </c>
      <c r="C29" s="1173"/>
      <c r="D29" s="634" t="s">
        <v>27</v>
      </c>
      <c r="E29" s="138">
        <f>SUM(D54:D82)</f>
        <v>0</v>
      </c>
      <c r="F29" s="139">
        <f>D84</f>
        <v>0</v>
      </c>
      <c r="G29" s="138">
        <f>E29+F29</f>
        <v>0</v>
      </c>
    </row>
    <row r="30" spans="1:21" ht="20.25" customHeight="1">
      <c r="B30" s="1172" t="s">
        <v>371</v>
      </c>
      <c r="C30" s="1173"/>
      <c r="D30" s="634" t="s">
        <v>27</v>
      </c>
      <c r="E30" s="140">
        <f>SUM(E54:E82)</f>
        <v>149974.83823781906</v>
      </c>
      <c r="F30" s="141">
        <f>E84</f>
        <v>4423.9452804359998</v>
      </c>
      <c r="G30" s="140">
        <f>E30+F30</f>
        <v>154398.78351825505</v>
      </c>
    </row>
    <row r="31" spans="1:21" ht="20.25" customHeight="1">
      <c r="B31" s="1172" t="s">
        <v>372</v>
      </c>
      <c r="C31" s="1173"/>
      <c r="D31" s="634" t="s">
        <v>28</v>
      </c>
      <c r="E31" s="140">
        <f>SUM(F54:F82)</f>
        <v>589726.82217158505</v>
      </c>
      <c r="F31" s="141">
        <f>F84</f>
        <v>17395.712656515574</v>
      </c>
      <c r="G31" s="140">
        <f>E31+F31</f>
        <v>607122.53482810059</v>
      </c>
    </row>
    <row r="32" spans="1:21" ht="20.25" customHeight="1">
      <c r="B32" s="1172" t="s">
        <v>854</v>
      </c>
      <c r="C32" s="1173"/>
      <c r="D32" s="634" t="s">
        <v>28</v>
      </c>
      <c r="E32" s="140">
        <f>SUM(G54:G82)</f>
        <v>109661.35497771237</v>
      </c>
      <c r="F32" s="141">
        <f>G84</f>
        <v>3234.7815106863113</v>
      </c>
      <c r="G32" s="140">
        <f>E32+F32</f>
        <v>112896.13648839868</v>
      </c>
    </row>
    <row r="33" spans="2:22" ht="20.25" customHeight="1">
      <c r="B33" s="1172"/>
      <c r="C33" s="1173"/>
      <c r="D33" s="634"/>
      <c r="E33" s="140">
        <f>SUM(H54:H82)</f>
        <v>0</v>
      </c>
      <c r="F33" s="141">
        <f>H84</f>
        <v>0</v>
      </c>
      <c r="G33" s="140">
        <f>E33+F33</f>
        <v>0</v>
      </c>
    </row>
    <row r="34" spans="2:22" ht="20.25" customHeight="1">
      <c r="B34" s="1172"/>
      <c r="C34" s="1173"/>
      <c r="D34" s="634"/>
      <c r="E34" s="140">
        <f>SUM(I54:I82)</f>
        <v>0</v>
      </c>
      <c r="F34" s="141">
        <f>I84</f>
        <v>0</v>
      </c>
      <c r="G34" s="140">
        <f t="shared" ref="G34" si="0">E34+F34</f>
        <v>0</v>
      </c>
    </row>
    <row r="35" spans="2:22" ht="20.25" customHeight="1">
      <c r="B35" s="1172"/>
      <c r="C35" s="1173"/>
      <c r="D35" s="634"/>
      <c r="E35" s="140">
        <f>SUM(J54:J82)</f>
        <v>0</v>
      </c>
      <c r="F35" s="141">
        <f>J84</f>
        <v>0</v>
      </c>
      <c r="G35" s="140">
        <f>E35+F35</f>
        <v>0</v>
      </c>
    </row>
    <row r="36" spans="2:22" ht="20.25" customHeight="1">
      <c r="B36" s="1172"/>
      <c r="C36" s="1173"/>
      <c r="D36" s="634"/>
      <c r="E36" s="140">
        <f>SUM(K54:K82)</f>
        <v>0</v>
      </c>
      <c r="F36" s="141">
        <f>K84</f>
        <v>0</v>
      </c>
      <c r="G36" s="140">
        <f t="shared" ref="G36:G39" si="1">E36+F36</f>
        <v>0</v>
      </c>
    </row>
    <row r="37" spans="2:22" ht="20.25" customHeight="1">
      <c r="B37" s="1172"/>
      <c r="C37" s="1173"/>
      <c r="D37" s="634"/>
      <c r="E37" s="140">
        <f>SUM(L54:L82)</f>
        <v>0</v>
      </c>
      <c r="F37" s="141">
        <f>L84</f>
        <v>0</v>
      </c>
      <c r="G37" s="140">
        <f t="shared" si="1"/>
        <v>0</v>
      </c>
    </row>
    <row r="38" spans="2:22" ht="20.25" customHeight="1">
      <c r="B38" s="1172"/>
      <c r="C38" s="1173"/>
      <c r="D38" s="634"/>
      <c r="E38" s="140">
        <f>SUM(M54:M82)</f>
        <v>0</v>
      </c>
      <c r="F38" s="141">
        <f>M84</f>
        <v>0</v>
      </c>
      <c r="G38" s="140">
        <f t="shared" si="1"/>
        <v>0</v>
      </c>
    </row>
    <row r="39" spans="2:22" ht="20.25" customHeight="1">
      <c r="B39" s="1172"/>
      <c r="C39" s="1173"/>
      <c r="D39" s="634"/>
      <c r="E39" s="140">
        <f>SUM(N54:N82)</f>
        <v>0</v>
      </c>
      <c r="F39" s="141">
        <f>N84</f>
        <v>0</v>
      </c>
      <c r="G39" s="140">
        <f t="shared" si="1"/>
        <v>0</v>
      </c>
    </row>
    <row r="40" spans="2:22" ht="20.25" customHeight="1">
      <c r="B40" s="1172"/>
      <c r="C40" s="1173"/>
      <c r="D40" s="634"/>
      <c r="E40" s="140">
        <f>SUM(O54:O82)</f>
        <v>0</v>
      </c>
      <c r="F40" s="141">
        <f>O84</f>
        <v>0</v>
      </c>
      <c r="G40" s="140">
        <f>E40+F40</f>
        <v>0</v>
      </c>
    </row>
    <row r="41" spans="2:22" ht="20.25" customHeight="1">
      <c r="B41" s="1172"/>
      <c r="C41" s="1173"/>
      <c r="D41" s="634"/>
      <c r="E41" s="140">
        <f>SUM(P54:P82)</f>
        <v>0</v>
      </c>
      <c r="F41" s="141">
        <f>P84</f>
        <v>0</v>
      </c>
      <c r="G41" s="140">
        <f>E41+F41</f>
        <v>0</v>
      </c>
    </row>
    <row r="42" spans="2:22" ht="20.25" customHeight="1">
      <c r="B42" s="1172"/>
      <c r="C42" s="1173"/>
      <c r="D42" s="635"/>
      <c r="E42" s="142">
        <f>SUM(Q54:Q82)</f>
        <v>0</v>
      </c>
      <c r="F42" s="143">
        <f>Q84</f>
        <v>0</v>
      </c>
      <c r="G42" s="142">
        <f>E42+F42</f>
        <v>0</v>
      </c>
    </row>
    <row r="43" spans="2:22" s="8" customFormat="1" ht="21" customHeight="1">
      <c r="B43" s="1175" t="s">
        <v>26</v>
      </c>
      <c r="C43" s="1176"/>
      <c r="D43" s="137"/>
      <c r="E43" s="144">
        <f>SUM(E29:E42)</f>
        <v>849363.01538711647</v>
      </c>
      <c r="F43" s="144">
        <f>SUM(F29:F42)</f>
        <v>25054.439447637887</v>
      </c>
      <c r="G43" s="144">
        <f>SUM(G29:G42)</f>
        <v>874417.45483475423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174" t="s">
        <v>605</v>
      </c>
      <c r="C48" s="1174"/>
      <c r="D48" s="1174"/>
      <c r="E48" s="1174"/>
      <c r="F48" s="1174"/>
      <c r="G48" s="1174"/>
      <c r="H48" s="1174"/>
      <c r="I48" s="1174"/>
      <c r="J48" s="1174"/>
      <c r="K48" s="1174"/>
      <c r="L48" s="1174"/>
      <c r="M48" s="614"/>
      <c r="N48" s="105"/>
      <c r="O48" s="105"/>
      <c r="P48" s="105"/>
      <c r="Q48" s="105"/>
      <c r="R48" s="105"/>
      <c r="T48" s="37"/>
      <c r="U48" s="19"/>
      <c r="V48" s="38"/>
    </row>
    <row r="49" spans="2:22" s="28" customFormat="1" ht="41.15" customHeight="1">
      <c r="B49" s="1174" t="s">
        <v>562</v>
      </c>
      <c r="C49" s="1174"/>
      <c r="D49" s="1174"/>
      <c r="E49" s="1174"/>
      <c r="F49" s="1174"/>
      <c r="G49" s="1174"/>
      <c r="H49" s="1174"/>
      <c r="I49" s="1174"/>
      <c r="J49" s="1174"/>
      <c r="K49" s="1174"/>
      <c r="L49" s="1174"/>
      <c r="M49" s="614"/>
      <c r="N49" s="105"/>
      <c r="O49" s="105"/>
      <c r="P49" s="105"/>
      <c r="Q49" s="105"/>
      <c r="R49" s="105"/>
      <c r="T49" s="37"/>
      <c r="U49" s="19"/>
      <c r="V49" s="38"/>
    </row>
    <row r="50" spans="2:22" s="28" customFormat="1" ht="18" customHeight="1">
      <c r="B50" s="1174" t="s">
        <v>670</v>
      </c>
      <c r="C50" s="1174"/>
      <c r="D50" s="1174"/>
      <c r="E50" s="1174"/>
      <c r="F50" s="1174"/>
      <c r="G50" s="1174"/>
      <c r="H50" s="1174"/>
      <c r="I50" s="1174"/>
      <c r="J50" s="1174"/>
      <c r="K50" s="1174"/>
      <c r="L50" s="1174"/>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Streetlighting kW</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2"/>
      <c r="C53" s="573"/>
      <c r="D53" s="573" t="str">
        <f>D29</f>
        <v>kWh</v>
      </c>
      <c r="E53" s="573" t="str">
        <f>D30</f>
        <v>kWh</v>
      </c>
      <c r="F53" s="573" t="str">
        <f>D31</f>
        <v>kW</v>
      </c>
      <c r="G53" s="573" t="str">
        <f>D32</f>
        <v>kW</v>
      </c>
      <c r="H53" s="573">
        <f>D33</f>
        <v>0</v>
      </c>
      <c r="I53" s="573">
        <f>D34</f>
        <v>0</v>
      </c>
      <c r="J53" s="573">
        <f>D35</f>
        <v>0</v>
      </c>
      <c r="K53" s="573">
        <f>D36</f>
        <v>0</v>
      </c>
      <c r="L53" s="573">
        <f>D37</f>
        <v>0</v>
      </c>
      <c r="M53" s="573">
        <f>D38</f>
        <v>0</v>
      </c>
      <c r="N53" s="573">
        <f>D39</f>
        <v>0</v>
      </c>
      <c r="O53" s="573">
        <f>D40</f>
        <v>0</v>
      </c>
      <c r="P53" s="573">
        <f>D41</f>
        <v>0</v>
      </c>
      <c r="Q53" s="573">
        <f>D42</f>
        <v>0</v>
      </c>
      <c r="R53" s="574"/>
      <c r="U53" s="147"/>
    </row>
    <row r="54" spans="2:22" s="17" customFormat="1">
      <c r="B54" s="148" t="s">
        <v>142</v>
      </c>
      <c r="C54" s="149"/>
      <c r="D54" s="150"/>
      <c r="E54" s="150"/>
      <c r="F54" s="150"/>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2"/>
      <c r="D66" s="164"/>
      <c r="E66" s="164"/>
      <c r="F66" s="164"/>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2"/>
      <c r="D69" s="156"/>
      <c r="E69" s="156"/>
      <c r="F69" s="156"/>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0</v>
      </c>
      <c r="U69" s="152"/>
      <c r="V69" s="153"/>
    </row>
    <row r="70" spans="2:22" s="163" customFormat="1">
      <c r="B70" s="154" t="s">
        <v>224</v>
      </c>
      <c r="C70" s="155"/>
      <c r="D70" s="156"/>
      <c r="E70" s="156"/>
      <c r="F70" s="156"/>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0</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2"/>
      <c r="D72" s="156"/>
      <c r="E72" s="156"/>
      <c r="F72" s="156"/>
      <c r="G72" s="156"/>
      <c r="H72" s="156">
        <f>'5.  2015-2020 LRAM'!AC590</f>
        <v>0</v>
      </c>
      <c r="I72" s="156">
        <f>'5.  2015-2020 LRAM'!AD590</f>
        <v>0</v>
      </c>
      <c r="J72" s="156">
        <f>'5.  2015-2020 LRAM'!AE590</f>
        <v>0</v>
      </c>
      <c r="K72" s="156">
        <f>'5.  2015-2020 LRAM'!AF590</f>
        <v>0</v>
      </c>
      <c r="L72" s="156">
        <f>'5.  2015-2020 LRAM'!AG590</f>
        <v>0</v>
      </c>
      <c r="M72" s="156">
        <f>'5.  2015-2020 LRAM'!AH590</f>
        <v>0</v>
      </c>
      <c r="N72" s="156">
        <f>'5.  2015-2020 LRAM'!AI590</f>
        <v>0</v>
      </c>
      <c r="O72" s="156">
        <f>'5.  2015-2020 LRAM'!AJ590</f>
        <v>0</v>
      </c>
      <c r="P72" s="156">
        <f>'5.  2015-2020 LRAM'!AK590</f>
        <v>0</v>
      </c>
      <c r="Q72" s="156">
        <f>'5.  2015-2020 LRAM'!AL590</f>
        <v>0</v>
      </c>
      <c r="R72" s="157">
        <f>SUM(D72:Q72)</f>
        <v>0</v>
      </c>
      <c r="U72" s="152"/>
      <c r="V72" s="153"/>
    </row>
    <row r="73" spans="2:22" s="163" customFormat="1">
      <c r="B73" s="154" t="s">
        <v>226</v>
      </c>
      <c r="C73" s="155"/>
      <c r="D73" s="156"/>
      <c r="E73" s="156"/>
      <c r="F73" s="156"/>
      <c r="G73" s="156">
        <f>-'5.  2015-2020 LRAM'!AB591</f>
        <v>0</v>
      </c>
      <c r="H73" s="156">
        <f>-'5.  2015-2020 LRAM'!AC591</f>
        <v>0</v>
      </c>
      <c r="I73" s="156">
        <f>-'5.  2015-2020 LRAM'!AD591</f>
        <v>0</v>
      </c>
      <c r="J73" s="156">
        <f>-'5.  2015-2020 LRAM'!AE591</f>
        <v>0</v>
      </c>
      <c r="K73" s="156">
        <f>-'5.  2015-2020 LRAM'!AF591</f>
        <v>0</v>
      </c>
      <c r="L73" s="156">
        <f>-'5.  2015-2020 LRAM'!AG591</f>
        <v>0</v>
      </c>
      <c r="M73" s="156">
        <f>-'5.  2015-2020 LRAM'!AH591</f>
        <v>0</v>
      </c>
      <c r="N73" s="156">
        <f>-'5.  2015-2020 LRAM'!AI591</f>
        <v>0</v>
      </c>
      <c r="O73" s="156">
        <f>-'5.  2015-2020 LRAM'!AJ591</f>
        <v>0</v>
      </c>
      <c r="P73" s="156">
        <f>-'5.  2015-2020 LRAM'!AK591</f>
        <v>0</v>
      </c>
      <c r="Q73" s="156">
        <f>-'5.  2015-2020 LRAM'!AL591</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c r="E75" s="156"/>
      <c r="F75" s="156"/>
      <c r="G75" s="156"/>
      <c r="H75" s="156">
        <f>'5.  2015-2020 LRAM'!AC780</f>
        <v>0</v>
      </c>
      <c r="I75" s="156">
        <f>'5.  2015-2020 LRAM'!AD780</f>
        <v>0</v>
      </c>
      <c r="J75" s="156">
        <f>'5.  2015-2020 LRAM'!AE780</f>
        <v>0</v>
      </c>
      <c r="K75" s="156">
        <f>'5.  2015-2020 LRAM'!AF780</f>
        <v>0</v>
      </c>
      <c r="L75" s="156">
        <f>'5.  2015-2020 LRAM'!AG780</f>
        <v>0</v>
      </c>
      <c r="M75" s="156">
        <f>'5.  2015-2020 LRAM'!AH780</f>
        <v>0</v>
      </c>
      <c r="N75" s="156">
        <f>'5.  2015-2020 LRAM'!AI780</f>
        <v>0</v>
      </c>
      <c r="O75" s="156">
        <f>'5.  2015-2020 LRAM'!AJ780</f>
        <v>0</v>
      </c>
      <c r="P75" s="156">
        <f>'5.  2015-2020 LRAM'!AK780</f>
        <v>0</v>
      </c>
      <c r="Q75" s="156">
        <f>'5.  2015-2020 LRAM'!AL780</f>
        <v>0</v>
      </c>
      <c r="R75" s="157">
        <f>SUM(D75:Q75)</f>
        <v>0</v>
      </c>
      <c r="U75" s="152"/>
      <c r="V75" s="153"/>
    </row>
    <row r="76" spans="2:22" s="163" customFormat="1" ht="16.5" customHeight="1">
      <c r="B76" s="154" t="s">
        <v>228</v>
      </c>
      <c r="C76" s="155"/>
      <c r="D76" s="156"/>
      <c r="E76" s="156"/>
      <c r="F76" s="156"/>
      <c r="G76" s="156">
        <f>-'5.  2015-2020 LRAM'!AB781</f>
        <v>0</v>
      </c>
      <c r="H76" s="156">
        <f>-'5.  2015-2020 LRAM'!AC781</f>
        <v>0</v>
      </c>
      <c r="I76" s="156">
        <f>-'5.  2015-2020 LRAM'!AD781</f>
        <v>0</v>
      </c>
      <c r="J76" s="156">
        <f>-'5.  2015-2020 LRAM'!AE781</f>
        <v>0</v>
      </c>
      <c r="K76" s="156">
        <f>-'5.  2015-2020 LRAM'!AF781</f>
        <v>0</v>
      </c>
      <c r="L76" s="156">
        <f>-'5.  2015-2020 LRAM'!AG781</f>
        <v>0</v>
      </c>
      <c r="M76" s="156">
        <f>-'5.  2015-2020 LRAM'!AH781</f>
        <v>0</v>
      </c>
      <c r="N76" s="156">
        <f>-'5.  2015-2020 LRAM'!AI781</f>
        <v>0</v>
      </c>
      <c r="O76" s="156">
        <f>-'5.  2015-2020 LRAM'!AJ781</f>
        <v>0</v>
      </c>
      <c r="P76" s="156">
        <f>-'5.  2015-2020 LRAM'!AK781</f>
        <v>0</v>
      </c>
      <c r="Q76" s="156">
        <f>-'5.  2015-2020 LRAM'!AL781</f>
        <v>0</v>
      </c>
      <c r="R76" s="157">
        <f>SUM(D76:Q76)</f>
        <v>0</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LRAM'!Y964</f>
        <v>0</v>
      </c>
      <c r="E78" s="156">
        <f>'5.  2015-2020 LRAM'!Z964</f>
        <v>193608.68023781906</v>
      </c>
      <c r="F78" s="156">
        <f>'5.  2015-2020 LRAM'!AA964</f>
        <v>738957.62097158504</v>
      </c>
      <c r="G78" s="1130">
        <f>'5.  2015-2020 LRAM'!AB964</f>
        <v>109661.35497771237</v>
      </c>
      <c r="H78" s="156">
        <f>'5.  2015-2020 LRAM'!AC964</f>
        <v>0</v>
      </c>
      <c r="I78" s="156">
        <f>'5.  2015-2020 LRAM'!AD964</f>
        <v>0</v>
      </c>
      <c r="J78" s="156">
        <f>'5.  2015-2020 LRAM'!AE964</f>
        <v>0</v>
      </c>
      <c r="K78" s="156">
        <f>'5.  2015-2020 LRAM'!AF964</f>
        <v>0</v>
      </c>
      <c r="L78" s="156">
        <f>'5.  2015-2020 LRAM'!AG964</f>
        <v>0</v>
      </c>
      <c r="M78" s="156">
        <f>'5.  2015-2020 LRAM'!AH964</f>
        <v>0</v>
      </c>
      <c r="N78" s="156">
        <f>'5.  2015-2020 LRAM'!AI964</f>
        <v>0</v>
      </c>
      <c r="O78" s="156">
        <f>'5.  2015-2020 LRAM'!AJ964</f>
        <v>0</v>
      </c>
      <c r="P78" s="156">
        <f>'5.  2015-2020 LRAM'!AK964</f>
        <v>0</v>
      </c>
      <c r="Q78" s="156">
        <f>'5.  2015-2020 LRAM'!AL964</f>
        <v>0</v>
      </c>
      <c r="R78" s="157">
        <f>SUM(D78:Q78)</f>
        <v>1042227.6561871165</v>
      </c>
      <c r="U78" s="152"/>
      <c r="V78" s="153"/>
    </row>
    <row r="79" spans="2:22" s="163" customFormat="1">
      <c r="B79" s="154" t="s">
        <v>230</v>
      </c>
      <c r="C79" s="155"/>
      <c r="D79" s="156">
        <f>-'5.  2015-2020 LRAM'!Y965</f>
        <v>0</v>
      </c>
      <c r="E79" s="156">
        <f>-'5.  2015-2020 LRAM'!Z965</f>
        <v>-43633.841999999997</v>
      </c>
      <c r="F79" s="156">
        <f>-'5.  2015-2020 LRAM'!AA965</f>
        <v>-149230.79879999999</v>
      </c>
      <c r="G79" s="156">
        <f>-'5.  2015-2020 LRAM'!AB965</f>
        <v>0</v>
      </c>
      <c r="H79" s="156">
        <f>-'5.  2015-2020 LRAM'!AC965</f>
        <v>0</v>
      </c>
      <c r="I79" s="156">
        <f>-'5.  2015-2020 LRAM'!AD965</f>
        <v>0</v>
      </c>
      <c r="J79" s="156">
        <f>-'5.  2015-2020 LRAM'!AE965</f>
        <v>0</v>
      </c>
      <c r="K79" s="156">
        <f>-'5.  2015-2020 LRAM'!AF965</f>
        <v>0</v>
      </c>
      <c r="L79" s="156">
        <f>-'5.  2015-2020 LRAM'!AG965</f>
        <v>0</v>
      </c>
      <c r="M79" s="156">
        <f>-'5.  2015-2020 LRAM'!AH965</f>
        <v>0</v>
      </c>
      <c r="N79" s="156">
        <f>-'5.  2015-2020 LRAM'!AI965</f>
        <v>0</v>
      </c>
      <c r="O79" s="156">
        <f>-'5.  2015-2020 LRAM'!AJ965</f>
        <v>0</v>
      </c>
      <c r="P79" s="156">
        <f>-'5.  2015-2020 LRAM'!AK965</f>
        <v>0</v>
      </c>
      <c r="Q79" s="156">
        <f>-'5.  2015-2020 LRAM'!AL965</f>
        <v>0</v>
      </c>
      <c r="R79" s="157">
        <f>SUM(D79:Q79)</f>
        <v>-192864.64079999999</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2"/>
      <c r="D81" s="156">
        <f>'5.  2015-2020 LRAM'!Y1148</f>
        <v>0</v>
      </c>
      <c r="E81" s="156">
        <f>'5.  2015-2020 LRAM'!Z1148</f>
        <v>0</v>
      </c>
      <c r="F81" s="156">
        <f>'5.  2015-2020 LRAM'!AA1148</f>
        <v>0</v>
      </c>
      <c r="G81" s="156">
        <f>'5.  2015-2020 LRAM'!AB1148</f>
        <v>0</v>
      </c>
      <c r="H81" s="156">
        <f>'5.  2015-2020 LRAM'!AC1148</f>
        <v>0</v>
      </c>
      <c r="I81" s="156">
        <f>'5.  2015-2020 LRAM'!AD1148</f>
        <v>0</v>
      </c>
      <c r="J81" s="156">
        <f>'5.  2015-2020 LRAM'!AE1148</f>
        <v>0</v>
      </c>
      <c r="K81" s="156">
        <f>'5.  2015-2020 LRAM'!AF1148</f>
        <v>0</v>
      </c>
      <c r="L81" s="156">
        <f>'5.  2015-2020 LRAM'!AG1148</f>
        <v>0</v>
      </c>
      <c r="M81" s="156">
        <f>'5.  2015-2020 LRAM'!AH1148</f>
        <v>0</v>
      </c>
      <c r="N81" s="156">
        <f>'5.  2015-2020 LRAM'!AI1148</f>
        <v>0</v>
      </c>
      <c r="O81" s="156">
        <f>'5.  2015-2020 LRAM'!AJ1148</f>
        <v>0</v>
      </c>
      <c r="P81" s="156">
        <f>'5.  2015-2020 LRAM'!AK1148</f>
        <v>0</v>
      </c>
      <c r="Q81" s="156">
        <f>'5.  2015-2020 LRAM'!AL1148</f>
        <v>0</v>
      </c>
      <c r="R81" s="157">
        <f>SUM(D81:Q81)</f>
        <v>0</v>
      </c>
      <c r="U81" s="152"/>
      <c r="V81" s="153"/>
    </row>
    <row r="82" spans="2:22" s="163" customFormat="1">
      <c r="B82" s="154" t="s">
        <v>232</v>
      </c>
      <c r="C82" s="155"/>
      <c r="D82" s="156">
        <f>-'5.  2015-2020 LRAM'!Y1149</f>
        <v>0</v>
      </c>
      <c r="E82" s="156">
        <f>-'5.  2015-2020 LRAM'!Z1149</f>
        <v>0</v>
      </c>
      <c r="F82" s="156">
        <f>-'5.  2015-2020 LRAM'!AA1149</f>
        <v>0</v>
      </c>
      <c r="G82" s="156">
        <f>-'5.  2015-2020 LRAM'!AB1149</f>
        <v>0</v>
      </c>
      <c r="H82" s="156">
        <f>-'5.  2015-2020 LRAM'!AC1149</f>
        <v>0</v>
      </c>
      <c r="I82" s="156">
        <f>-'5.  2015-2020 LRAM'!AD1149</f>
        <v>0</v>
      </c>
      <c r="J82" s="156">
        <f>-'5.  2015-2020 LRAM'!AE1149</f>
        <v>0</v>
      </c>
      <c r="K82" s="156">
        <f>-'5.  2015-2020 LRAM'!AF1149</f>
        <v>0</v>
      </c>
      <c r="L82" s="156">
        <f>-'5.  2015-2020 LRAM'!AG1149</f>
        <v>0</v>
      </c>
      <c r="M82" s="156">
        <f>-'5.  2015-2020 LRAM'!AH1149</f>
        <v>0</v>
      </c>
      <c r="N82" s="156">
        <f>-'5.  2015-2020 LRAM'!AI1149</f>
        <v>0</v>
      </c>
      <c r="O82" s="156">
        <f>-'5.  2015-2020 LRAM'!AJ1149</f>
        <v>0</v>
      </c>
      <c r="P82" s="156">
        <f>-'5.  2015-2020 LRAM'!AK1149</f>
        <v>0</v>
      </c>
      <c r="Q82" s="156">
        <f>-'5.  2015-2020 LRAM'!AL1149</f>
        <v>0</v>
      </c>
      <c r="R82" s="157">
        <f>SUM(D82:Q82)</f>
        <v>0</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5">
        <f>'6.  Carrying Charges'!I237</f>
        <v>0</v>
      </c>
      <c r="E84" s="1134">
        <f>'6.  Carrying Charges'!J237</f>
        <v>4423.9452804359998</v>
      </c>
      <c r="F84" s="1134">
        <f>'6.  Carrying Charges'!K237</f>
        <v>17395.712656515574</v>
      </c>
      <c r="G84" s="1134">
        <f>'6.  Carrying Charges'!L237</f>
        <v>3234.7815106863113</v>
      </c>
      <c r="H84" s="675">
        <f>'6.  Carrying Charges'!M237</f>
        <v>0</v>
      </c>
      <c r="I84" s="675">
        <f>'6.  Carrying Charges'!N237</f>
        <v>0</v>
      </c>
      <c r="J84" s="675">
        <f>'6.  Carrying Charges'!O237</f>
        <v>0</v>
      </c>
      <c r="K84" s="675">
        <f>'6.  Carrying Charges'!P237</f>
        <v>0</v>
      </c>
      <c r="L84" s="675">
        <f>'6.  Carrying Charges'!Q237</f>
        <v>0</v>
      </c>
      <c r="M84" s="675">
        <f>'6.  Carrying Charges'!R237</f>
        <v>0</v>
      </c>
      <c r="N84" s="675">
        <f>'6.  Carrying Charges'!S237</f>
        <v>0</v>
      </c>
      <c r="O84" s="675">
        <f>'6.  Carrying Charges'!T237</f>
        <v>0</v>
      </c>
      <c r="P84" s="675">
        <f>'6.  Carrying Charges'!U237</f>
        <v>0</v>
      </c>
      <c r="Q84" s="675">
        <f>'6.  Carrying Charges'!V237</f>
        <v>0</v>
      </c>
      <c r="R84" s="676">
        <f>SUM(D84:Q84)</f>
        <v>25054.439447637887</v>
      </c>
      <c r="U84" s="152"/>
      <c r="V84" s="153"/>
    </row>
    <row r="85" spans="2:22" s="163" customFormat="1" ht="21.75" customHeight="1">
      <c r="B85" s="620" t="s">
        <v>240</v>
      </c>
      <c r="C85" s="621"/>
      <c r="D85" s="620">
        <f>SUM(D54:D82)+D84</f>
        <v>0</v>
      </c>
      <c r="E85" s="620">
        <f t="shared" ref="E85:P85" si="2">SUM(E54:E82)+E84</f>
        <v>154398.78351825505</v>
      </c>
      <c r="F85" s="620">
        <f t="shared" si="2"/>
        <v>607122.53482810059</v>
      </c>
      <c r="G85" s="620">
        <f t="shared" si="2"/>
        <v>112896.13648839868</v>
      </c>
      <c r="H85" s="620">
        <f t="shared" si="2"/>
        <v>0</v>
      </c>
      <c r="I85" s="620">
        <f t="shared" si="2"/>
        <v>0</v>
      </c>
      <c r="J85" s="620">
        <f t="shared" si="2"/>
        <v>0</v>
      </c>
      <c r="K85" s="620">
        <f t="shared" si="2"/>
        <v>0</v>
      </c>
      <c r="L85" s="620">
        <f t="shared" si="2"/>
        <v>0</v>
      </c>
      <c r="M85" s="620">
        <f t="shared" si="2"/>
        <v>0</v>
      </c>
      <c r="N85" s="620">
        <f t="shared" si="2"/>
        <v>0</v>
      </c>
      <c r="O85" s="620">
        <f t="shared" si="2"/>
        <v>0</v>
      </c>
      <c r="P85" s="620">
        <f t="shared" si="2"/>
        <v>0</v>
      </c>
      <c r="Q85" s="620">
        <f>SUM(Q54:Q82)+Q84</f>
        <v>0</v>
      </c>
      <c r="R85" s="620">
        <f>SUM(R54:R82)+R84</f>
        <v>874417.45483475435</v>
      </c>
      <c r="U85" s="152"/>
      <c r="V85" s="153"/>
    </row>
    <row r="86" spans="2:22" ht="20.25" customHeight="1">
      <c r="B86" s="452" t="s">
        <v>536</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4.5">
      <c r="E88" s="9"/>
    </row>
    <row r="89" spans="2:22" ht="21" hidden="1" customHeight="1">
      <c r="B89" s="118" t="s">
        <v>537</v>
      </c>
      <c r="F89" s="586"/>
    </row>
    <row r="90" spans="2:22" s="546" customFormat="1" ht="27.75" hidden="1" customHeight="1">
      <c r="B90" s="567" t="s">
        <v>557</v>
      </c>
      <c r="C90" s="563"/>
      <c r="D90" s="563"/>
      <c r="E90" s="570"/>
      <c r="F90" s="563"/>
      <c r="G90" s="563"/>
      <c r="H90" s="563"/>
      <c r="I90" s="563"/>
      <c r="J90" s="563"/>
      <c r="T90" s="547"/>
      <c r="U90" s="547"/>
    </row>
    <row r="91" spans="2:22" ht="11.25" hidden="1" customHeight="1">
      <c r="B91" s="110"/>
    </row>
    <row r="92" spans="2:22" s="559" customFormat="1" ht="25.5" hidden="1" customHeight="1">
      <c r="B92" s="561"/>
      <c r="C92" s="557">
        <v>2011</v>
      </c>
      <c r="D92" s="557">
        <v>2012</v>
      </c>
      <c r="E92" s="557">
        <v>2013</v>
      </c>
      <c r="F92" s="557">
        <v>2014</v>
      </c>
      <c r="G92" s="557">
        <v>2015</v>
      </c>
      <c r="H92" s="557">
        <v>2016</v>
      </c>
      <c r="I92" s="557">
        <v>2017</v>
      </c>
      <c r="J92" s="557">
        <v>2018</v>
      </c>
      <c r="K92" s="557">
        <v>2019</v>
      </c>
      <c r="L92" s="557">
        <v>2020</v>
      </c>
      <c r="M92" s="558" t="s">
        <v>26</v>
      </c>
      <c r="T92" s="560"/>
      <c r="U92" s="560"/>
    </row>
    <row r="93" spans="2:22" s="90" customFormat="1" ht="23.25" hidden="1" customHeight="1">
      <c r="B93" s="198">
        <v>2011</v>
      </c>
      <c r="C93" s="552">
        <f>'4.  2011-2014 LRAM'!AM131</f>
        <v>128023.11935414483</v>
      </c>
      <c r="D93" s="553">
        <f>SUM('4.  2011-2014 LRAM'!Y259:AL259)</f>
        <v>127880.08809328584</v>
      </c>
      <c r="E93" s="553">
        <f>SUM('4.  2011-2014 LRAM'!Y388:AL388)</f>
        <v>128296.86679972245</v>
      </c>
      <c r="F93" s="554">
        <f>SUM('4.  2011-2014 LRAM'!Y517:AL517)</f>
        <v>132434.83762068558</v>
      </c>
      <c r="G93" s="554">
        <f>SUM('5.  2015-2020 LRAM'!Y199:AL199)</f>
        <v>0</v>
      </c>
      <c r="H93" s="553">
        <f>SUM('5.  2015-2020 LRAM'!Y385:AL385)</f>
        <v>0</v>
      </c>
      <c r="I93" s="554">
        <f>SUM('5.  2015-2020 LRAM'!Y583:AL583)</f>
        <v>0</v>
      </c>
      <c r="J93" s="553">
        <f>SUM('5.  2015-2020 LRAM'!Y772:AL772)</f>
        <v>0</v>
      </c>
      <c r="K93" s="553">
        <f>SUM('5.  2015-2020 LRAM'!Y955:AL955)</f>
        <v>0</v>
      </c>
      <c r="L93" s="553">
        <f>SUM('5.  2015-2020 LRAM'!Y1138:AL1138)</f>
        <v>0</v>
      </c>
      <c r="M93" s="553">
        <f>SUM(C93:L93)</f>
        <v>516634.9118678387</v>
      </c>
      <c r="T93" s="197"/>
      <c r="U93" s="197"/>
    </row>
    <row r="94" spans="2:22" s="90" customFormat="1" ht="23.25" hidden="1" customHeight="1">
      <c r="B94" s="198">
        <v>2012</v>
      </c>
      <c r="C94" s="555"/>
      <c r="D94" s="554">
        <f>SUM('4.  2011-2014 LRAM'!Y260:AL260)</f>
        <v>81675.294109124166</v>
      </c>
      <c r="E94" s="553">
        <f>SUM('4.  2011-2014 LRAM'!Y389:AL389)</f>
        <v>79551.457542870892</v>
      </c>
      <c r="F94" s="554">
        <f>SUM('4.  2011-2014 LRAM'!Y518:AL518)</f>
        <v>81791.629978603756</v>
      </c>
      <c r="G94" s="554">
        <f>SUM('5.  2015-2020 LRAM'!Y200:AL200)</f>
        <v>0</v>
      </c>
      <c r="H94" s="553">
        <f>SUM('5.  2015-2020 LRAM'!Y386:AL386)</f>
        <v>0</v>
      </c>
      <c r="I94" s="554">
        <f>SUM('5.  2015-2020 LRAM'!Y584:AL584)</f>
        <v>0</v>
      </c>
      <c r="J94" s="553">
        <f>SUM('5.  2015-2020 LRAM'!Y773:AL773)</f>
        <v>0</v>
      </c>
      <c r="K94" s="553">
        <f>SUM('5.  2015-2020 LRAM'!Y956:AL956)</f>
        <v>0</v>
      </c>
      <c r="L94" s="553">
        <f>SUM('5.  2015-2020 LRAM'!Y1139:AL1139)</f>
        <v>0</v>
      </c>
      <c r="M94" s="553">
        <f>SUM(D94:L94)</f>
        <v>243018.3816305988</v>
      </c>
      <c r="T94" s="197"/>
      <c r="U94" s="197"/>
    </row>
    <row r="95" spans="2:22" s="90" customFormat="1" ht="23.25" hidden="1" customHeight="1">
      <c r="B95" s="198">
        <v>2013</v>
      </c>
      <c r="C95" s="556"/>
      <c r="D95" s="556"/>
      <c r="E95" s="554">
        <f>SUM('4.  2011-2014 LRAM'!Y390:AL390)</f>
        <v>99150.03192552882</v>
      </c>
      <c r="F95" s="554">
        <f>SUM('4.  2011-2014 LRAM'!Y519:AL519)</f>
        <v>102658.84746639917</v>
      </c>
      <c r="G95" s="554">
        <f>SUM('5.  2015-2020 LRAM'!Y201:AL201)</f>
        <v>103584.27092115162</v>
      </c>
      <c r="H95" s="553">
        <f>SUM('5.  2015-2020 LRAM'!Y387:AL387)</f>
        <v>96130.865839200807</v>
      </c>
      <c r="I95" s="554">
        <f>SUM('5.  2015-2020 LRAM'!Y585:AL585)</f>
        <v>81812.947459697505</v>
      </c>
      <c r="J95" s="553">
        <f>SUM('5.  2015-2020 LRAM'!Y774:AL774)</f>
        <v>75271.592233696661</v>
      </c>
      <c r="K95" s="553">
        <f>SUM('5.  2015-2020 LRAM'!Y957:AL957)</f>
        <v>70532.573072777159</v>
      </c>
      <c r="L95" s="553">
        <f>SUM('5.  2015-2020 LRAM'!Y1140:AL1140)</f>
        <v>0</v>
      </c>
      <c r="M95" s="553">
        <f>SUM(C95:L95)</f>
        <v>629141.12891845172</v>
      </c>
      <c r="T95" s="197"/>
      <c r="U95" s="197"/>
    </row>
    <row r="96" spans="2:22" s="90" customFormat="1" ht="23.25" hidden="1" customHeight="1">
      <c r="B96" s="198">
        <v>2014</v>
      </c>
      <c r="C96" s="556"/>
      <c r="D96" s="556"/>
      <c r="E96" s="556"/>
      <c r="F96" s="554">
        <f>SUM('4.  2011-2014 LRAM'!Y520:AL520)</f>
        <v>134141.3849341028</v>
      </c>
      <c r="G96" s="554">
        <f>SUM('5.  2015-2020 LRAM'!Y202:AL202)</f>
        <v>129220.86568893565</v>
      </c>
      <c r="H96" s="553">
        <f>SUM('5.  2015-2020 LRAM'!Y388:AL388)</f>
        <v>112597.54075188175</v>
      </c>
      <c r="I96" s="554">
        <f>SUM('5.  2015-2020 LRAM'!Y586:AL586)</f>
        <v>96451.817022453528</v>
      </c>
      <c r="J96" s="553">
        <f>SUM('5.  2015-2020 LRAM'!Y775:AL775)</f>
        <v>72004.947530529258</v>
      </c>
      <c r="K96" s="553">
        <f>SUM('5.  2015-2020 LRAM'!Y958:AL958)</f>
        <v>58169.361215917517</v>
      </c>
      <c r="L96" s="553">
        <f>SUM('5.  2015-2020 LRAM'!Y1141:AL1141)</f>
        <v>0</v>
      </c>
      <c r="M96" s="553">
        <f>SUM(F96:L96)</f>
        <v>602585.91714382044</v>
      </c>
      <c r="T96" s="197"/>
      <c r="U96" s="197"/>
    </row>
    <row r="97" spans="2:21" s="90" customFormat="1" ht="23.25" hidden="1" customHeight="1">
      <c r="B97" s="198">
        <v>2015</v>
      </c>
      <c r="C97" s="556"/>
      <c r="D97" s="556"/>
      <c r="E97" s="556"/>
      <c r="F97" s="556"/>
      <c r="G97" s="554">
        <f>SUM('5.  2015-2020 LRAM'!Y203:AL203)</f>
        <v>283115.45130000002</v>
      </c>
      <c r="H97" s="553">
        <f>SUM('5.  2015-2020 LRAM'!Y389:AL389)</f>
        <v>270154.44795400003</v>
      </c>
      <c r="I97" s="554">
        <f>SUM('5.  2015-2020 LRAM'!Y587:AL587)</f>
        <v>256181.93556400001</v>
      </c>
      <c r="J97" s="553">
        <f>SUM('5.  2015-2020 LRAM'!Y776:AL776)</f>
        <v>241261.99451399999</v>
      </c>
      <c r="K97" s="553">
        <f>SUM('5.  2015-2020 LRAM'!Y959:AL959)</f>
        <v>227028.57498599996</v>
      </c>
      <c r="L97" s="553">
        <f>SUM('5.  2015-2020 LRAM'!Y1142:AL1142)</f>
        <v>0</v>
      </c>
      <c r="M97" s="553">
        <f>SUM(G97:L97)</f>
        <v>1277742.4043180002</v>
      </c>
      <c r="T97" s="197"/>
      <c r="U97" s="197"/>
    </row>
    <row r="98" spans="2:21" s="90" customFormat="1" ht="23.25" hidden="1" customHeight="1">
      <c r="B98" s="198">
        <v>2016</v>
      </c>
      <c r="C98" s="556"/>
      <c r="D98" s="556"/>
      <c r="E98" s="556"/>
      <c r="F98" s="556"/>
      <c r="G98" s="556"/>
      <c r="H98" s="553">
        <f>SUM('5.  2015-2020 LRAM'!Y390:AL390)</f>
        <v>255240.56480400002</v>
      </c>
      <c r="I98" s="554">
        <f>SUM('5.  2015-2020 LRAM'!Y588:AL588)</f>
        <v>219291.76127999998</v>
      </c>
      <c r="J98" s="553">
        <f>SUM('5.  2015-2020 LRAM'!Y777:AL777)</f>
        <v>198185.84239199999</v>
      </c>
      <c r="K98" s="553">
        <f>SUM('5.  2015-2020 LRAM'!Y960:AL960)</f>
        <v>161098.90651199996</v>
      </c>
      <c r="L98" s="553">
        <f>SUM('5.  2015-2020 LRAM'!Y1143:AL1143)</f>
        <v>0</v>
      </c>
      <c r="M98" s="553">
        <f>SUM(H98:L98)</f>
        <v>833817.07498799986</v>
      </c>
      <c r="T98" s="197"/>
      <c r="U98" s="197"/>
    </row>
    <row r="99" spans="2:21" s="90" customFormat="1" ht="23.25" hidden="1" customHeight="1">
      <c r="B99" s="198">
        <v>2017</v>
      </c>
      <c r="C99" s="556"/>
      <c r="D99" s="556"/>
      <c r="E99" s="556"/>
      <c r="F99" s="556"/>
      <c r="G99" s="556"/>
      <c r="H99" s="556"/>
      <c r="I99" s="553">
        <f>SUM('5.  2015-2020 LRAM'!Y589:AL589)</f>
        <v>383922.01569509826</v>
      </c>
      <c r="J99" s="553">
        <f>SUM('5.  2015-2020 LRAM'!Y778:AL778)</f>
        <v>371280.63415852684</v>
      </c>
      <c r="K99" s="553">
        <f>SUM('5.  2015-2020 LRAM'!Y961:AL961)</f>
        <v>321399.57188287127</v>
      </c>
      <c r="L99" s="553">
        <f>SUM('5.  2015-2020 LRAM'!Y1144:AL1144)</f>
        <v>0</v>
      </c>
      <c r="M99" s="553">
        <f>SUM(I99:L99)</f>
        <v>1076602.2217364963</v>
      </c>
      <c r="T99" s="197"/>
      <c r="U99" s="197"/>
    </row>
    <row r="100" spans="2:21" s="90" customFormat="1" ht="23.25" hidden="1" customHeight="1">
      <c r="B100" s="198">
        <v>2018</v>
      </c>
      <c r="C100" s="556"/>
      <c r="D100" s="556"/>
      <c r="E100" s="556"/>
      <c r="F100" s="556"/>
      <c r="G100" s="556"/>
      <c r="H100" s="556"/>
      <c r="I100" s="556"/>
      <c r="J100" s="553">
        <f>SUM('5.  2015-2020 LRAM'!Y779:AL779)</f>
        <v>147592.49407980466</v>
      </c>
      <c r="K100" s="553">
        <f>SUM('5.  2015-2020 LRAM'!Y962:AL962)</f>
        <v>128566.85417187067</v>
      </c>
      <c r="L100" s="553">
        <f>SUM('5.  2015-2020 LRAM'!Y1145:AL1145)</f>
        <v>0</v>
      </c>
      <c r="M100" s="553">
        <f>SUM(J100:L100)</f>
        <v>276159.34825167531</v>
      </c>
      <c r="T100" s="197"/>
      <c r="U100" s="197"/>
    </row>
    <row r="101" spans="2:21" s="90" customFormat="1" ht="23.25" hidden="1" customHeight="1">
      <c r="B101" s="198">
        <v>2019</v>
      </c>
      <c r="C101" s="556"/>
      <c r="D101" s="556"/>
      <c r="E101" s="556"/>
      <c r="F101" s="556"/>
      <c r="G101" s="556"/>
      <c r="H101" s="556"/>
      <c r="I101" s="556"/>
      <c r="J101" s="556"/>
      <c r="K101" s="553">
        <f>SUM('5.  2015-2020 LRAM'!Y963:AL963)</f>
        <v>75431.814345679988</v>
      </c>
      <c r="L101" s="553">
        <f>SUM('5.  2015-2020 LRAM'!Y1146:AL1146)</f>
        <v>0</v>
      </c>
      <c r="M101" s="553">
        <f>SUM(K101:L101)</f>
        <v>75431.814345679988</v>
      </c>
      <c r="T101" s="197"/>
      <c r="U101" s="197"/>
    </row>
    <row r="102" spans="2:21" s="90" customFormat="1" ht="23.25" hidden="1" customHeight="1">
      <c r="B102" s="198">
        <v>2020</v>
      </c>
      <c r="C102" s="556"/>
      <c r="D102" s="556"/>
      <c r="E102" s="556"/>
      <c r="F102" s="556"/>
      <c r="G102" s="556"/>
      <c r="H102" s="556"/>
      <c r="I102" s="556"/>
      <c r="J102" s="556"/>
      <c r="K102" s="556"/>
      <c r="L102" s="555">
        <f>SUM('5.  2015-2020 LRAM'!Y1147:AL1147)</f>
        <v>0</v>
      </c>
      <c r="M102" s="555">
        <f>L102</f>
        <v>0</v>
      </c>
      <c r="T102" s="197"/>
      <c r="U102" s="197"/>
    </row>
    <row r="103" spans="2:21" s="196" customFormat="1" ht="24" hidden="1" customHeight="1">
      <c r="B103" s="568" t="s">
        <v>519</v>
      </c>
      <c r="C103" s="552">
        <f>C93</f>
        <v>128023.11935414483</v>
      </c>
      <c r="D103" s="553">
        <f>D93+D94</f>
        <v>209555.38220241002</v>
      </c>
      <c r="E103" s="553">
        <f>E93+E94+E95</f>
        <v>306998.35626812215</v>
      </c>
      <c r="F103" s="553">
        <f>F93+F94+F95+F96</f>
        <v>451026.69999979122</v>
      </c>
      <c r="G103" s="553">
        <f>G93+G94+G95+G96+G97</f>
        <v>515920.58791008731</v>
      </c>
      <c r="H103" s="553">
        <f>H93+H94+H95+H96+H97+H98</f>
        <v>734123.41934908263</v>
      </c>
      <c r="I103" s="553">
        <f>I93+I94+I95+I96+I97+I98+I99</f>
        <v>1037660.4770212492</v>
      </c>
      <c r="J103" s="553">
        <f>J93+J94+J95+J96+J97+J98+J99+J100</f>
        <v>1105597.5049085575</v>
      </c>
      <c r="K103" s="553">
        <f>K93+K94+K95+K96+K97+K98+K99+K100+K101</f>
        <v>1042227.6561871164</v>
      </c>
      <c r="L103" s="553">
        <f>SUM(L93:L102)</f>
        <v>0</v>
      </c>
      <c r="M103" s="553">
        <f>SUM(M93:M102)</f>
        <v>5531133.203200561</v>
      </c>
      <c r="T103" s="199"/>
      <c r="U103" s="199"/>
    </row>
    <row r="104" spans="2:21" s="27" customFormat="1" ht="24.75" hidden="1" customHeight="1">
      <c r="B104" s="569" t="s">
        <v>518</v>
      </c>
      <c r="C104" s="551">
        <f>'4.  2011-2014 LRAM'!AM132</f>
        <v>0</v>
      </c>
      <c r="D104" s="551">
        <f>'4.  2011-2014 LRAM'!AM262</f>
        <v>0</v>
      </c>
      <c r="E104" s="551">
        <f>'4.  2011-2014 LRAM'!AM392</f>
        <v>0</v>
      </c>
      <c r="F104" s="551">
        <f>'4.  2011-2014 LRAM'!AM522</f>
        <v>233381.34839999999</v>
      </c>
      <c r="G104" s="551">
        <f>'5.  2015-2020 LRAM'!AM205</f>
        <v>236715.1134</v>
      </c>
      <c r="H104" s="551">
        <f>'5.  2015-2020 LRAM'!AM392</f>
        <v>227051.55600000001</v>
      </c>
      <c r="I104" s="551">
        <f>'5.  2015-2020 LRAM'!AM591</f>
        <v>216486.56580000001</v>
      </c>
      <c r="J104" s="551">
        <f>'5.  2015-2020 LRAM'!AM781</f>
        <v>204281.32020000002</v>
      </c>
      <c r="K104" s="551">
        <f>'5.  2015-2020 LRAM'!AM965</f>
        <v>192864.64079999999</v>
      </c>
      <c r="L104" s="551">
        <f>'5.  2015-2020 LRAM'!AM1149</f>
        <v>0</v>
      </c>
      <c r="M104" s="553">
        <f>SUM(C104:L104)</f>
        <v>1310780.5445999999</v>
      </c>
      <c r="T104" s="89"/>
      <c r="U104" s="89"/>
    </row>
    <row r="105" spans="2:21" ht="24.75" hidden="1" customHeight="1">
      <c r="B105" s="569" t="s">
        <v>43</v>
      </c>
      <c r="C105" s="551">
        <f>'6.  Carrying Charges'!W27</f>
        <v>0</v>
      </c>
      <c r="D105" s="551">
        <f>'6.  Carrying Charges'!W42</f>
        <v>0</v>
      </c>
      <c r="E105" s="551">
        <f>'6.  Carrying Charges'!W57</f>
        <v>0</v>
      </c>
      <c r="F105" s="551">
        <f>'6.  Carrying Charges'!W72</f>
        <v>0</v>
      </c>
      <c r="G105" s="551">
        <f>'6.  Carrying Charges'!W87</f>
        <v>0</v>
      </c>
      <c r="H105" s="551">
        <f>'6.  Carrying Charges'!W102</f>
        <v>0</v>
      </c>
      <c r="I105" s="551">
        <f>'6.  Carrying Charges'!W117</f>
        <v>0</v>
      </c>
      <c r="J105" s="551">
        <f>'6.  Carrying Charges'!W132</f>
        <v>0</v>
      </c>
      <c r="K105" s="551">
        <f>'6.  Carrying Charges'!W147</f>
        <v>8534.3287983584632</v>
      </c>
      <c r="L105" s="551">
        <f>'6.  Carrying Charges'!W162</f>
        <v>20213.070259931308</v>
      </c>
      <c r="M105" s="553">
        <f>SUM(C105:L105)</f>
        <v>28747.399058289771</v>
      </c>
    </row>
    <row r="106" spans="2:21" ht="23.25" hidden="1" customHeight="1">
      <c r="B106" s="568" t="s">
        <v>26</v>
      </c>
      <c r="C106" s="551">
        <f>C103-C104+C105</f>
        <v>128023.11935414483</v>
      </c>
      <c r="D106" s="551">
        <f t="shared" ref="D106:J106" si="3">D103-D104+D105</f>
        <v>209555.38220241002</v>
      </c>
      <c r="E106" s="551">
        <f t="shared" si="3"/>
        <v>306998.35626812215</v>
      </c>
      <c r="F106" s="551">
        <f t="shared" si="3"/>
        <v>217645.35159979123</v>
      </c>
      <c r="G106" s="551">
        <f t="shared" si="3"/>
        <v>279205.47451008728</v>
      </c>
      <c r="H106" s="551">
        <f t="shared" si="3"/>
        <v>507071.86334908265</v>
      </c>
      <c r="I106" s="551">
        <f t="shared" si="3"/>
        <v>821173.91122124926</v>
      </c>
      <c r="J106" s="551">
        <f t="shared" si="3"/>
        <v>901316.18470855756</v>
      </c>
      <c r="K106" s="551">
        <f>K103-K104+K105</f>
        <v>857897.34418547491</v>
      </c>
      <c r="L106" s="551">
        <f>L103-L104+L105</f>
        <v>20213.070259931308</v>
      </c>
      <c r="M106" s="551">
        <f>M103-M104+M105</f>
        <v>4249100.0576588511</v>
      </c>
    </row>
    <row r="107" spans="2:21" ht="15.65" hidden="1" customHeight="1"/>
    <row r="108" spans="2:21">
      <c r="B108" s="586"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77</xdr:row>
                    <xdr:rowOff>76200</xdr:rowOff>
                  </from>
                  <to>
                    <xdr:col>2</xdr:col>
                    <xdr:colOff>1384300</xdr:colOff>
                    <xdr:row>79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pageSetUpPr fitToPage="1"/>
  </sheetPr>
  <dimension ref="B13:H50"/>
  <sheetViews>
    <sheetView topLeftCell="A16" zoomScaleNormal="100" workbookViewId="0">
      <selection activeCell="G24" sqref="G24:H24"/>
    </sheetView>
  </sheetViews>
  <sheetFormatPr defaultColWidth="9" defaultRowHeight="14.5"/>
  <cols>
    <col min="1" max="1" width="5.453125" style="12" customWidth="1"/>
    <col min="2" max="2" width="27" style="12" customWidth="1"/>
    <col min="3" max="3" width="24.26953125" style="12" customWidth="1"/>
    <col min="4" max="4" width="23.453125" style="12" customWidth="1"/>
    <col min="5" max="5" width="28.54296875" style="12" customWidth="1"/>
    <col min="6" max="6" width="44" style="12" customWidth="1"/>
    <col min="7" max="7" width="72.54296875" style="12" customWidth="1"/>
    <col min="8" max="16384" width="9" style="12"/>
  </cols>
  <sheetData>
    <row r="13" spans="2:3" ht="15" thickBot="1"/>
    <row r="14" spans="2:3" ht="26.25" customHeight="1" thickBot="1">
      <c r="B14" s="534" t="s">
        <v>171</v>
      </c>
      <c r="C14" s="126" t="s">
        <v>175</v>
      </c>
    </row>
    <row r="15" spans="2:3" ht="26.25" customHeight="1" thickBot="1">
      <c r="C15" s="128" t="s">
        <v>406</v>
      </c>
    </row>
    <row r="16" spans="2:3" ht="27" customHeight="1" thickBot="1">
      <c r="C16" s="566" t="s">
        <v>551</v>
      </c>
    </row>
    <row r="19" spans="2:8" ht="15.5">
      <c r="B19" s="534" t="s">
        <v>610</v>
      </c>
    </row>
    <row r="20" spans="2:8" ht="13.5" customHeight="1"/>
    <row r="21" spans="2:8" ht="41.15" customHeight="1">
      <c r="B21" s="1174" t="s">
        <v>669</v>
      </c>
      <c r="C21" s="1174"/>
      <c r="D21" s="1174"/>
      <c r="E21" s="1174"/>
      <c r="F21" s="1174"/>
      <c r="G21" s="1174"/>
      <c r="H21" s="1174"/>
    </row>
    <row r="23" spans="2:8" s="606" customFormat="1" ht="15.5">
      <c r="B23" s="616" t="s">
        <v>546</v>
      </c>
      <c r="C23" s="616" t="s">
        <v>561</v>
      </c>
      <c r="D23" s="616" t="s">
        <v>545</v>
      </c>
      <c r="E23" s="1183" t="s">
        <v>34</v>
      </c>
      <c r="F23" s="1184"/>
      <c r="G23" s="1183" t="s">
        <v>544</v>
      </c>
      <c r="H23" s="1184"/>
    </row>
    <row r="24" spans="2:8">
      <c r="B24" s="605">
        <v>1</v>
      </c>
      <c r="C24" s="640" t="s">
        <v>369</v>
      </c>
      <c r="D24" s="604" t="s">
        <v>880</v>
      </c>
      <c r="E24" s="1181" t="s">
        <v>881</v>
      </c>
      <c r="F24" s="1182"/>
      <c r="G24" s="1179" t="s">
        <v>879</v>
      </c>
      <c r="H24" s="1180"/>
    </row>
    <row r="25" spans="2:8">
      <c r="B25" s="605">
        <v>2</v>
      </c>
      <c r="C25" s="640"/>
      <c r="D25" s="604"/>
      <c r="E25" s="1179"/>
      <c r="F25" s="1180"/>
      <c r="G25" s="1179"/>
      <c r="H25" s="1180"/>
    </row>
    <row r="26" spans="2:8">
      <c r="B26" s="605">
        <v>3</v>
      </c>
      <c r="C26" s="640"/>
      <c r="D26" s="604"/>
      <c r="E26" s="1179"/>
      <c r="F26" s="1180"/>
      <c r="G26" s="1179"/>
      <c r="H26" s="1180"/>
    </row>
    <row r="27" spans="2:8">
      <c r="B27" s="605">
        <v>4</v>
      </c>
      <c r="C27" s="640"/>
      <c r="D27" s="604"/>
      <c r="E27" s="1181"/>
      <c r="F27" s="1182"/>
      <c r="G27" s="1179"/>
      <c r="H27" s="1180"/>
    </row>
    <row r="28" spans="2:8">
      <c r="B28" s="605">
        <v>5</v>
      </c>
      <c r="C28" s="640"/>
      <c r="D28" s="604"/>
      <c r="E28" s="1181"/>
      <c r="F28" s="1182"/>
      <c r="G28" s="1179"/>
      <c r="H28" s="1180"/>
    </row>
    <row r="29" spans="2:8">
      <c r="B29" s="605">
        <v>6</v>
      </c>
      <c r="C29" s="640"/>
      <c r="D29" s="604"/>
      <c r="E29" s="1181"/>
      <c r="F29" s="1182"/>
      <c r="G29" s="1179"/>
      <c r="H29" s="1180"/>
    </row>
    <row r="30" spans="2:8">
      <c r="B30" s="605">
        <v>7</v>
      </c>
      <c r="C30" s="640"/>
      <c r="D30" s="604"/>
      <c r="E30" s="1181"/>
      <c r="F30" s="1182"/>
      <c r="G30" s="1179"/>
      <c r="H30" s="1180"/>
    </row>
    <row r="31" spans="2:8">
      <c r="B31" s="605">
        <v>8</v>
      </c>
      <c r="C31" s="640"/>
      <c r="D31" s="604"/>
      <c r="E31" s="1181"/>
      <c r="F31" s="1182"/>
      <c r="G31" s="1179"/>
      <c r="H31" s="1180"/>
    </row>
    <row r="32" spans="2:8">
      <c r="B32" s="605">
        <v>9</v>
      </c>
      <c r="C32" s="640"/>
      <c r="D32" s="604"/>
      <c r="E32" s="1181"/>
      <c r="F32" s="1182"/>
      <c r="G32" s="1179"/>
      <c r="H32" s="1180"/>
    </row>
    <row r="33" spans="2:8">
      <c r="B33" s="605">
        <v>10</v>
      </c>
      <c r="C33" s="640"/>
      <c r="D33" s="604"/>
      <c r="E33" s="1181"/>
      <c r="F33" s="1182"/>
      <c r="G33" s="1179"/>
      <c r="H33" s="1180"/>
    </row>
    <row r="34" spans="2:8">
      <c r="B34" s="605" t="s">
        <v>480</v>
      </c>
      <c r="C34" s="640"/>
      <c r="D34" s="604"/>
      <c r="E34" s="1181"/>
      <c r="F34" s="1182"/>
      <c r="G34" s="1179"/>
      <c r="H34" s="1180"/>
    </row>
    <row r="36" spans="2:8" ht="30.75" customHeight="1">
      <c r="B36" s="534" t="s">
        <v>606</v>
      </c>
    </row>
    <row r="37" spans="2:8" ht="23.25" customHeight="1">
      <c r="B37" s="565" t="s">
        <v>611</v>
      </c>
      <c r="C37" s="602"/>
      <c r="D37" s="602"/>
      <c r="E37" s="602"/>
      <c r="F37" s="602"/>
      <c r="G37" s="602"/>
      <c r="H37" s="602"/>
    </row>
    <row r="39" spans="2:8" s="90" customFormat="1" ht="15.5">
      <c r="B39" s="616" t="s">
        <v>546</v>
      </c>
      <c r="C39" s="616" t="s">
        <v>561</v>
      </c>
      <c r="D39" s="616" t="s">
        <v>545</v>
      </c>
      <c r="E39" s="1183" t="s">
        <v>34</v>
      </c>
      <c r="F39" s="1184"/>
      <c r="G39" s="1183" t="s">
        <v>544</v>
      </c>
      <c r="H39" s="1184"/>
    </row>
    <row r="40" spans="2:8">
      <c r="B40" s="605">
        <v>1</v>
      </c>
      <c r="C40" s="640"/>
      <c r="D40" s="604"/>
      <c r="E40" s="1181"/>
      <c r="F40" s="1182"/>
      <c r="G40" s="1179"/>
      <c r="H40" s="1180"/>
    </row>
    <row r="41" spans="2:8">
      <c r="B41" s="605">
        <v>2</v>
      </c>
      <c r="C41" s="640"/>
      <c r="D41" s="604"/>
      <c r="E41" s="1181"/>
      <c r="F41" s="1182"/>
      <c r="G41" s="1179"/>
      <c r="H41" s="1180"/>
    </row>
    <row r="42" spans="2:8">
      <c r="B42" s="605">
        <v>3</v>
      </c>
      <c r="C42" s="640"/>
      <c r="D42" s="604"/>
      <c r="E42" s="1181"/>
      <c r="F42" s="1182"/>
      <c r="G42" s="1179"/>
      <c r="H42" s="1180"/>
    </row>
    <row r="43" spans="2:8">
      <c r="B43" s="605">
        <v>4</v>
      </c>
      <c r="C43" s="640"/>
      <c r="D43" s="604"/>
      <c r="E43" s="1181"/>
      <c r="F43" s="1182"/>
      <c r="G43" s="1179"/>
      <c r="H43" s="1180"/>
    </row>
    <row r="44" spans="2:8">
      <c r="B44" s="605">
        <v>5</v>
      </c>
      <c r="C44" s="640"/>
      <c r="D44" s="604"/>
      <c r="E44" s="1181"/>
      <c r="F44" s="1182"/>
      <c r="G44" s="1179"/>
      <c r="H44" s="1180"/>
    </row>
    <row r="45" spans="2:8">
      <c r="B45" s="605">
        <v>6</v>
      </c>
      <c r="C45" s="640"/>
      <c r="D45" s="604"/>
      <c r="E45" s="1181"/>
      <c r="F45" s="1182"/>
      <c r="G45" s="1179"/>
      <c r="H45" s="1180"/>
    </row>
    <row r="46" spans="2:8">
      <c r="B46" s="605">
        <v>7</v>
      </c>
      <c r="C46" s="640"/>
      <c r="D46" s="604"/>
      <c r="E46" s="1181"/>
      <c r="F46" s="1182"/>
      <c r="G46" s="1179"/>
      <c r="H46" s="1180"/>
    </row>
    <row r="47" spans="2:8">
      <c r="B47" s="605">
        <v>8</v>
      </c>
      <c r="C47" s="640"/>
      <c r="D47" s="604"/>
      <c r="E47" s="1181"/>
      <c r="F47" s="1182"/>
      <c r="G47" s="1179"/>
      <c r="H47" s="1180"/>
    </row>
    <row r="48" spans="2:8">
      <c r="B48" s="605">
        <v>9</v>
      </c>
      <c r="C48" s="640"/>
      <c r="D48" s="604"/>
      <c r="E48" s="1181"/>
      <c r="F48" s="1182"/>
      <c r="G48" s="1179"/>
      <c r="H48" s="1180"/>
    </row>
    <row r="49" spans="2:8">
      <c r="B49" s="605">
        <v>10</v>
      </c>
      <c r="C49" s="640"/>
      <c r="D49" s="604"/>
      <c r="E49" s="1181"/>
      <c r="F49" s="1182"/>
      <c r="G49" s="1179"/>
      <c r="H49" s="1180"/>
    </row>
    <row r="50" spans="2:8">
      <c r="B50" s="605" t="s">
        <v>480</v>
      </c>
      <c r="C50" s="640"/>
      <c r="D50" s="604"/>
      <c r="E50" s="1181"/>
      <c r="F50" s="1182"/>
      <c r="G50" s="1179"/>
      <c r="H50" s="118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6:H26"/>
    <mergeCell ref="G27:H27"/>
    <mergeCell ref="G28:H28"/>
    <mergeCell ref="G29:H29"/>
    <mergeCell ref="G30:H30"/>
    <mergeCell ref="G31:H31"/>
    <mergeCell ref="G32:H32"/>
    <mergeCell ref="G33:H33"/>
    <mergeCell ref="G34:H34"/>
    <mergeCell ref="E39:F39"/>
    <mergeCell ref="G39:H39"/>
    <mergeCell ref="E34:F34"/>
    <mergeCell ref="G45:H45"/>
    <mergeCell ref="E40:F40"/>
    <mergeCell ref="G40:H40"/>
    <mergeCell ref="E41:F41"/>
    <mergeCell ref="G41:H41"/>
    <mergeCell ref="E42:F42"/>
    <mergeCell ref="G42:H42"/>
    <mergeCell ref="G25:H25"/>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pageSetUpPr fitToPage="1"/>
  </sheetPr>
  <dimension ref="B1:AF96"/>
  <sheetViews>
    <sheetView zoomScale="85" zoomScaleNormal="85" workbookViewId="0">
      <selection activeCell="I21" sqref="I21"/>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 style="12" customWidth="1"/>
    <col min="9" max="13" width="22" style="12" customWidth="1"/>
    <col min="14" max="14" width="26" style="12" customWidth="1"/>
    <col min="15" max="16" width="22" style="12" customWidth="1"/>
    <col min="17" max="17" width="16.26953125" style="12" customWidth="1"/>
    <col min="18" max="18" width="13.5429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5"/>
      <c r="D4" s="257"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1" t="s">
        <v>172</v>
      </c>
      <c r="E6" s="437"/>
      <c r="F6" s="437"/>
      <c r="G6" s="437"/>
      <c r="H6" s="437"/>
      <c r="I6" s="437"/>
      <c r="J6" s="437"/>
      <c r="K6" s="437"/>
      <c r="L6" s="437"/>
      <c r="M6" s="437"/>
      <c r="N6" s="437"/>
      <c r="O6" s="437"/>
      <c r="P6" s="437"/>
      <c r="Q6" s="456"/>
    </row>
    <row r="7" spans="2:17" s="104" customFormat="1" ht="29.25" customHeight="1" thickBot="1">
      <c r="D7" s="566" t="s">
        <v>551</v>
      </c>
      <c r="P7" s="105"/>
      <c r="Q7" s="105"/>
    </row>
    <row r="8" spans="2:17" s="104" customFormat="1" ht="30" customHeight="1">
      <c r="D8" s="571"/>
      <c r="P8" s="105"/>
      <c r="Q8" s="105"/>
    </row>
    <row r="9" spans="2:17" s="2" customFormat="1" ht="24.75" customHeight="1">
      <c r="B9" s="118" t="s">
        <v>411</v>
      </c>
      <c r="C9" s="17"/>
      <c r="D9" s="454">
        <v>2014</v>
      </c>
    </row>
    <row r="10" spans="2:17" s="17" customFormat="1" ht="16.5" customHeight="1"/>
    <row r="11" spans="2:17" s="17" customFormat="1" ht="36.75" customHeight="1">
      <c r="B11" s="1185" t="s">
        <v>731</v>
      </c>
      <c r="C11" s="1185"/>
      <c r="D11" s="1185"/>
      <c r="E11" s="1185"/>
      <c r="F11" s="1185"/>
      <c r="G11" s="1185"/>
      <c r="H11" s="1185"/>
      <c r="I11" s="1185"/>
      <c r="J11" s="1185"/>
      <c r="K11" s="1185"/>
      <c r="L11" s="1185"/>
      <c r="M11" s="1185"/>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Streetlighting kW</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v>
      </c>
      <c r="H14" s="576">
        <f>'1.  LRAMVA Summary'!H53</f>
        <v>0</v>
      </c>
      <c r="I14" s="576">
        <f>'1.  LRAMVA Summary'!I53</f>
        <v>0</v>
      </c>
      <c r="J14" s="576">
        <f>'1.  LRAMVA Summary'!J53</f>
        <v>0</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5" customFormat="1" ht="15.75" customHeight="1">
      <c r="B15" s="460" t="s">
        <v>27</v>
      </c>
      <c r="C15" s="623">
        <f>SUM(D15:Q15)</f>
        <v>18623388</v>
      </c>
      <c r="D15" s="450">
        <v>3348102</v>
      </c>
      <c r="E15" s="450">
        <v>3280740</v>
      </c>
      <c r="F15" s="1137">
        <v>11994546</v>
      </c>
      <c r="G15" s="450"/>
      <c r="H15" s="450"/>
      <c r="I15" s="450"/>
      <c r="J15" s="450"/>
      <c r="K15" s="450"/>
      <c r="L15" s="450"/>
      <c r="M15" s="450"/>
      <c r="N15" s="450"/>
      <c r="O15" s="450"/>
      <c r="P15" s="451"/>
      <c r="Q15" s="451"/>
    </row>
    <row r="16" spans="2:17" s="455" customFormat="1" ht="15.75" customHeight="1">
      <c r="B16" s="460" t="s">
        <v>28</v>
      </c>
      <c r="C16" s="623">
        <f>SUM(D16:Q16)</f>
        <v>31326</v>
      </c>
      <c r="D16" s="1063"/>
      <c r="E16" s="1063"/>
      <c r="F16" s="1136">
        <v>31326</v>
      </c>
      <c r="G16" s="449"/>
      <c r="H16" s="449"/>
      <c r="I16" s="449"/>
      <c r="J16" s="449"/>
      <c r="K16" s="451"/>
      <c r="L16" s="451"/>
      <c r="M16" s="451"/>
      <c r="N16" s="451"/>
      <c r="O16" s="451"/>
      <c r="P16" s="451"/>
      <c r="Q16" s="451"/>
    </row>
    <row r="17" spans="2:17" s="17" customFormat="1" ht="15.75" customHeight="1">
      <c r="D17" s="1064"/>
      <c r="E17" s="1064"/>
      <c r="F17" s="1064"/>
    </row>
    <row r="18" spans="2:17" s="25" customFormat="1" ht="15.75" customHeight="1">
      <c r="B18" s="191" t="s">
        <v>451</v>
      </c>
      <c r="C18" s="192"/>
      <c r="D18" s="1065">
        <f t="shared" ref="D18:E18" si="0">IF(D14="kw",HLOOKUP(D14,D14:D16,3,FALSE),HLOOKUP(D14,D14:D16,2,FALSE))</f>
        <v>3348102</v>
      </c>
      <c r="E18" s="1065">
        <f t="shared" si="0"/>
        <v>3280740</v>
      </c>
      <c r="F18" s="1065">
        <f>IF(F14="kw",HLOOKUP(F14,F14:F16,3,FALSE),HLOOKUP(F14,F14:F16,2,FALSE))</f>
        <v>31326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663</v>
      </c>
      <c r="C20" s="367" t="s">
        <v>855</v>
      </c>
      <c r="D20" s="453"/>
    </row>
    <row r="21" spans="2:17" s="437" customFormat="1" ht="21" customHeight="1">
      <c r="B21" s="459" t="s">
        <v>366</v>
      </c>
      <c r="C21" s="367" t="s">
        <v>856</v>
      </c>
      <c r="D21" s="453"/>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4"/>
    </row>
    <row r="25" spans="2:17" s="2" customFormat="1" ht="15.75" customHeight="1">
      <c r="D25" s="20"/>
    </row>
    <row r="26" spans="2:17" s="2" customFormat="1" ht="42" customHeight="1">
      <c r="B26" s="1185" t="s">
        <v>731</v>
      </c>
      <c r="C26" s="1185"/>
      <c r="D26" s="1185"/>
      <c r="E26" s="1185"/>
      <c r="F26" s="1185"/>
      <c r="G26" s="1185"/>
      <c r="H26" s="1185"/>
      <c r="I26" s="1185"/>
      <c r="J26" s="1185"/>
      <c r="K26" s="1185"/>
      <c r="L26" s="1185"/>
      <c r="M26" s="1185"/>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Streetlighting kW</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v>
      </c>
      <c r="H29" s="576">
        <f>'1.  LRAMVA Summary'!H53</f>
        <v>0</v>
      </c>
      <c r="I29" s="576">
        <f>'1.  LRAMVA Summary'!I53</f>
        <v>0</v>
      </c>
      <c r="J29" s="576">
        <f>'1.  LRAMVA Summary'!J53</f>
        <v>0</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5" customFormat="1" ht="15.75" customHeight="1">
      <c r="B30" s="460" t="s">
        <v>27</v>
      </c>
      <c r="C30" s="623">
        <f>SUM(D30:Q30)</f>
        <v>0</v>
      </c>
      <c r="D30" s="461"/>
      <c r="E30" s="461"/>
      <c r="F30" s="461"/>
      <c r="G30" s="461"/>
      <c r="H30" s="461"/>
      <c r="I30" s="461"/>
      <c r="J30" s="461"/>
      <c r="K30" s="461"/>
      <c r="L30" s="461"/>
      <c r="M30" s="461"/>
      <c r="N30" s="461"/>
      <c r="O30" s="461"/>
      <c r="P30" s="461"/>
      <c r="Q30" s="451"/>
    </row>
    <row r="31" spans="2:17" s="462" customFormat="1" ht="15" customHeight="1">
      <c r="B31" s="460" t="s">
        <v>28</v>
      </c>
      <c r="C31" s="623">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663</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1185" t="s">
        <v>604</v>
      </c>
      <c r="C40" s="1185"/>
      <c r="D40" s="1185"/>
      <c r="E40" s="1185"/>
      <c r="F40" s="1185"/>
      <c r="G40" s="1185"/>
      <c r="H40" s="1185"/>
      <c r="I40" s="1185"/>
      <c r="J40" s="1185"/>
      <c r="K40" s="1185"/>
      <c r="L40" s="1185"/>
      <c r="M40" s="1185"/>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GS&gt;50 kW</v>
      </c>
      <c r="G42" s="243" t="str">
        <f>'1.  LRAMVA Summary'!G52</f>
        <v>Streetlighting kW</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v>
      </c>
      <c r="H43" s="580">
        <f>'1.  LRAMVA Summary'!H53</f>
        <v>0</v>
      </c>
      <c r="I43" s="580">
        <f>'1.  LRAMVA Summary'!I53</f>
        <v>0</v>
      </c>
      <c r="J43" s="580">
        <f>'1.  LRAMVA Summary'!J53</f>
        <v>0</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5">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1">
        <v>2014</v>
      </c>
      <c r="D47" s="190">
        <f t="shared" ref="D47:Q47" si="6">IF(ISBLANK($C$47),0,IF($C$47=$D$9,HLOOKUP(D43,D14:D18,5,FALSE),HLOOKUP(D43,D29:D33,5,FALSE)))</f>
        <v>3348102</v>
      </c>
      <c r="E47" s="190">
        <f t="shared" si="6"/>
        <v>3280740</v>
      </c>
      <c r="F47" s="190">
        <f t="shared" si="6"/>
        <v>31326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1">
        <v>2014</v>
      </c>
      <c r="D48" s="190">
        <f t="shared" ref="D48:Q48" si="7">IF(ISBLANK($C$48),0,IF($C$48=$D$9,HLOOKUP(D43,D14:D18,5,FALSE),HLOOKUP(D43,D29:D33,5,FALSE)))</f>
        <v>3348102</v>
      </c>
      <c r="E48" s="190">
        <f t="shared" si="7"/>
        <v>3280740</v>
      </c>
      <c r="F48" s="190">
        <f t="shared" si="7"/>
        <v>31326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1">
        <v>2014</v>
      </c>
      <c r="D49" s="190">
        <f t="shared" ref="D49:Q49" si="8">IF(ISBLANK($C$49),0,IF($C$49=$D$9,HLOOKUP(D43,D14:D18,5,FALSE),HLOOKUP(D43,D29:D33,5,FALSE)))</f>
        <v>3348102</v>
      </c>
      <c r="E49" s="190">
        <f t="shared" si="8"/>
        <v>3280740</v>
      </c>
      <c r="F49" s="190">
        <f t="shared" si="8"/>
        <v>31326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1">
        <v>2014</v>
      </c>
      <c r="D50" s="190">
        <f t="shared" ref="D50:I50" si="9">IF(ISBLANK($C$50),0,IF($C$50=$D$9,HLOOKUP(D43,D14:D18,5,FALSE),HLOOKUP(D43,D29:D33,5,FALSE)))</f>
        <v>3348102</v>
      </c>
      <c r="E50" s="190">
        <f t="shared" si="9"/>
        <v>3280740</v>
      </c>
      <c r="F50" s="190">
        <f t="shared" si="9"/>
        <v>31326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1">
        <v>2014</v>
      </c>
      <c r="D51" s="190">
        <f t="shared" ref="D51:Q51" si="11">IF(ISBLANK($C$51),0,IF($C$51=$D$9,HLOOKUP(D43,D14:D18,5,FALSE),HLOOKUP(D43,D29:D33,5,FALSE)))</f>
        <v>3348102</v>
      </c>
      <c r="E51" s="190">
        <f t="shared" si="11"/>
        <v>3280740</v>
      </c>
      <c r="F51" s="190">
        <f t="shared" si="11"/>
        <v>31326</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1">
        <v>2014</v>
      </c>
      <c r="D52" s="190">
        <f t="shared" ref="D52:Q52" si="12">IF(ISBLANK($C$52),0,IF($C$52=$D$9,HLOOKUP(D43,D14:D18,5,FALSE),HLOOKUP(D43,D29:D33,5,FALSE)))</f>
        <v>3348102</v>
      </c>
      <c r="E52" s="190">
        <f t="shared" si="12"/>
        <v>3280740</v>
      </c>
      <c r="F52" s="190">
        <f t="shared" si="12"/>
        <v>31326</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c r="B53" s="171">
        <v>2020</v>
      </c>
      <c r="C53" s="531"/>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C44:C46 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59999389629810485"/>
    <pageSetUpPr fitToPage="1"/>
  </sheetPr>
  <dimension ref="A1:Z136"/>
  <sheetViews>
    <sheetView topLeftCell="B1" zoomScale="90" zoomScaleNormal="90" workbookViewId="0">
      <pane ySplit="14" topLeftCell="A39" activePane="bottomLeft" state="frozen"/>
      <selection pane="bottomLeft" activeCell="M36" sqref="M36"/>
    </sheetView>
  </sheetViews>
  <sheetFormatPr defaultColWidth="9" defaultRowHeight="14.5" outlineLevelRow="1"/>
  <cols>
    <col min="1" max="1" width="6.54296875" style="4" customWidth="1"/>
    <col min="2" max="2" width="36.54296875" style="5" customWidth="1"/>
    <col min="3" max="3" width="17" style="78" customWidth="1"/>
    <col min="4" max="5" width="18" style="5" customWidth="1"/>
    <col min="6" max="6" width="18.54296875" style="5" customWidth="1"/>
    <col min="7" max="8" width="15.453125" style="5" customWidth="1"/>
    <col min="9" max="9" width="17.26953125" style="5" customWidth="1"/>
    <col min="10" max="13" width="16" style="5" customWidth="1"/>
    <col min="14" max="14" width="19" style="5" customWidth="1"/>
    <col min="15" max="15" width="16.5429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191" t="s">
        <v>171</v>
      </c>
      <c r="C4" s="85" t="s">
        <v>175</v>
      </c>
      <c r="D4" s="85"/>
      <c r="E4" s="49"/>
    </row>
    <row r="5" spans="1:26" s="18" customFormat="1" ht="26.25" hidden="1" customHeight="1" outlineLevel="1" thickBot="1">
      <c r="A5" s="4"/>
      <c r="B5" s="1191"/>
      <c r="C5" s="86" t="s">
        <v>172</v>
      </c>
      <c r="D5" s="86"/>
      <c r="E5" s="49"/>
    </row>
    <row r="6" spans="1:26" ht="26.25" hidden="1" customHeight="1" outlineLevel="1" thickBot="1">
      <c r="B6" s="1191"/>
      <c r="C6" s="1194" t="s">
        <v>551</v>
      </c>
      <c r="D6" s="1195"/>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527</v>
      </c>
      <c r="C8" s="591" t="s">
        <v>482</v>
      </c>
      <c r="D8" s="590"/>
      <c r="M8" s="6"/>
      <c r="N8" s="6"/>
      <c r="O8" s="6"/>
      <c r="P8" s="6"/>
      <c r="Q8" s="6"/>
      <c r="R8" s="6"/>
      <c r="S8" s="6"/>
      <c r="T8" s="6"/>
      <c r="U8" s="6"/>
      <c r="V8" s="6"/>
      <c r="W8" s="6"/>
      <c r="X8" s="6"/>
      <c r="Y8" s="6"/>
      <c r="Z8" s="6"/>
    </row>
    <row r="9" spans="1:26" s="18" customFormat="1" ht="19.5" hidden="1" customHeight="1" outlineLevel="1">
      <c r="A9" s="4"/>
      <c r="B9" s="537"/>
      <c r="C9" s="591" t="s">
        <v>528</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9"/>
    </row>
    <row r="12" spans="1:26" ht="58.5" customHeight="1">
      <c r="B12" s="1189" t="s">
        <v>612</v>
      </c>
      <c r="C12" s="1189"/>
      <c r="D12" s="1189"/>
      <c r="E12" s="1189"/>
      <c r="F12" s="1189"/>
      <c r="G12" s="1189"/>
      <c r="H12" s="1189"/>
      <c r="I12" s="1189"/>
      <c r="J12" s="1189"/>
      <c r="K12" s="1189"/>
      <c r="L12" s="1189"/>
      <c r="M12" s="1189"/>
      <c r="N12" s="1189"/>
      <c r="O12" s="118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843</v>
      </c>
      <c r="E14" s="469" t="s">
        <v>844</v>
      </c>
      <c r="F14" s="469" t="s">
        <v>875</v>
      </c>
      <c r="G14" s="469" t="s">
        <v>845</v>
      </c>
      <c r="H14" s="469" t="s">
        <v>846</v>
      </c>
      <c r="I14" s="469" t="s">
        <v>847</v>
      </c>
      <c r="J14" s="469" t="s">
        <v>848</v>
      </c>
      <c r="K14" s="469" t="s">
        <v>849</v>
      </c>
      <c r="L14" s="469" t="s">
        <v>850</v>
      </c>
      <c r="M14" s="469" t="s">
        <v>851</v>
      </c>
      <c r="N14" s="469" t="s">
        <v>852</v>
      </c>
      <c r="O14" s="469" t="s">
        <v>853</v>
      </c>
      <c r="P14" s="7"/>
    </row>
    <row r="15" spans="1:26" s="7" customFormat="1" ht="18.75" customHeight="1">
      <c r="B15" s="470" t="s">
        <v>188</v>
      </c>
      <c r="C15" s="1192"/>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559</v>
      </c>
      <c r="C16" s="1187"/>
      <c r="D16" s="474">
        <v>4</v>
      </c>
      <c r="E16" s="474">
        <v>4</v>
      </c>
      <c r="F16" s="474">
        <v>4</v>
      </c>
      <c r="G16" s="474">
        <v>4</v>
      </c>
      <c r="H16" s="474"/>
      <c r="I16" s="474"/>
      <c r="J16" s="474"/>
      <c r="K16" s="474"/>
      <c r="L16" s="474"/>
      <c r="M16" s="474"/>
      <c r="N16" s="474"/>
      <c r="O16" s="475"/>
    </row>
    <row r="17" spans="1:15" s="111" customFormat="1" ht="17.25" customHeight="1">
      <c r="B17" s="476" t="s">
        <v>560</v>
      </c>
      <c r="C17" s="1193"/>
      <c r="D17" s="112">
        <f>12-D16</f>
        <v>8</v>
      </c>
      <c r="E17" s="112">
        <f>12-E16</f>
        <v>8</v>
      </c>
      <c r="F17" s="112">
        <f t="shared" ref="F17:K17" si="0">12-F16</f>
        <v>8</v>
      </c>
      <c r="G17" s="112">
        <f t="shared" si="0"/>
        <v>8</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7" t="str">
        <f>'1.  LRAMVA Summary'!B29</f>
        <v>Residential</v>
      </c>
      <c r="C18" s="1186" t="str">
        <f>'2. LRAMVA Threshold'!D43</f>
        <v>kWh</v>
      </c>
      <c r="D18" s="46">
        <v>1.6899999999999998E-2</v>
      </c>
      <c r="E18" s="46">
        <v>1.7000000000000001E-2</v>
      </c>
      <c r="F18" s="46">
        <v>1.72E-2</v>
      </c>
      <c r="G18" s="46">
        <v>1.7299999999999999E-2</v>
      </c>
      <c r="H18" s="46">
        <v>1.6199999999999999E-2</v>
      </c>
      <c r="I18" s="46">
        <v>1.6400000000000001E-2</v>
      </c>
      <c r="J18" s="46">
        <v>1.2500000000000001E-2</v>
      </c>
      <c r="K18" s="46">
        <v>8.3999999999999995E-3</v>
      </c>
      <c r="L18" s="46">
        <v>4.1999999999999997E-3</v>
      </c>
      <c r="M18" s="46">
        <v>0</v>
      </c>
      <c r="N18" s="46"/>
      <c r="O18" s="69"/>
    </row>
    <row r="19" spans="1:15" s="7" customFormat="1" ht="15" customHeight="1" outlineLevel="1">
      <c r="B19" s="533" t="s">
        <v>511</v>
      </c>
      <c r="C19" s="1187"/>
      <c r="D19" s="46"/>
      <c r="E19" s="46">
        <v>-2.0000000000000001E-4</v>
      </c>
      <c r="F19" s="46">
        <v>-4.0000000000000002E-4</v>
      </c>
      <c r="G19" s="46">
        <v>-4.0000000000000002E-4</v>
      </c>
      <c r="H19" s="46"/>
      <c r="I19" s="46"/>
      <c r="J19" s="46"/>
      <c r="K19" s="46"/>
      <c r="L19" s="46"/>
      <c r="M19" s="46"/>
      <c r="N19" s="46"/>
      <c r="O19" s="69"/>
    </row>
    <row r="20" spans="1:15" s="7" customFormat="1" ht="15" customHeight="1" outlineLevel="1">
      <c r="B20" s="533" t="s">
        <v>512</v>
      </c>
      <c r="C20" s="1187"/>
      <c r="D20" s="46"/>
      <c r="E20" s="46"/>
      <c r="F20" s="46"/>
      <c r="G20" s="46"/>
      <c r="H20" s="46"/>
      <c r="I20" s="46"/>
      <c r="J20" s="46"/>
      <c r="K20" s="46"/>
      <c r="L20" s="46"/>
      <c r="M20" s="46"/>
      <c r="N20" s="46"/>
      <c r="O20" s="69"/>
    </row>
    <row r="21" spans="1:15" s="7" customFormat="1" ht="15" customHeight="1" outlineLevel="1">
      <c r="B21" s="533" t="s">
        <v>490</v>
      </c>
      <c r="C21" s="1187"/>
      <c r="D21" s="46"/>
      <c r="E21" s="46"/>
      <c r="F21" s="46"/>
      <c r="G21" s="46"/>
      <c r="H21" s="46"/>
      <c r="I21" s="46"/>
      <c r="J21" s="46"/>
      <c r="K21" s="46"/>
      <c r="L21" s="46"/>
      <c r="M21" s="46"/>
      <c r="N21" s="46"/>
      <c r="O21" s="69"/>
    </row>
    <row r="22" spans="1:15" s="7" customFormat="1" ht="14.25" customHeight="1">
      <c r="B22" s="533" t="s">
        <v>513</v>
      </c>
      <c r="C22" s="1188"/>
      <c r="D22" s="65">
        <f>SUM(D18:D21)</f>
        <v>1.6899999999999998E-2</v>
      </c>
      <c r="E22" s="65">
        <f>SUM(E18:E21)</f>
        <v>1.6800000000000002E-2</v>
      </c>
      <c r="F22" s="65">
        <f>SUM(F18:F21)</f>
        <v>1.6799999999999999E-2</v>
      </c>
      <c r="G22" s="65">
        <f t="shared" ref="G22:N22" si="2">SUM(G18:G21)</f>
        <v>1.6899999999999998E-2</v>
      </c>
      <c r="H22" s="65">
        <f t="shared" si="2"/>
        <v>1.6199999999999999E-2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89" t="s">
        <v>514</v>
      </c>
      <c r="C23" s="479"/>
      <c r="D23" s="480"/>
      <c r="E23" s="481">
        <f>ROUND(SUM(D22*E16+E22*E17)/12,4)</f>
        <v>1.6799999999999999E-2</v>
      </c>
      <c r="F23" s="481">
        <f>ROUND(SUM(E22*F16+F22*F17)/12,4)</f>
        <v>1.6799999999999999E-2</v>
      </c>
      <c r="G23" s="481">
        <f>ROUND(SUM(F22*G16+G22*G17)/12,4)</f>
        <v>1.6899999999999998E-2</v>
      </c>
      <c r="H23" s="481">
        <f>ROUND(SUM(G22*H16+H22*H17)/12,4)</f>
        <v>1.6199999999999999E-2</v>
      </c>
      <c r="I23" s="481">
        <f>ROUND(SUM(H22*I16+I22*I17)/12,4)</f>
        <v>1.6400000000000001E-2</v>
      </c>
      <c r="J23" s="481">
        <f t="shared" ref="J23:N23" si="3">ROUND(SUM(I22*J16+J22*J17)/12,4)</f>
        <v>1.2500000000000001E-2</v>
      </c>
      <c r="K23" s="481">
        <f t="shared" si="3"/>
        <v>8.3999999999999995E-3</v>
      </c>
      <c r="L23" s="481">
        <f t="shared" si="3"/>
        <v>4.1999999999999997E-3</v>
      </c>
      <c r="M23" s="481">
        <f>ROUND(SUM(L22*M16+M22*M17)/12,4)</f>
        <v>0</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601" t="str">
        <f>'1.  LRAMVA Summary'!B30</f>
        <v>GS&lt;50 kW</v>
      </c>
      <c r="C25" s="1186" t="str">
        <f>'2. LRAMVA Threshold'!E43</f>
        <v>kWh</v>
      </c>
      <c r="D25" s="46">
        <v>1.2200000000000001E-2</v>
      </c>
      <c r="E25" s="46">
        <v>1.2200000000000001E-2</v>
      </c>
      <c r="F25" s="46">
        <v>1.23E-2</v>
      </c>
      <c r="G25" s="46">
        <v>1.24E-2</v>
      </c>
      <c r="H25" s="46">
        <v>1.24E-2</v>
      </c>
      <c r="I25" s="46">
        <v>1.26E-2</v>
      </c>
      <c r="J25" s="46">
        <v>1.2800000000000001E-2</v>
      </c>
      <c r="K25" s="46">
        <v>1.2999999999999999E-2</v>
      </c>
      <c r="L25" s="46">
        <v>1.3100000000000001E-2</v>
      </c>
      <c r="M25" s="46">
        <v>1.3299999999999999E-2</v>
      </c>
      <c r="N25" s="46"/>
      <c r="O25" s="69"/>
    </row>
    <row r="26" spans="1:15" s="18" customFormat="1" outlineLevel="1">
      <c r="A26" s="4"/>
      <c r="B26" s="533" t="s">
        <v>511</v>
      </c>
      <c r="C26" s="1187"/>
      <c r="D26" s="46"/>
      <c r="E26" s="46">
        <v>-2.0000000000000001E-4</v>
      </c>
      <c r="F26" s="46">
        <v>-2.0000000000000001E-4</v>
      </c>
      <c r="G26" s="46">
        <v>-2.9999999999999997E-4</v>
      </c>
      <c r="H26" s="46"/>
      <c r="I26" s="46"/>
      <c r="J26" s="46"/>
      <c r="K26" s="46"/>
      <c r="L26" s="46"/>
      <c r="M26" s="46"/>
      <c r="N26" s="46"/>
      <c r="O26" s="69"/>
    </row>
    <row r="27" spans="1:15" s="18" customFormat="1" outlineLevel="1">
      <c r="A27" s="4"/>
      <c r="B27" s="533" t="s">
        <v>512</v>
      </c>
      <c r="C27" s="1187"/>
      <c r="D27" s="46"/>
      <c r="E27" s="46"/>
      <c r="F27" s="46"/>
      <c r="G27" s="46"/>
      <c r="H27" s="46"/>
      <c r="I27" s="46"/>
      <c r="J27" s="46"/>
      <c r="K27" s="46"/>
      <c r="L27" s="46"/>
      <c r="M27" s="46"/>
      <c r="N27" s="46"/>
      <c r="O27" s="69"/>
    </row>
    <row r="28" spans="1:15" s="18" customFormat="1" outlineLevel="1">
      <c r="A28" s="4"/>
      <c r="B28" s="533" t="s">
        <v>490</v>
      </c>
      <c r="C28" s="1187"/>
      <c r="D28" s="46"/>
      <c r="E28" s="46"/>
      <c r="F28" s="46"/>
      <c r="G28" s="46"/>
      <c r="H28" s="46"/>
      <c r="I28" s="46"/>
      <c r="J28" s="46"/>
      <c r="K28" s="46"/>
      <c r="L28" s="46"/>
      <c r="M28" s="46"/>
      <c r="N28" s="46"/>
      <c r="O28" s="69"/>
    </row>
    <row r="29" spans="1:15" s="18" customFormat="1">
      <c r="A29" s="4"/>
      <c r="B29" s="533" t="s">
        <v>513</v>
      </c>
      <c r="C29" s="1188"/>
      <c r="D29" s="65">
        <f>SUM(D25:D28)</f>
        <v>1.2200000000000001E-2</v>
      </c>
      <c r="E29" s="65">
        <f t="shared" ref="E29:N29" si="4">SUM(E25:E28)</f>
        <v>1.2E-2</v>
      </c>
      <c r="F29" s="65">
        <f t="shared" si="4"/>
        <v>1.21E-2</v>
      </c>
      <c r="G29" s="65">
        <f t="shared" si="4"/>
        <v>1.21E-2</v>
      </c>
      <c r="H29" s="65">
        <f t="shared" si="4"/>
        <v>1.24E-2</v>
      </c>
      <c r="I29" s="65">
        <f t="shared" si="4"/>
        <v>1.26E-2</v>
      </c>
      <c r="J29" s="65">
        <f t="shared" si="4"/>
        <v>1.2800000000000001E-2</v>
      </c>
      <c r="K29" s="65">
        <f t="shared" si="4"/>
        <v>1.2999999999999999E-2</v>
      </c>
      <c r="L29" s="65">
        <f t="shared" si="4"/>
        <v>1.3100000000000001E-2</v>
      </c>
      <c r="M29" s="65">
        <f t="shared" si="4"/>
        <v>1.3299999999999999E-2</v>
      </c>
      <c r="N29" s="65">
        <f t="shared" si="4"/>
        <v>0</v>
      </c>
      <c r="O29" s="76"/>
    </row>
    <row r="30" spans="1:15" s="18" customFormat="1">
      <c r="A30" s="4"/>
      <c r="B30" s="489" t="s">
        <v>514</v>
      </c>
      <c r="C30" s="485"/>
      <c r="D30" s="71"/>
      <c r="E30" s="481">
        <f>ROUND(SUM(D29*E16+E29*E17)/12,4)</f>
        <v>1.21E-2</v>
      </c>
      <c r="F30" s="481">
        <f t="shared" ref="F30:M30" si="5">ROUND(SUM(E29*F16+F29*F17)/12,4)</f>
        <v>1.21E-2</v>
      </c>
      <c r="G30" s="481">
        <f t="shared" si="5"/>
        <v>1.21E-2</v>
      </c>
      <c r="H30" s="481">
        <f t="shared" si="5"/>
        <v>1.24E-2</v>
      </c>
      <c r="I30" s="481">
        <f t="shared" si="5"/>
        <v>1.26E-2</v>
      </c>
      <c r="J30" s="481">
        <f>ROUND(SUM(I29*J16+J29*J17)/12,4)</f>
        <v>1.2800000000000001E-2</v>
      </c>
      <c r="K30" s="481">
        <f t="shared" si="5"/>
        <v>1.2999999999999999E-2</v>
      </c>
      <c r="L30" s="481">
        <f t="shared" si="5"/>
        <v>1.3100000000000001E-2</v>
      </c>
      <c r="M30" s="481">
        <f t="shared" si="5"/>
        <v>1.3299999999999999E-2</v>
      </c>
      <c r="N30" s="481">
        <f>ROUND(SUM(M29*N16+N29*N17)/12,4)</f>
        <v>0</v>
      </c>
      <c r="O30" s="486"/>
    </row>
    <row r="31" spans="1:15" s="18" customFormat="1">
      <c r="A31" s="4"/>
      <c r="B31" s="478"/>
      <c r="C31" s="487"/>
      <c r="D31" s="488"/>
      <c r="E31" s="488"/>
      <c r="F31" s="488"/>
      <c r="G31" s="488"/>
      <c r="H31" s="488"/>
      <c r="I31" s="488"/>
      <c r="J31" s="488"/>
      <c r="K31" s="488"/>
      <c r="L31" s="488"/>
      <c r="M31" s="488"/>
      <c r="N31" s="484"/>
      <c r="O31" s="486"/>
    </row>
    <row r="32" spans="1:15" s="64" customFormat="1" ht="14">
      <c r="B32" s="601" t="str">
        <f>'1.  LRAMVA Summary'!B31</f>
        <v>GS&gt;50 kW</v>
      </c>
      <c r="C32" s="1186" t="str">
        <f>'2. LRAMVA Threshold'!F43</f>
        <v>kW</v>
      </c>
      <c r="D32" s="46">
        <v>3.9737</v>
      </c>
      <c r="E32" s="46">
        <v>3.9887999999999999</v>
      </c>
      <c r="F32" s="46">
        <v>4.0319000000000003</v>
      </c>
      <c r="G32" s="46">
        <v>4.0593000000000004</v>
      </c>
      <c r="H32" s="46">
        <v>4.42</v>
      </c>
      <c r="I32" s="46">
        <v>4.4840999999999998</v>
      </c>
      <c r="J32" s="46">
        <v>4.5715000000000003</v>
      </c>
      <c r="K32" s="46">
        <v>4.6515000000000004</v>
      </c>
      <c r="L32" s="46">
        <v>4.7003000000000004</v>
      </c>
      <c r="M32" s="46">
        <v>4.7637999999999998</v>
      </c>
      <c r="N32" s="46"/>
      <c r="O32" s="69"/>
    </row>
    <row r="33" spans="1:15" s="18" customFormat="1" outlineLevel="1">
      <c r="A33" s="4"/>
      <c r="B33" s="533" t="s">
        <v>511</v>
      </c>
      <c r="C33" s="1187"/>
      <c r="D33" s="46"/>
      <c r="E33" s="46">
        <v>-3.6900000000000002E-2</v>
      </c>
      <c r="F33" s="46">
        <v>-6.0199999999999997E-2</v>
      </c>
      <c r="G33" s="46">
        <v>-6.7599999999999993E-2</v>
      </c>
      <c r="H33" s="46"/>
      <c r="I33" s="46"/>
      <c r="J33" s="46"/>
      <c r="K33" s="46"/>
      <c r="L33" s="46"/>
      <c r="M33" s="46"/>
      <c r="N33" s="46"/>
      <c r="O33" s="69"/>
    </row>
    <row r="34" spans="1:15" s="18" customFormat="1" outlineLevel="1">
      <c r="A34" s="4"/>
      <c r="B34" s="533" t="s">
        <v>512</v>
      </c>
      <c r="C34" s="1187"/>
      <c r="D34" s="46"/>
      <c r="E34" s="46"/>
      <c r="F34" s="46"/>
      <c r="G34" s="46"/>
      <c r="H34" s="46"/>
      <c r="I34" s="46"/>
      <c r="J34" s="46"/>
      <c r="K34" s="46"/>
      <c r="L34" s="46"/>
      <c r="M34" s="46"/>
      <c r="N34" s="46"/>
      <c r="O34" s="69"/>
    </row>
    <row r="35" spans="1:15" s="18" customFormat="1" outlineLevel="1">
      <c r="A35" s="4"/>
      <c r="B35" s="533" t="s">
        <v>490</v>
      </c>
      <c r="C35" s="1187"/>
      <c r="D35" s="46"/>
      <c r="E35" s="46"/>
      <c r="F35" s="46"/>
      <c r="G35" s="46"/>
      <c r="H35" s="46"/>
      <c r="I35" s="46"/>
      <c r="J35" s="46"/>
      <c r="K35" s="46"/>
      <c r="L35" s="46"/>
      <c r="M35" s="46"/>
      <c r="N35" s="46"/>
      <c r="O35" s="69"/>
    </row>
    <row r="36" spans="1:15" s="18" customFormat="1">
      <c r="A36" s="4"/>
      <c r="B36" s="533" t="s">
        <v>513</v>
      </c>
      <c r="C36" s="1188"/>
      <c r="D36" s="65">
        <f>SUM(D32:D35)</f>
        <v>3.9737</v>
      </c>
      <c r="E36" s="65">
        <f>SUM(E32:E35)</f>
        <v>3.9518999999999997</v>
      </c>
      <c r="F36" s="65">
        <f t="shared" ref="F36:M36" si="6">SUM(F32:F35)</f>
        <v>3.9717000000000002</v>
      </c>
      <c r="G36" s="65">
        <f t="shared" si="6"/>
        <v>3.9917000000000002</v>
      </c>
      <c r="H36" s="65">
        <f t="shared" si="6"/>
        <v>4.42</v>
      </c>
      <c r="I36" s="65">
        <f t="shared" si="6"/>
        <v>4.4840999999999998</v>
      </c>
      <c r="J36" s="65">
        <f t="shared" si="6"/>
        <v>4.5715000000000003</v>
      </c>
      <c r="K36" s="65">
        <f t="shared" si="6"/>
        <v>4.6515000000000004</v>
      </c>
      <c r="L36" s="65">
        <f t="shared" si="6"/>
        <v>4.7003000000000004</v>
      </c>
      <c r="M36" s="65">
        <f t="shared" si="6"/>
        <v>4.7637999999999998</v>
      </c>
      <c r="N36" s="65">
        <f>SUM(N32:N35)</f>
        <v>0</v>
      </c>
      <c r="O36" s="76"/>
    </row>
    <row r="37" spans="1:15" s="18" customFormat="1">
      <c r="A37" s="4"/>
      <c r="B37" s="489" t="s">
        <v>514</v>
      </c>
      <c r="C37" s="485"/>
      <c r="D37" s="71"/>
      <c r="E37" s="481">
        <f t="shared" ref="E37:M37" si="7">ROUND(SUM(D36*E16+E36*E17)/12,4)</f>
        <v>3.9592000000000001</v>
      </c>
      <c r="F37" s="481">
        <f t="shared" si="7"/>
        <v>3.9651000000000001</v>
      </c>
      <c r="G37" s="481">
        <f t="shared" si="7"/>
        <v>3.9849999999999999</v>
      </c>
      <c r="H37" s="481">
        <f t="shared" si="7"/>
        <v>4.42</v>
      </c>
      <c r="I37" s="481">
        <f t="shared" si="7"/>
        <v>4.4840999999999998</v>
      </c>
      <c r="J37" s="481">
        <f t="shared" si="7"/>
        <v>4.5715000000000003</v>
      </c>
      <c r="K37" s="481">
        <f t="shared" si="7"/>
        <v>4.6515000000000004</v>
      </c>
      <c r="L37" s="481">
        <f t="shared" si="7"/>
        <v>4.7003000000000004</v>
      </c>
      <c r="M37" s="481">
        <f t="shared" si="7"/>
        <v>4.7637999999999998</v>
      </c>
      <c r="N37" s="481">
        <f>ROUND(SUM(M36*N16+N36*N17)/12,4)</f>
        <v>0</v>
      </c>
      <c r="O37" s="486"/>
    </row>
    <row r="38" spans="1:15" s="70" customFormat="1" ht="15.75" customHeight="1">
      <c r="B38" s="489"/>
      <c r="C38" s="485"/>
      <c r="D38" s="71"/>
      <c r="E38" s="71"/>
      <c r="F38" s="71"/>
      <c r="G38" s="71"/>
      <c r="H38" s="71"/>
      <c r="I38" s="71"/>
      <c r="J38" s="71"/>
      <c r="K38" s="71"/>
      <c r="L38" s="484"/>
      <c r="M38" s="484"/>
      <c r="N38" s="484"/>
      <c r="O38" s="490"/>
    </row>
    <row r="39" spans="1:15" s="64" customFormat="1" ht="14">
      <c r="A39" s="62"/>
      <c r="B39" s="601" t="str">
        <f>'1.  LRAMVA Summary'!B32</f>
        <v>Streetlighting kW</v>
      </c>
      <c r="C39" s="1186" t="str">
        <f>'2. LRAMVA Threshold'!G43</f>
        <v>kW</v>
      </c>
      <c r="D39" s="46"/>
      <c r="E39" s="46"/>
      <c r="F39" s="46"/>
      <c r="G39" s="46"/>
      <c r="H39" s="46"/>
      <c r="I39" s="46"/>
      <c r="J39" s="46"/>
      <c r="K39" s="46"/>
      <c r="L39" s="46"/>
      <c r="M39" s="46"/>
      <c r="N39" s="46"/>
      <c r="O39" s="69"/>
    </row>
    <row r="40" spans="1:15" s="18" customFormat="1" outlineLevel="1">
      <c r="A40" s="4"/>
      <c r="B40" s="533" t="s">
        <v>511</v>
      </c>
      <c r="C40" s="1187"/>
      <c r="D40" s="46"/>
      <c r="E40" s="46"/>
      <c r="F40" s="46"/>
      <c r="G40" s="46"/>
      <c r="H40" s="46"/>
      <c r="I40" s="46"/>
      <c r="J40" s="46"/>
      <c r="K40" s="46">
        <v>4.8948999999999998</v>
      </c>
      <c r="L40" s="46">
        <v>4.9462999999999999</v>
      </c>
      <c r="M40" s="46">
        <v>5.0130999999999997</v>
      </c>
      <c r="N40" s="46"/>
      <c r="O40" s="69"/>
    </row>
    <row r="41" spans="1:15" s="18" customFormat="1" outlineLevel="1">
      <c r="A41" s="4"/>
      <c r="B41" s="533" t="s">
        <v>512</v>
      </c>
      <c r="C41" s="1187"/>
      <c r="D41" s="46"/>
      <c r="E41" s="46"/>
      <c r="F41" s="46"/>
      <c r="G41" s="46"/>
      <c r="H41" s="46"/>
      <c r="I41" s="46"/>
      <c r="J41" s="46"/>
      <c r="K41" s="46"/>
      <c r="L41" s="46"/>
      <c r="M41" s="46"/>
      <c r="N41" s="46"/>
      <c r="O41" s="69"/>
    </row>
    <row r="42" spans="1:15" s="18" customFormat="1" outlineLevel="1">
      <c r="A42" s="4"/>
      <c r="B42" s="533" t="s">
        <v>490</v>
      </c>
      <c r="C42" s="1187"/>
      <c r="D42" s="46"/>
      <c r="E42" s="46"/>
      <c r="F42" s="46"/>
      <c r="G42" s="46"/>
      <c r="H42" s="46"/>
      <c r="I42" s="46"/>
      <c r="J42" s="46"/>
      <c r="K42" s="46"/>
      <c r="L42" s="46"/>
      <c r="M42" s="46"/>
      <c r="N42" s="46"/>
      <c r="O42" s="69"/>
    </row>
    <row r="43" spans="1:15" s="18" customFormat="1">
      <c r="A43" s="4"/>
      <c r="B43" s="533" t="s">
        <v>513</v>
      </c>
      <c r="C43" s="1188"/>
      <c r="D43" s="65">
        <f>SUM(D39:D42)</f>
        <v>0</v>
      </c>
      <c r="E43" s="65">
        <f t="shared" ref="E43:N43" si="8">SUM(E39:E42)</f>
        <v>0</v>
      </c>
      <c r="F43" s="65">
        <f t="shared" si="8"/>
        <v>0</v>
      </c>
      <c r="G43" s="65">
        <f t="shared" si="8"/>
        <v>0</v>
      </c>
      <c r="H43" s="65">
        <f t="shared" si="8"/>
        <v>0</v>
      </c>
      <c r="I43" s="65">
        <f t="shared" si="8"/>
        <v>0</v>
      </c>
      <c r="J43" s="65">
        <f t="shared" si="8"/>
        <v>0</v>
      </c>
      <c r="K43" s="65">
        <f t="shared" si="8"/>
        <v>4.8948999999999998</v>
      </c>
      <c r="L43" s="65">
        <f t="shared" si="8"/>
        <v>4.9462999999999999</v>
      </c>
      <c r="M43" s="65">
        <f t="shared" si="8"/>
        <v>5.0130999999999997</v>
      </c>
      <c r="N43" s="65">
        <f t="shared" si="8"/>
        <v>0</v>
      </c>
      <c r="O43" s="76"/>
    </row>
    <row r="44" spans="1:15" s="14" customFormat="1">
      <c r="A44" s="72"/>
      <c r="B44" s="489" t="s">
        <v>514</v>
      </c>
      <c r="C44" s="485"/>
      <c r="D44" s="71"/>
      <c r="E44" s="481">
        <f t="shared" ref="E44:M44" si="9">ROUND(SUM(D43*E16+E43*E17)/12,4)</f>
        <v>0</v>
      </c>
      <c r="F44" s="481">
        <f t="shared" si="9"/>
        <v>0</v>
      </c>
      <c r="G44" s="481">
        <f t="shared" si="9"/>
        <v>0</v>
      </c>
      <c r="H44" s="481">
        <f t="shared" si="9"/>
        <v>0</v>
      </c>
      <c r="I44" s="481">
        <f t="shared" si="9"/>
        <v>0</v>
      </c>
      <c r="J44" s="481">
        <f t="shared" si="9"/>
        <v>0</v>
      </c>
      <c r="K44" s="481">
        <f t="shared" si="9"/>
        <v>4.8948999999999998</v>
      </c>
      <c r="L44" s="481">
        <f t="shared" si="9"/>
        <v>4.9462999999999999</v>
      </c>
      <c r="M44" s="481">
        <f t="shared" si="9"/>
        <v>5.0130999999999997</v>
      </c>
      <c r="N44" s="481">
        <f>ROUND(SUM(M43*N16+N43*N17)/12,4)</f>
        <v>0</v>
      </c>
      <c r="O44" s="486"/>
    </row>
    <row r="45" spans="1:15" s="70" customFormat="1" ht="14">
      <c r="A45" s="72"/>
      <c r="B45" s="489"/>
      <c r="C45" s="485"/>
      <c r="D45" s="71"/>
      <c r="E45" s="71"/>
      <c r="F45" s="71"/>
      <c r="G45" s="71"/>
      <c r="H45" s="71"/>
      <c r="I45" s="71"/>
      <c r="J45" s="71"/>
      <c r="K45" s="71"/>
      <c r="L45" s="484"/>
      <c r="M45" s="484"/>
      <c r="N45" s="484"/>
      <c r="O45" s="490"/>
    </row>
    <row r="46" spans="1:15" s="64" customFormat="1" ht="14">
      <c r="A46" s="62"/>
      <c r="B46" s="601">
        <f>'1.  LRAMVA Summary'!B33</f>
        <v>0</v>
      </c>
      <c r="C46" s="1186">
        <f>'2. LRAMVA Threshold'!H43</f>
        <v>0</v>
      </c>
      <c r="D46" s="46"/>
      <c r="E46" s="46"/>
      <c r="F46" s="46"/>
      <c r="G46" s="46"/>
      <c r="H46" s="46"/>
      <c r="I46" s="46"/>
      <c r="J46" s="46"/>
      <c r="K46" s="46"/>
      <c r="L46" s="46"/>
      <c r="M46" s="46"/>
      <c r="N46" s="46"/>
      <c r="O46" s="69"/>
    </row>
    <row r="47" spans="1:15" s="18" customFormat="1" outlineLevel="1">
      <c r="A47" s="4"/>
      <c r="B47" s="533" t="s">
        <v>511</v>
      </c>
      <c r="C47" s="1187"/>
      <c r="D47" s="46"/>
      <c r="E47" s="46"/>
      <c r="F47" s="46"/>
      <c r="G47" s="46"/>
      <c r="H47" s="46"/>
      <c r="I47" s="46"/>
      <c r="J47" s="46"/>
      <c r="K47" s="46"/>
      <c r="L47" s="46"/>
      <c r="M47" s="46"/>
      <c r="N47" s="46"/>
      <c r="O47" s="69"/>
    </row>
    <row r="48" spans="1:15" s="18" customFormat="1" outlineLevel="1">
      <c r="A48" s="4"/>
      <c r="B48" s="533" t="s">
        <v>512</v>
      </c>
      <c r="C48" s="1187"/>
      <c r="D48" s="46"/>
      <c r="E48" s="46"/>
      <c r="F48" s="46"/>
      <c r="G48" s="46"/>
      <c r="H48" s="46"/>
      <c r="I48" s="46"/>
      <c r="J48" s="46"/>
      <c r="K48" s="46"/>
      <c r="L48" s="46"/>
      <c r="M48" s="46"/>
      <c r="N48" s="46"/>
      <c r="O48" s="69"/>
    </row>
    <row r="49" spans="1:15" s="18" customFormat="1" outlineLevel="1">
      <c r="A49" s="4"/>
      <c r="B49" s="533" t="s">
        <v>490</v>
      </c>
      <c r="C49" s="1187"/>
      <c r="D49" s="46"/>
      <c r="E49" s="46"/>
      <c r="F49" s="46"/>
      <c r="G49" s="46"/>
      <c r="H49" s="46"/>
      <c r="I49" s="46"/>
      <c r="J49" s="46"/>
      <c r="K49" s="46"/>
      <c r="L49" s="46"/>
      <c r="M49" s="46"/>
      <c r="N49" s="46"/>
      <c r="O49" s="69"/>
    </row>
    <row r="50" spans="1:15" s="18" customFormat="1">
      <c r="A50" s="4"/>
      <c r="B50" s="533" t="s">
        <v>513</v>
      </c>
      <c r="C50" s="1188"/>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89" t="s">
        <v>514</v>
      </c>
      <c r="C51" s="485"/>
      <c r="D51" s="71"/>
      <c r="E51" s="481">
        <f t="shared" ref="E51:M51" si="11">ROUND(SUM(D50*E16+E50*E17)/12,4)</f>
        <v>0</v>
      </c>
      <c r="F51" s="481">
        <f t="shared" si="11"/>
        <v>0</v>
      </c>
      <c r="G51" s="481">
        <f t="shared" si="11"/>
        <v>0</v>
      </c>
      <c r="H51" s="481">
        <f t="shared" si="11"/>
        <v>0</v>
      </c>
      <c r="I51" s="481">
        <f t="shared" si="11"/>
        <v>0</v>
      </c>
      <c r="J51" s="481">
        <f t="shared" si="11"/>
        <v>0</v>
      </c>
      <c r="K51" s="481">
        <f t="shared" si="11"/>
        <v>0</v>
      </c>
      <c r="L51" s="481">
        <f t="shared" si="11"/>
        <v>0</v>
      </c>
      <c r="M51" s="481">
        <f t="shared" si="11"/>
        <v>0</v>
      </c>
      <c r="N51" s="481">
        <f>ROUND(SUM(M50*N16+N50*N17)/12,4)</f>
        <v>0</v>
      </c>
      <c r="O51" s="486"/>
    </row>
    <row r="52" spans="1:15" s="70" customFormat="1" ht="14">
      <c r="A52" s="72"/>
      <c r="B52" s="489"/>
      <c r="C52" s="485"/>
      <c r="D52" s="71"/>
      <c r="E52" s="71"/>
      <c r="F52" s="71"/>
      <c r="G52" s="71"/>
      <c r="H52" s="71"/>
      <c r="I52" s="71"/>
      <c r="J52" s="71"/>
      <c r="K52" s="71"/>
      <c r="L52" s="491"/>
      <c r="M52" s="491"/>
      <c r="N52" s="491"/>
      <c r="O52" s="490"/>
    </row>
    <row r="53" spans="1:15" s="64" customFormat="1" ht="14">
      <c r="A53" s="62"/>
      <c r="B53" s="601">
        <f>'1.  LRAMVA Summary'!B34</f>
        <v>0</v>
      </c>
      <c r="C53" s="1186">
        <f>'2. LRAMVA Threshold'!I43</f>
        <v>0</v>
      </c>
      <c r="D53" s="46"/>
      <c r="E53" s="46"/>
      <c r="F53" s="46"/>
      <c r="G53" s="46"/>
      <c r="H53" s="46"/>
      <c r="I53" s="46"/>
      <c r="J53" s="46"/>
      <c r="K53" s="46"/>
      <c r="L53" s="46"/>
      <c r="M53" s="46"/>
      <c r="N53" s="46"/>
      <c r="O53" s="69"/>
    </row>
    <row r="54" spans="1:15" s="18" customFormat="1" outlineLevel="1">
      <c r="A54" s="4"/>
      <c r="B54" s="533" t="s">
        <v>511</v>
      </c>
      <c r="C54" s="1187"/>
      <c r="D54" s="46"/>
      <c r="E54" s="46"/>
      <c r="F54" s="46"/>
      <c r="G54" s="46"/>
      <c r="H54" s="46"/>
      <c r="I54" s="46"/>
      <c r="J54" s="46"/>
      <c r="K54" s="46"/>
      <c r="L54" s="46"/>
      <c r="M54" s="46"/>
      <c r="N54" s="46"/>
      <c r="O54" s="69"/>
    </row>
    <row r="55" spans="1:15" s="18" customFormat="1" outlineLevel="1">
      <c r="A55" s="4"/>
      <c r="B55" s="533" t="s">
        <v>512</v>
      </c>
      <c r="C55" s="1187"/>
      <c r="D55" s="46"/>
      <c r="E55" s="46"/>
      <c r="F55" s="46"/>
      <c r="G55" s="46"/>
      <c r="H55" s="46"/>
      <c r="I55" s="46"/>
      <c r="J55" s="46"/>
      <c r="K55" s="46"/>
      <c r="L55" s="46"/>
      <c r="M55" s="46"/>
      <c r="N55" s="46"/>
      <c r="O55" s="69"/>
    </row>
    <row r="56" spans="1:15" s="18" customFormat="1" outlineLevel="1">
      <c r="A56" s="4"/>
      <c r="B56" s="533" t="s">
        <v>490</v>
      </c>
      <c r="C56" s="1187"/>
      <c r="D56" s="46"/>
      <c r="E56" s="46"/>
      <c r="F56" s="46"/>
      <c r="G56" s="46"/>
      <c r="H56" s="46"/>
      <c r="I56" s="46"/>
      <c r="J56" s="46"/>
      <c r="K56" s="46"/>
      <c r="L56" s="46"/>
      <c r="M56" s="46"/>
      <c r="N56" s="46"/>
      <c r="O56" s="69"/>
    </row>
    <row r="57" spans="1:15" s="18" customFormat="1">
      <c r="A57" s="4"/>
      <c r="B57" s="533" t="s">
        <v>513</v>
      </c>
      <c r="C57" s="1188"/>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89" t="s">
        <v>514</v>
      </c>
      <c r="C58" s="485"/>
      <c r="D58" s="71"/>
      <c r="E58" s="481">
        <f t="shared" ref="E58:M58" si="13">ROUND(SUM(D57*E16+E57*E17)/12,4)</f>
        <v>0</v>
      </c>
      <c r="F58" s="481">
        <f t="shared" si="13"/>
        <v>0</v>
      </c>
      <c r="G58" s="481">
        <f t="shared" si="13"/>
        <v>0</v>
      </c>
      <c r="H58" s="481">
        <f t="shared" si="13"/>
        <v>0</v>
      </c>
      <c r="I58" s="481">
        <f t="shared" si="13"/>
        <v>0</v>
      </c>
      <c r="J58" s="481">
        <f t="shared" si="13"/>
        <v>0</v>
      </c>
      <c r="K58" s="481">
        <f t="shared" si="13"/>
        <v>0</v>
      </c>
      <c r="L58" s="481">
        <f t="shared" si="13"/>
        <v>0</v>
      </c>
      <c r="M58" s="481">
        <f t="shared" si="13"/>
        <v>0</v>
      </c>
      <c r="N58" s="481">
        <f>ROUND(SUM(M57*N16+N57*N17)/12,4)</f>
        <v>0</v>
      </c>
      <c r="O58" s="486"/>
    </row>
    <row r="59" spans="1:15" s="70" customFormat="1" ht="14">
      <c r="A59" s="72"/>
      <c r="B59" s="489"/>
      <c r="C59" s="485"/>
      <c r="D59" s="71"/>
      <c r="E59" s="71"/>
      <c r="F59" s="71"/>
      <c r="G59" s="71"/>
      <c r="H59" s="71"/>
      <c r="I59" s="71"/>
      <c r="J59" s="71"/>
      <c r="K59" s="71"/>
      <c r="L59" s="491"/>
      <c r="M59" s="491"/>
      <c r="N59" s="491"/>
      <c r="O59" s="490"/>
    </row>
    <row r="60" spans="1:15" s="64" customFormat="1" ht="14">
      <c r="A60" s="62"/>
      <c r="B60" s="601">
        <f>'1.  LRAMVA Summary'!B35</f>
        <v>0</v>
      </c>
      <c r="C60" s="1186">
        <f>'2. LRAMVA Threshold'!J43</f>
        <v>0</v>
      </c>
      <c r="D60" s="46"/>
      <c r="E60" s="46"/>
      <c r="F60" s="46"/>
      <c r="G60" s="46"/>
      <c r="H60" s="46"/>
      <c r="I60" s="46"/>
      <c r="J60" s="46"/>
      <c r="K60" s="46"/>
      <c r="L60" s="46"/>
      <c r="M60" s="46"/>
      <c r="N60" s="46"/>
      <c r="O60" s="69"/>
    </row>
    <row r="61" spans="1:15" s="18" customFormat="1" outlineLevel="1">
      <c r="A61" s="4"/>
      <c r="B61" s="533" t="s">
        <v>511</v>
      </c>
      <c r="C61" s="1187"/>
      <c r="D61" s="46"/>
      <c r="E61" s="46"/>
      <c r="F61" s="46"/>
      <c r="G61" s="46"/>
      <c r="H61" s="46"/>
      <c r="I61" s="46"/>
      <c r="J61" s="46"/>
      <c r="K61" s="46"/>
      <c r="L61" s="46"/>
      <c r="M61" s="46"/>
      <c r="N61" s="46"/>
      <c r="O61" s="69"/>
    </row>
    <row r="62" spans="1:15" s="18" customFormat="1" outlineLevel="1">
      <c r="A62" s="4"/>
      <c r="B62" s="533" t="s">
        <v>512</v>
      </c>
      <c r="C62" s="1187"/>
      <c r="D62" s="46"/>
      <c r="E62" s="46"/>
      <c r="F62" s="46"/>
      <c r="G62" s="46"/>
      <c r="H62" s="46"/>
      <c r="I62" s="46"/>
      <c r="J62" s="46"/>
      <c r="K62" s="46"/>
      <c r="L62" s="46"/>
      <c r="M62" s="46"/>
      <c r="N62" s="46"/>
      <c r="O62" s="69"/>
    </row>
    <row r="63" spans="1:15" s="18" customFormat="1" outlineLevel="1">
      <c r="A63" s="4"/>
      <c r="B63" s="533" t="s">
        <v>490</v>
      </c>
      <c r="C63" s="1187"/>
      <c r="D63" s="46"/>
      <c r="E63" s="46"/>
      <c r="F63" s="46"/>
      <c r="G63" s="46"/>
      <c r="H63" s="46"/>
      <c r="I63" s="46"/>
      <c r="J63" s="46"/>
      <c r="K63" s="46"/>
      <c r="L63" s="46"/>
      <c r="M63" s="46"/>
      <c r="N63" s="46"/>
      <c r="O63" s="69"/>
    </row>
    <row r="64" spans="1:15" s="18" customFormat="1">
      <c r="A64" s="4"/>
      <c r="B64" s="533" t="s">
        <v>513</v>
      </c>
      <c r="C64" s="118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89" t="s">
        <v>514</v>
      </c>
      <c r="C65" s="485"/>
      <c r="D65" s="71"/>
      <c r="E65" s="481">
        <f t="shared" ref="E65:M65" si="15">ROUND(SUM(D64*E16+E64*E17)/12,4)</f>
        <v>0</v>
      </c>
      <c r="F65" s="481">
        <f t="shared" si="15"/>
        <v>0</v>
      </c>
      <c r="G65" s="481">
        <f t="shared" si="15"/>
        <v>0</v>
      </c>
      <c r="H65" s="481">
        <f t="shared" si="15"/>
        <v>0</v>
      </c>
      <c r="I65" s="481">
        <f>ROUND(SUM(H64*I16+I64*I17)/12,4)</f>
        <v>0</v>
      </c>
      <c r="J65" s="481">
        <f t="shared" si="15"/>
        <v>0</v>
      </c>
      <c r="K65" s="481">
        <f t="shared" si="15"/>
        <v>0</v>
      </c>
      <c r="L65" s="481">
        <f t="shared" si="15"/>
        <v>0</v>
      </c>
      <c r="M65" s="481">
        <f t="shared" si="15"/>
        <v>0</v>
      </c>
      <c r="N65" s="481">
        <f>ROUND(SUM(M64*N16+N64*N17)/12,4)</f>
        <v>0</v>
      </c>
      <c r="O65" s="486"/>
    </row>
    <row r="66" spans="1:15" s="14" customFormat="1">
      <c r="A66" s="72"/>
      <c r="B66" s="73"/>
      <c r="C66" s="80"/>
      <c r="D66" s="71"/>
      <c r="E66" s="71"/>
      <c r="F66" s="71"/>
      <c r="G66" s="71"/>
      <c r="H66" s="71"/>
      <c r="I66" s="71"/>
      <c r="J66" s="71"/>
      <c r="K66" s="71"/>
      <c r="L66" s="484"/>
      <c r="M66" s="484"/>
      <c r="N66" s="484"/>
      <c r="O66" s="486"/>
    </row>
    <row r="67" spans="1:15" s="64" customFormat="1" ht="14">
      <c r="A67" s="62"/>
      <c r="B67" s="601">
        <f>'1.  LRAMVA Summary'!B36</f>
        <v>0</v>
      </c>
      <c r="C67" s="1186">
        <f>'2. LRAMVA Threshold'!K43</f>
        <v>0</v>
      </c>
      <c r="D67" s="46"/>
      <c r="E67" s="46"/>
      <c r="F67" s="46"/>
      <c r="G67" s="46"/>
      <c r="H67" s="46"/>
      <c r="I67" s="46"/>
      <c r="J67" s="46"/>
      <c r="K67" s="46"/>
      <c r="L67" s="46"/>
      <c r="M67" s="46"/>
      <c r="N67" s="46"/>
      <c r="O67" s="69"/>
    </row>
    <row r="68" spans="1:15" s="18" customFormat="1" outlineLevel="1">
      <c r="A68" s="4"/>
      <c r="B68" s="533" t="s">
        <v>511</v>
      </c>
      <c r="C68" s="1187"/>
      <c r="D68" s="46"/>
      <c r="E68" s="46"/>
      <c r="F68" s="46"/>
      <c r="G68" s="46"/>
      <c r="H68" s="46"/>
      <c r="I68" s="46"/>
      <c r="J68" s="46"/>
      <c r="K68" s="46"/>
      <c r="L68" s="46"/>
      <c r="M68" s="46"/>
      <c r="N68" s="46"/>
      <c r="O68" s="69"/>
    </row>
    <row r="69" spans="1:15" s="18" customFormat="1" outlineLevel="1">
      <c r="A69" s="4"/>
      <c r="B69" s="533" t="s">
        <v>512</v>
      </c>
      <c r="C69" s="1187"/>
      <c r="D69" s="46"/>
      <c r="E69" s="46"/>
      <c r="F69" s="46"/>
      <c r="G69" s="46"/>
      <c r="H69" s="46"/>
      <c r="I69" s="46"/>
      <c r="J69" s="46"/>
      <c r="K69" s="46"/>
      <c r="L69" s="46"/>
      <c r="M69" s="46"/>
      <c r="N69" s="46"/>
      <c r="O69" s="69"/>
    </row>
    <row r="70" spans="1:15" s="18" customFormat="1" outlineLevel="1">
      <c r="A70" s="4"/>
      <c r="B70" s="533" t="s">
        <v>490</v>
      </c>
      <c r="C70" s="1187"/>
      <c r="D70" s="46"/>
      <c r="E70" s="46"/>
      <c r="F70" s="46"/>
      <c r="G70" s="46"/>
      <c r="H70" s="46"/>
      <c r="I70" s="46"/>
      <c r="J70" s="46"/>
      <c r="K70" s="46"/>
      <c r="L70" s="46"/>
      <c r="M70" s="46"/>
      <c r="N70" s="46"/>
      <c r="O70" s="69"/>
    </row>
    <row r="71" spans="1:15" s="18" customFormat="1">
      <c r="A71" s="4"/>
      <c r="B71" s="533" t="s">
        <v>513</v>
      </c>
      <c r="C71" s="118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9" t="s">
        <v>514</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c r="A73" s="72"/>
      <c r="B73" s="478"/>
      <c r="C73" s="485"/>
      <c r="D73" s="71"/>
      <c r="E73" s="481"/>
      <c r="F73" s="481"/>
      <c r="G73" s="481"/>
      <c r="H73" s="481"/>
      <c r="I73" s="481"/>
      <c r="J73" s="481"/>
      <c r="K73" s="481"/>
      <c r="L73" s="481"/>
      <c r="M73" s="481"/>
      <c r="N73" s="481"/>
      <c r="O73" s="486"/>
    </row>
    <row r="74" spans="1:15" s="64" customFormat="1" ht="14">
      <c r="A74" s="62"/>
      <c r="B74" s="601">
        <f>'1.  LRAMVA Summary'!B37</f>
        <v>0</v>
      </c>
      <c r="C74" s="1186">
        <f>'2. LRAMVA Threshold'!L43</f>
        <v>0</v>
      </c>
      <c r="D74" s="46"/>
      <c r="E74" s="46"/>
      <c r="F74" s="46"/>
      <c r="G74" s="46"/>
      <c r="H74" s="46"/>
      <c r="I74" s="46"/>
      <c r="J74" s="46"/>
      <c r="K74" s="46"/>
      <c r="L74" s="46"/>
      <c r="M74" s="46"/>
      <c r="N74" s="46"/>
      <c r="O74" s="69"/>
    </row>
    <row r="75" spans="1:15" s="18" customFormat="1" outlineLevel="1">
      <c r="A75" s="4"/>
      <c r="B75" s="533" t="s">
        <v>511</v>
      </c>
      <c r="C75" s="1187"/>
      <c r="D75" s="46"/>
      <c r="E75" s="46"/>
      <c r="F75" s="46"/>
      <c r="G75" s="46"/>
      <c r="H75" s="46"/>
      <c r="I75" s="46"/>
      <c r="J75" s="46"/>
      <c r="K75" s="46"/>
      <c r="L75" s="46"/>
      <c r="M75" s="46"/>
      <c r="N75" s="46"/>
      <c r="O75" s="69"/>
    </row>
    <row r="76" spans="1:15" s="18" customFormat="1" outlineLevel="1">
      <c r="A76" s="4"/>
      <c r="B76" s="533" t="s">
        <v>512</v>
      </c>
      <c r="C76" s="1187"/>
      <c r="D76" s="46"/>
      <c r="E76" s="46"/>
      <c r="F76" s="46"/>
      <c r="G76" s="46"/>
      <c r="H76" s="46"/>
      <c r="I76" s="46"/>
      <c r="J76" s="46"/>
      <c r="K76" s="46"/>
      <c r="L76" s="46"/>
      <c r="M76" s="46"/>
      <c r="N76" s="46"/>
      <c r="O76" s="69"/>
    </row>
    <row r="77" spans="1:15" s="18" customFormat="1" outlineLevel="1">
      <c r="A77" s="4"/>
      <c r="B77" s="533" t="s">
        <v>490</v>
      </c>
      <c r="C77" s="1187"/>
      <c r="D77" s="46"/>
      <c r="E77" s="46"/>
      <c r="F77" s="46"/>
      <c r="G77" s="46"/>
      <c r="H77" s="46"/>
      <c r="I77" s="46"/>
      <c r="J77" s="46"/>
      <c r="K77" s="46"/>
      <c r="L77" s="46"/>
      <c r="M77" s="46"/>
      <c r="N77" s="46"/>
      <c r="O77" s="69"/>
    </row>
    <row r="78" spans="1:15" s="18" customFormat="1">
      <c r="A78" s="4"/>
      <c r="B78" s="533" t="s">
        <v>513</v>
      </c>
      <c r="C78" s="118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9" t="s">
        <v>514</v>
      </c>
      <c r="C79" s="485"/>
      <c r="D79" s="71"/>
      <c r="E79" s="481">
        <f t="shared" ref="E79:M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ROUND(SUM(M78*N16+N78*N17)/12,4)</f>
        <v>0</v>
      </c>
      <c r="O79" s="486"/>
    </row>
    <row r="80" spans="1:15" s="14" customFormat="1">
      <c r="A80" s="72"/>
      <c r="B80" s="478"/>
      <c r="C80" s="485"/>
      <c r="D80" s="71"/>
      <c r="E80" s="481"/>
      <c r="F80" s="481"/>
      <c r="G80" s="481"/>
      <c r="H80" s="481"/>
      <c r="I80" s="481"/>
      <c r="J80" s="481"/>
      <c r="K80" s="481"/>
      <c r="L80" s="481"/>
      <c r="M80" s="481"/>
      <c r="N80" s="481"/>
      <c r="O80" s="486"/>
    </row>
    <row r="81" spans="1:15" s="64" customFormat="1" ht="14">
      <c r="A81" s="62"/>
      <c r="B81" s="601">
        <f>'1.  LRAMVA Summary'!B38</f>
        <v>0</v>
      </c>
      <c r="C81" s="1186">
        <f>'2. LRAMVA Threshold'!M43</f>
        <v>0</v>
      </c>
      <c r="D81" s="46"/>
      <c r="E81" s="46"/>
      <c r="F81" s="46"/>
      <c r="G81" s="46"/>
      <c r="H81" s="46"/>
      <c r="I81" s="46"/>
      <c r="J81" s="46"/>
      <c r="K81" s="46"/>
      <c r="L81" s="46"/>
      <c r="M81" s="46"/>
      <c r="N81" s="46"/>
      <c r="O81" s="69"/>
    </row>
    <row r="82" spans="1:15" s="18" customFormat="1" outlineLevel="1">
      <c r="A82" s="4"/>
      <c r="B82" s="533" t="s">
        <v>511</v>
      </c>
      <c r="C82" s="1187"/>
      <c r="D82" s="46"/>
      <c r="E82" s="46"/>
      <c r="F82" s="46"/>
      <c r="G82" s="46"/>
      <c r="H82" s="46"/>
      <c r="I82" s="46"/>
      <c r="J82" s="46"/>
      <c r="K82" s="46"/>
      <c r="L82" s="46"/>
      <c r="M82" s="46"/>
      <c r="N82" s="46"/>
      <c r="O82" s="69"/>
    </row>
    <row r="83" spans="1:15" s="18" customFormat="1" outlineLevel="1">
      <c r="A83" s="4"/>
      <c r="B83" s="533" t="s">
        <v>512</v>
      </c>
      <c r="C83" s="1187"/>
      <c r="D83" s="46"/>
      <c r="E83" s="46"/>
      <c r="F83" s="46"/>
      <c r="G83" s="46"/>
      <c r="H83" s="46"/>
      <c r="I83" s="46"/>
      <c r="J83" s="46"/>
      <c r="K83" s="46"/>
      <c r="L83" s="46"/>
      <c r="M83" s="46"/>
      <c r="N83" s="46"/>
      <c r="O83" s="69"/>
    </row>
    <row r="84" spans="1:15" s="18" customFormat="1" outlineLevel="1">
      <c r="A84" s="4"/>
      <c r="B84" s="533" t="s">
        <v>490</v>
      </c>
      <c r="C84" s="1187"/>
      <c r="D84" s="46"/>
      <c r="E84" s="46"/>
      <c r="F84" s="46"/>
      <c r="G84" s="46"/>
      <c r="H84" s="46"/>
      <c r="I84" s="46"/>
      <c r="J84" s="46"/>
      <c r="K84" s="46"/>
      <c r="L84" s="46"/>
      <c r="M84" s="46"/>
      <c r="N84" s="46"/>
      <c r="O84" s="69"/>
    </row>
    <row r="85" spans="1:15" s="18" customFormat="1">
      <c r="A85" s="4"/>
      <c r="B85" s="533" t="s">
        <v>513</v>
      </c>
      <c r="C85" s="118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9" t="s">
        <v>514</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c r="A87" s="72"/>
      <c r="B87" s="478"/>
      <c r="C87" s="485"/>
      <c r="D87" s="71"/>
      <c r="E87" s="481"/>
      <c r="F87" s="481"/>
      <c r="G87" s="481"/>
      <c r="H87" s="481"/>
      <c r="I87" s="481"/>
      <c r="J87" s="481"/>
      <c r="K87" s="481"/>
      <c r="L87" s="481"/>
      <c r="M87" s="481"/>
      <c r="N87" s="481"/>
      <c r="O87" s="486"/>
    </row>
    <row r="88" spans="1:15" s="64" customFormat="1" ht="14">
      <c r="A88" s="62"/>
      <c r="B88" s="601">
        <f>'1.  LRAMVA Summary'!B39</f>
        <v>0</v>
      </c>
      <c r="C88" s="1186">
        <f>'2. LRAMVA Threshold'!N43</f>
        <v>0</v>
      </c>
      <c r="D88" s="46"/>
      <c r="E88" s="46"/>
      <c r="F88" s="46"/>
      <c r="G88" s="46"/>
      <c r="H88" s="46"/>
      <c r="I88" s="46"/>
      <c r="J88" s="46"/>
      <c r="K88" s="46"/>
      <c r="L88" s="46"/>
      <c r="M88" s="46"/>
      <c r="N88" s="46"/>
      <c r="O88" s="69"/>
    </row>
    <row r="89" spans="1:15" s="18" customFormat="1" outlineLevel="1">
      <c r="A89" s="4"/>
      <c r="B89" s="533" t="s">
        <v>511</v>
      </c>
      <c r="C89" s="1187"/>
      <c r="D89" s="46"/>
      <c r="E89" s="46"/>
      <c r="F89" s="46"/>
      <c r="G89" s="46"/>
      <c r="H89" s="46"/>
      <c r="I89" s="46"/>
      <c r="J89" s="46"/>
      <c r="K89" s="46"/>
      <c r="L89" s="46"/>
      <c r="M89" s="46"/>
      <c r="N89" s="46"/>
      <c r="O89" s="69"/>
    </row>
    <row r="90" spans="1:15" s="18" customFormat="1" outlineLevel="1">
      <c r="A90" s="4"/>
      <c r="B90" s="533" t="s">
        <v>512</v>
      </c>
      <c r="C90" s="1187"/>
      <c r="D90" s="46"/>
      <c r="E90" s="46"/>
      <c r="F90" s="46"/>
      <c r="G90" s="46"/>
      <c r="H90" s="46"/>
      <c r="I90" s="46"/>
      <c r="J90" s="46"/>
      <c r="K90" s="46"/>
      <c r="L90" s="46"/>
      <c r="M90" s="46"/>
      <c r="N90" s="46"/>
      <c r="O90" s="69"/>
    </row>
    <row r="91" spans="1:15" s="18" customFormat="1" outlineLevel="1">
      <c r="A91" s="4"/>
      <c r="B91" s="533" t="s">
        <v>490</v>
      </c>
      <c r="C91" s="1187"/>
      <c r="D91" s="46"/>
      <c r="E91" s="46"/>
      <c r="F91" s="46"/>
      <c r="G91" s="46"/>
      <c r="H91" s="46"/>
      <c r="I91" s="46"/>
      <c r="J91" s="46"/>
      <c r="K91" s="46"/>
      <c r="L91" s="46"/>
      <c r="M91" s="46"/>
      <c r="N91" s="46"/>
      <c r="O91" s="69"/>
    </row>
    <row r="92" spans="1:15" s="18" customFormat="1">
      <c r="A92" s="4"/>
      <c r="B92" s="533" t="s">
        <v>513</v>
      </c>
      <c r="C92" s="118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9" t="s">
        <v>514</v>
      </c>
      <c r="C93" s="485"/>
      <c r="D93" s="71"/>
      <c r="E93" s="481">
        <f t="shared" ref="E93:M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ROUND(SUM(M92*N16+N92*N17)/12,4)</f>
        <v>0</v>
      </c>
      <c r="O93" s="486"/>
    </row>
    <row r="94" spans="1:15" s="14" customFormat="1">
      <c r="A94" s="72"/>
      <c r="B94" s="478"/>
      <c r="C94" s="485"/>
      <c r="D94" s="71"/>
      <c r="E94" s="481"/>
      <c r="F94" s="481"/>
      <c r="G94" s="481"/>
      <c r="H94" s="481"/>
      <c r="I94" s="481"/>
      <c r="J94" s="481"/>
      <c r="K94" s="481"/>
      <c r="L94" s="481"/>
      <c r="M94" s="481"/>
      <c r="N94" s="481"/>
      <c r="O94" s="486"/>
    </row>
    <row r="95" spans="1:15" s="64" customFormat="1" ht="14">
      <c r="A95" s="62"/>
      <c r="B95" s="601">
        <f>'1.  LRAMVA Summary'!B40</f>
        <v>0</v>
      </c>
      <c r="C95" s="1186">
        <f>'2. LRAMVA Threshold'!O43</f>
        <v>0</v>
      </c>
      <c r="D95" s="46"/>
      <c r="E95" s="46"/>
      <c r="F95" s="46"/>
      <c r="G95" s="46"/>
      <c r="H95" s="46"/>
      <c r="I95" s="46"/>
      <c r="J95" s="46"/>
      <c r="K95" s="46"/>
      <c r="L95" s="46"/>
      <c r="M95" s="46"/>
      <c r="N95" s="46"/>
      <c r="O95" s="69"/>
    </row>
    <row r="96" spans="1:15" s="18" customFormat="1" outlineLevel="1">
      <c r="A96" s="4"/>
      <c r="B96" s="533" t="s">
        <v>511</v>
      </c>
      <c r="C96" s="1187"/>
      <c r="D96" s="46"/>
      <c r="E96" s="46"/>
      <c r="F96" s="46"/>
      <c r="G96" s="46"/>
      <c r="H96" s="46"/>
      <c r="I96" s="46"/>
      <c r="J96" s="46"/>
      <c r="K96" s="46"/>
      <c r="L96" s="46"/>
      <c r="M96" s="46"/>
      <c r="N96" s="46"/>
      <c r="O96" s="69"/>
    </row>
    <row r="97" spans="1:15" s="18" customFormat="1" outlineLevel="1">
      <c r="A97" s="4"/>
      <c r="B97" s="533" t="s">
        <v>512</v>
      </c>
      <c r="C97" s="1187"/>
      <c r="D97" s="46"/>
      <c r="E97" s="46"/>
      <c r="F97" s="46"/>
      <c r="G97" s="46"/>
      <c r="H97" s="46"/>
      <c r="I97" s="46"/>
      <c r="J97" s="46"/>
      <c r="K97" s="46"/>
      <c r="L97" s="46"/>
      <c r="M97" s="46"/>
      <c r="N97" s="46"/>
      <c r="O97" s="69"/>
    </row>
    <row r="98" spans="1:15" s="18" customFormat="1" outlineLevel="1">
      <c r="A98" s="4"/>
      <c r="B98" s="533" t="s">
        <v>490</v>
      </c>
      <c r="C98" s="1187"/>
      <c r="D98" s="46"/>
      <c r="E98" s="46"/>
      <c r="F98" s="46"/>
      <c r="G98" s="46"/>
      <c r="H98" s="46"/>
      <c r="I98" s="46"/>
      <c r="J98" s="46"/>
      <c r="K98" s="46"/>
      <c r="L98" s="46"/>
      <c r="M98" s="46"/>
      <c r="N98" s="46"/>
      <c r="O98" s="69"/>
    </row>
    <row r="99" spans="1:15" s="18" customFormat="1">
      <c r="A99" s="4"/>
      <c r="B99" s="533" t="s">
        <v>513</v>
      </c>
      <c r="C99" s="118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9" t="s">
        <v>514</v>
      </c>
      <c r="C100" s="485"/>
      <c r="D100" s="71"/>
      <c r="E100" s="481">
        <f t="shared" ref="E100:M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ROUND(SUM(M99*N16+N99*N17)/12,4)</f>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ht="14">
      <c r="A102" s="62"/>
      <c r="B102" s="601">
        <f>'1.  LRAMVA Summary'!B41</f>
        <v>0</v>
      </c>
      <c r="C102" s="1186">
        <f>'2. LRAMVA Threshold'!P43</f>
        <v>0</v>
      </c>
      <c r="D102" s="46"/>
      <c r="E102" s="46"/>
      <c r="F102" s="46"/>
      <c r="G102" s="46"/>
      <c r="H102" s="46"/>
      <c r="I102" s="46"/>
      <c r="J102" s="46"/>
      <c r="K102" s="46"/>
      <c r="L102" s="46"/>
      <c r="M102" s="46"/>
      <c r="N102" s="46"/>
      <c r="O102" s="69"/>
    </row>
    <row r="103" spans="1:15" s="18" customFormat="1" outlineLevel="1">
      <c r="A103" s="4"/>
      <c r="B103" s="533" t="s">
        <v>511</v>
      </c>
      <c r="C103" s="1187"/>
      <c r="D103" s="46"/>
      <c r="E103" s="46"/>
      <c r="F103" s="46"/>
      <c r="G103" s="46"/>
      <c r="H103" s="46"/>
      <c r="I103" s="46"/>
      <c r="J103" s="46"/>
      <c r="K103" s="46"/>
      <c r="L103" s="46"/>
      <c r="M103" s="46"/>
      <c r="N103" s="46"/>
      <c r="O103" s="69"/>
    </row>
    <row r="104" spans="1:15" s="18" customFormat="1" outlineLevel="1">
      <c r="A104" s="4"/>
      <c r="B104" s="533" t="s">
        <v>512</v>
      </c>
      <c r="C104" s="1187"/>
      <c r="D104" s="46"/>
      <c r="E104" s="46"/>
      <c r="F104" s="46"/>
      <c r="G104" s="46"/>
      <c r="H104" s="46"/>
      <c r="I104" s="46"/>
      <c r="J104" s="46"/>
      <c r="K104" s="46"/>
      <c r="L104" s="46"/>
      <c r="M104" s="46"/>
      <c r="N104" s="46"/>
      <c r="O104" s="69"/>
    </row>
    <row r="105" spans="1:15" s="18" customFormat="1" outlineLevel="1">
      <c r="A105" s="4"/>
      <c r="B105" s="533" t="s">
        <v>490</v>
      </c>
      <c r="C105" s="1187"/>
      <c r="D105" s="46"/>
      <c r="E105" s="46"/>
      <c r="F105" s="46"/>
      <c r="G105" s="46"/>
      <c r="H105" s="46"/>
      <c r="I105" s="46"/>
      <c r="J105" s="46"/>
      <c r="K105" s="46"/>
      <c r="L105" s="46"/>
      <c r="M105" s="46"/>
      <c r="N105" s="46"/>
      <c r="O105" s="69"/>
    </row>
    <row r="106" spans="1:15" s="18" customFormat="1">
      <c r="A106" s="4"/>
      <c r="B106" s="533" t="s">
        <v>513</v>
      </c>
      <c r="C106" s="118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9" t="s">
        <v>514</v>
      </c>
      <c r="C107" s="485"/>
      <c r="D107" s="71"/>
      <c r="E107" s="481">
        <f t="shared" ref="E107:M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ROUND(SUM(M106*N16+N106*N17)/12,4)</f>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ht="14">
      <c r="A109" s="62"/>
      <c r="B109" s="601">
        <f>'1.  LRAMVA Summary'!B42</f>
        <v>0</v>
      </c>
      <c r="C109" s="1186">
        <f>'2. LRAMVA Threshold'!Q43</f>
        <v>0</v>
      </c>
      <c r="D109" s="46"/>
      <c r="E109" s="46"/>
      <c r="F109" s="46"/>
      <c r="G109" s="46"/>
      <c r="H109" s="46"/>
      <c r="I109" s="46"/>
      <c r="J109" s="46"/>
      <c r="K109" s="46"/>
      <c r="L109" s="46"/>
      <c r="M109" s="46"/>
      <c r="N109" s="46"/>
      <c r="O109" s="69"/>
    </row>
    <row r="110" spans="1:15" s="18" customFormat="1" outlineLevel="1">
      <c r="A110" s="4"/>
      <c r="B110" s="533" t="s">
        <v>511</v>
      </c>
      <c r="C110" s="1187"/>
      <c r="D110" s="46"/>
      <c r="E110" s="46"/>
      <c r="F110" s="46"/>
      <c r="G110" s="46"/>
      <c r="H110" s="46"/>
      <c r="I110" s="46"/>
      <c r="J110" s="46"/>
      <c r="K110" s="46"/>
      <c r="L110" s="46"/>
      <c r="M110" s="46"/>
      <c r="N110" s="46"/>
      <c r="O110" s="69"/>
    </row>
    <row r="111" spans="1:15" s="18" customFormat="1" outlineLevel="1">
      <c r="A111" s="4"/>
      <c r="B111" s="533" t="s">
        <v>512</v>
      </c>
      <c r="C111" s="1187"/>
      <c r="D111" s="46"/>
      <c r="E111" s="46"/>
      <c r="F111" s="46"/>
      <c r="G111" s="46"/>
      <c r="H111" s="46"/>
      <c r="I111" s="46"/>
      <c r="J111" s="46"/>
      <c r="K111" s="46"/>
      <c r="L111" s="46"/>
      <c r="M111" s="46"/>
      <c r="N111" s="46"/>
      <c r="O111" s="69"/>
    </row>
    <row r="112" spans="1:15" s="18" customFormat="1" outlineLevel="1">
      <c r="A112" s="4"/>
      <c r="B112" s="533" t="s">
        <v>490</v>
      </c>
      <c r="C112" s="1187"/>
      <c r="D112" s="46"/>
      <c r="E112" s="46"/>
      <c r="F112" s="46"/>
      <c r="G112" s="46"/>
      <c r="H112" s="46"/>
      <c r="I112" s="46"/>
      <c r="J112" s="46"/>
      <c r="K112" s="46"/>
      <c r="L112" s="46"/>
      <c r="M112" s="46"/>
      <c r="N112" s="46"/>
      <c r="O112" s="69"/>
    </row>
    <row r="113" spans="1:17" s="18" customFormat="1">
      <c r="A113" s="4"/>
      <c r="B113" s="533" t="s">
        <v>513</v>
      </c>
      <c r="C113" s="118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9" t="s">
        <v>514</v>
      </c>
      <c r="C114" s="485"/>
      <c r="D114" s="71"/>
      <c r="E114" s="481">
        <f t="shared" ref="E114:M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ROUND(SUM(M113*N16+N113*N17)/12,4)</f>
        <v>0</v>
      </c>
      <c r="O114" s="486"/>
    </row>
    <row r="115" spans="1:17" s="70" customFormat="1" ht="14">
      <c r="A115" s="72"/>
      <c r="B115" s="74"/>
      <c r="C115" s="81"/>
      <c r="D115" s="75"/>
      <c r="E115" s="75"/>
      <c r="F115" s="75"/>
      <c r="G115" s="75"/>
      <c r="H115" s="75"/>
      <c r="I115" s="75"/>
      <c r="J115" s="75"/>
      <c r="K115" s="492"/>
      <c r="L115" s="493"/>
      <c r="M115" s="493"/>
      <c r="N115" s="493"/>
      <c r="O115" s="494"/>
    </row>
    <row r="116" spans="1:17" s="3" customFormat="1" ht="21" customHeight="1">
      <c r="A116" s="4"/>
      <c r="B116" s="495" t="s">
        <v>608</v>
      </c>
      <c r="C116" s="98"/>
      <c r="D116" s="496"/>
      <c r="E116" s="496"/>
      <c r="F116" s="496"/>
      <c r="G116" s="496"/>
      <c r="H116" s="496"/>
      <c r="I116" s="496"/>
      <c r="J116" s="496"/>
      <c r="K116" s="496"/>
      <c r="L116" s="496"/>
      <c r="M116" s="496"/>
      <c r="N116" s="496"/>
      <c r="O116" s="496"/>
    </row>
    <row r="119" spans="1:17" ht="15.5">
      <c r="B119" s="118" t="s">
        <v>484</v>
      </c>
      <c r="J119" s="18"/>
    </row>
    <row r="120" spans="1:17" s="14" customFormat="1" ht="75.75" customHeight="1">
      <c r="A120" s="72"/>
      <c r="B120" s="1190" t="s">
        <v>665</v>
      </c>
      <c r="C120" s="1190"/>
      <c r="D120" s="1190"/>
      <c r="E120" s="1190"/>
      <c r="F120" s="1190"/>
      <c r="G120" s="1190"/>
      <c r="H120" s="1190"/>
      <c r="I120" s="1190"/>
      <c r="J120" s="1190"/>
      <c r="K120" s="1190"/>
      <c r="L120" s="1190"/>
      <c r="M120" s="1190"/>
      <c r="N120" s="1190"/>
      <c r="O120" s="1190"/>
      <c r="P120" s="119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Streetlighting kW</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v>
      </c>
      <c r="G123" s="583">
        <f>'1.  LRAMVA Summary'!H53</f>
        <v>0</v>
      </c>
      <c r="H123" s="583">
        <f>'1.  LRAMVA Summary'!I53</f>
        <v>0</v>
      </c>
      <c r="I123" s="583">
        <f>'1.  LRAMVA Summary'!J53</f>
        <v>0</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7">
        <f t="shared" ref="C124:C129" si="30">HLOOKUP(B124,$E$15:$O$114,9,FALSE)</f>
        <v>1.6799999999999999E-2</v>
      </c>
      <c r="D124" s="678">
        <f>HLOOKUP(B124,$E$15:$O$114,16,FALSE)</f>
        <v>1.21E-2</v>
      </c>
      <c r="E124" s="679">
        <f>HLOOKUP(B124,$E$15:$O$114,23,FALSE)</f>
        <v>3.9592000000000001</v>
      </c>
      <c r="F124" s="678">
        <f>HLOOKUP(B124,$E$15:$O$114,30,FALSE)</f>
        <v>0</v>
      </c>
      <c r="G124" s="679">
        <f>HLOOKUP(B124,$E$15:$O$114,37,FALSE)</f>
        <v>0</v>
      </c>
      <c r="H124" s="678">
        <f>HLOOKUP(B124,$E$15:$O$114,44,FALSE)</f>
        <v>0</v>
      </c>
      <c r="I124" s="679">
        <f>HLOOKUP(B124,$E$15:$O$114,51,FALSE)</f>
        <v>0</v>
      </c>
      <c r="J124" s="679">
        <f>HLOOKUP(B124,$E$15:$O$114,58,FALSE)</f>
        <v>0</v>
      </c>
      <c r="K124" s="679">
        <f>HLOOKUP(B124,$E$15:$O$114,65,FALSE)</f>
        <v>0</v>
      </c>
      <c r="L124" s="679">
        <f>HLOOKUP(B124,$E$15:$O$114,72,FALSE)</f>
        <v>0</v>
      </c>
      <c r="M124" s="679">
        <f>HLOOKUP(B124,$E$15:$O$114,79,FALSE)</f>
        <v>0</v>
      </c>
      <c r="N124" s="679">
        <f>HLOOKUP(B124,$E$15:$O$114,86,FALSE)</f>
        <v>0</v>
      </c>
      <c r="O124" s="679">
        <f>HLOOKUP(B124,$E$15:$O$114,93,FALSE)</f>
        <v>0</v>
      </c>
      <c r="P124" s="679">
        <f>HLOOKUP(B124,$E$15:$O$114,100,FALSE)</f>
        <v>0</v>
      </c>
    </row>
    <row r="125" spans="1:17">
      <c r="B125" s="498">
        <v>2012</v>
      </c>
      <c r="C125" s="680">
        <f t="shared" si="30"/>
        <v>1.6799999999999999E-2</v>
      </c>
      <c r="D125" s="681">
        <f>HLOOKUP(B125,$E$15:$O$114,16,FALSE)</f>
        <v>1.21E-2</v>
      </c>
      <c r="E125" s="682">
        <f>HLOOKUP(B125,$E$15:$O$114,23,FALSE)</f>
        <v>3.9651000000000001</v>
      </c>
      <c r="F125" s="681">
        <f>HLOOKUP(B125,$E$15:$O$114,30,FALSE)</f>
        <v>0</v>
      </c>
      <c r="G125" s="682">
        <f>HLOOKUP(B125,$E$15:$O$114,37,FALSE)</f>
        <v>0</v>
      </c>
      <c r="H125" s="681">
        <f>HLOOKUP(B125,$E$15:$O$114,44,FALSE)</f>
        <v>0</v>
      </c>
      <c r="I125" s="682">
        <f>HLOOKUP(B125,$E$15:$O$114,51,FALSE)</f>
        <v>0</v>
      </c>
      <c r="J125" s="682">
        <f>HLOOKUP(B125,$E$15:$O$114,58,FALSE)</f>
        <v>0</v>
      </c>
      <c r="K125" s="682">
        <f>HLOOKUP(B125,$E$15:$O$114,65,FALSE)</f>
        <v>0</v>
      </c>
      <c r="L125" s="682">
        <f>HLOOKUP(B125,$E$15:$O$114,72,FALSE)</f>
        <v>0</v>
      </c>
      <c r="M125" s="682">
        <f>HLOOKUP(B125,$E$15:$O$114,79,FALSE)</f>
        <v>0</v>
      </c>
      <c r="N125" s="682">
        <f>HLOOKUP(B125,$E$15:$O$114,86,FALSE)</f>
        <v>0</v>
      </c>
      <c r="O125" s="682">
        <f>HLOOKUP(B125,$E$15:$O$114,93,FALSE)</f>
        <v>0</v>
      </c>
      <c r="P125" s="682">
        <f t="shared" ref="P125:P133" si="31">HLOOKUP(B125,$E$15:$O$114,100,FALSE)</f>
        <v>0</v>
      </c>
    </row>
    <row r="126" spans="1:17">
      <c r="B126" s="498">
        <v>2013</v>
      </c>
      <c r="C126" s="680">
        <f t="shared" si="30"/>
        <v>1.6899999999999998E-2</v>
      </c>
      <c r="D126" s="681">
        <f t="shared" ref="D126:D133" si="32">HLOOKUP(B126,$E$15:$O$114,16,FALSE)</f>
        <v>1.21E-2</v>
      </c>
      <c r="E126" s="682">
        <f t="shared" ref="E126:E133" si="33">HLOOKUP(B126,$E$15:$O$114,23,FALSE)</f>
        <v>3.9849999999999999</v>
      </c>
      <c r="F126" s="681">
        <f t="shared" ref="F126:F133" si="34">HLOOKUP(B126,$E$15:$O$114,30,FALSE)</f>
        <v>0</v>
      </c>
      <c r="G126" s="682">
        <f t="shared" ref="G126:G132" si="35">HLOOKUP(B126,$E$15:$O$114,37,FALSE)</f>
        <v>0</v>
      </c>
      <c r="H126" s="681">
        <f t="shared" ref="H126:H133" si="36">HLOOKUP(B126,$E$15:$O$114,44,FALSE)</f>
        <v>0</v>
      </c>
      <c r="I126" s="682">
        <f t="shared" ref="I126:I133" si="37">HLOOKUP(B126,$E$15:$O$114,51,FALSE)</f>
        <v>0</v>
      </c>
      <c r="J126" s="682">
        <f t="shared" ref="J126:J133" si="38">HLOOKUP(B126,$E$15:$O$114,58,FALSE)</f>
        <v>0</v>
      </c>
      <c r="K126" s="682">
        <f t="shared" ref="K126:K133" si="39">HLOOKUP(B126,$E$15:$O$114,65,FALSE)</f>
        <v>0</v>
      </c>
      <c r="L126" s="682">
        <f>HLOOKUP(B126,$E$15:$O$114,72,FALSE)</f>
        <v>0</v>
      </c>
      <c r="M126" s="682">
        <f t="shared" ref="M126:M133" si="40">HLOOKUP(B126,$E$15:$O$114,79,FALSE)</f>
        <v>0</v>
      </c>
      <c r="N126" s="682">
        <f t="shared" ref="N126:N133" si="41">HLOOKUP(B126,$E$15:$O$114,86,FALSE)</f>
        <v>0</v>
      </c>
      <c r="O126" s="682">
        <f t="shared" ref="O126:O133" si="42">HLOOKUP(B126,$E$15:$O$114,93,FALSE)</f>
        <v>0</v>
      </c>
      <c r="P126" s="682">
        <f t="shared" si="31"/>
        <v>0</v>
      </c>
    </row>
    <row r="127" spans="1:17">
      <c r="B127" s="498">
        <v>2014</v>
      </c>
      <c r="C127" s="680">
        <f t="shared" si="30"/>
        <v>1.6199999999999999E-2</v>
      </c>
      <c r="D127" s="681">
        <f>HLOOKUP(B127,$E$15:$O$114,16,FALSE)</f>
        <v>1.24E-2</v>
      </c>
      <c r="E127" s="682">
        <f>HLOOKUP(B127,$E$15:$O$114,23,FALSE)</f>
        <v>4.42</v>
      </c>
      <c r="F127" s="681">
        <f>HLOOKUP(B127,$E$15:$O$114,30,FALSE)</f>
        <v>0</v>
      </c>
      <c r="G127" s="682">
        <f>HLOOKUP(B127,$E$15:$O$114,37,FALSE)</f>
        <v>0</v>
      </c>
      <c r="H127" s="681">
        <f>HLOOKUP(B127,$E$15:$O$114,44,FALSE)</f>
        <v>0</v>
      </c>
      <c r="I127" s="682">
        <f>HLOOKUP(B127,$E$15:$O$114,51,FALSE)</f>
        <v>0</v>
      </c>
      <c r="J127" s="682">
        <f>HLOOKUP(B127,$E$15:$O$114,58,FALSE)</f>
        <v>0</v>
      </c>
      <c r="K127" s="682">
        <f>HLOOKUP(B127,$E$15:$O$114,65,FALSE)</f>
        <v>0</v>
      </c>
      <c r="L127" s="682">
        <f>HLOOKUP(B127,$E$15:$O$114,72,FALSE)</f>
        <v>0</v>
      </c>
      <c r="M127" s="682">
        <f>HLOOKUP(B127,$E$15:$O$114,79,FALSE)</f>
        <v>0</v>
      </c>
      <c r="N127" s="682">
        <f>HLOOKUP(B127,$E$15:$O$114,86,FALSE)</f>
        <v>0</v>
      </c>
      <c r="O127" s="682">
        <f>HLOOKUP(B127,$E$15:$O$114,93,FALSE)</f>
        <v>0</v>
      </c>
      <c r="P127" s="682">
        <f>HLOOKUP(B127,$E$15:$O$114,100,FALSE)</f>
        <v>0</v>
      </c>
    </row>
    <row r="128" spans="1:17">
      <c r="B128" s="498">
        <v>2015</v>
      </c>
      <c r="C128" s="680">
        <f t="shared" si="30"/>
        <v>1.6400000000000001E-2</v>
      </c>
      <c r="D128" s="681">
        <f t="shared" si="32"/>
        <v>1.26E-2</v>
      </c>
      <c r="E128" s="682">
        <f t="shared" si="33"/>
        <v>4.4840999999999998</v>
      </c>
      <c r="F128" s="681">
        <f t="shared" si="34"/>
        <v>0</v>
      </c>
      <c r="G128" s="682">
        <f t="shared" si="35"/>
        <v>0</v>
      </c>
      <c r="H128" s="681">
        <f t="shared" si="36"/>
        <v>0</v>
      </c>
      <c r="I128" s="682">
        <f t="shared" si="37"/>
        <v>0</v>
      </c>
      <c r="J128" s="682">
        <f t="shared" si="38"/>
        <v>0</v>
      </c>
      <c r="K128" s="682">
        <f t="shared" si="39"/>
        <v>0</v>
      </c>
      <c r="L128" s="682">
        <f t="shared" ref="L128:L133" si="43">HLOOKUP(B128,$E$15:$O$114,72,FALSE)</f>
        <v>0</v>
      </c>
      <c r="M128" s="682">
        <f t="shared" si="40"/>
        <v>0</v>
      </c>
      <c r="N128" s="682">
        <f t="shared" si="41"/>
        <v>0</v>
      </c>
      <c r="O128" s="682">
        <f t="shared" si="42"/>
        <v>0</v>
      </c>
      <c r="P128" s="682">
        <f t="shared" si="31"/>
        <v>0</v>
      </c>
    </row>
    <row r="129" spans="2:16">
      <c r="B129" s="498">
        <v>2016</v>
      </c>
      <c r="C129" s="680">
        <f t="shared" si="30"/>
        <v>1.2500000000000001E-2</v>
      </c>
      <c r="D129" s="681">
        <f t="shared" si="32"/>
        <v>1.2800000000000001E-2</v>
      </c>
      <c r="E129" s="682">
        <f t="shared" si="33"/>
        <v>4.5715000000000003</v>
      </c>
      <c r="F129" s="681">
        <f t="shared" si="34"/>
        <v>0</v>
      </c>
      <c r="G129" s="682">
        <f t="shared" si="35"/>
        <v>0</v>
      </c>
      <c r="H129" s="681">
        <f t="shared" si="36"/>
        <v>0</v>
      </c>
      <c r="I129" s="682">
        <f t="shared" si="37"/>
        <v>0</v>
      </c>
      <c r="J129" s="682">
        <f t="shared" si="38"/>
        <v>0</v>
      </c>
      <c r="K129" s="682">
        <f t="shared" si="39"/>
        <v>0</v>
      </c>
      <c r="L129" s="682">
        <f t="shared" si="43"/>
        <v>0</v>
      </c>
      <c r="M129" s="682">
        <f t="shared" si="40"/>
        <v>0</v>
      </c>
      <c r="N129" s="682">
        <f t="shared" si="41"/>
        <v>0</v>
      </c>
      <c r="O129" s="682">
        <f t="shared" si="42"/>
        <v>0</v>
      </c>
      <c r="P129" s="682">
        <f t="shared" si="31"/>
        <v>0</v>
      </c>
    </row>
    <row r="130" spans="2:16">
      <c r="B130" s="498">
        <v>2017</v>
      </c>
      <c r="C130" s="680">
        <f>HLOOKUP(B130,$E$15:$O$114,9,FALSE)</f>
        <v>8.3999999999999995E-3</v>
      </c>
      <c r="D130" s="681">
        <f t="shared" si="32"/>
        <v>1.2999999999999999E-2</v>
      </c>
      <c r="E130" s="682">
        <f t="shared" si="33"/>
        <v>4.6515000000000004</v>
      </c>
      <c r="F130" s="681">
        <f t="shared" si="34"/>
        <v>4.8948999999999998</v>
      </c>
      <c r="G130" s="682">
        <f t="shared" si="35"/>
        <v>0</v>
      </c>
      <c r="H130" s="681">
        <f t="shared" si="36"/>
        <v>0</v>
      </c>
      <c r="I130" s="682">
        <f t="shared" si="37"/>
        <v>0</v>
      </c>
      <c r="J130" s="682">
        <f t="shared" si="38"/>
        <v>0</v>
      </c>
      <c r="K130" s="682">
        <f t="shared" si="39"/>
        <v>0</v>
      </c>
      <c r="L130" s="682">
        <f t="shared" si="43"/>
        <v>0</v>
      </c>
      <c r="M130" s="682">
        <f t="shared" si="40"/>
        <v>0</v>
      </c>
      <c r="N130" s="682">
        <f t="shared" si="41"/>
        <v>0</v>
      </c>
      <c r="O130" s="682">
        <f t="shared" si="42"/>
        <v>0</v>
      </c>
      <c r="P130" s="682">
        <f t="shared" si="31"/>
        <v>0</v>
      </c>
    </row>
    <row r="131" spans="2:16">
      <c r="B131" s="498">
        <v>2018</v>
      </c>
      <c r="C131" s="680">
        <f t="shared" ref="C131:C132" si="44">HLOOKUP(B131,$E$15:$O$114,9,FALSE)</f>
        <v>4.1999999999999997E-3</v>
      </c>
      <c r="D131" s="681">
        <f t="shared" si="32"/>
        <v>1.3100000000000001E-2</v>
      </c>
      <c r="E131" s="682">
        <f t="shared" si="33"/>
        <v>4.7003000000000004</v>
      </c>
      <c r="F131" s="681">
        <f t="shared" si="34"/>
        <v>4.9462999999999999</v>
      </c>
      <c r="G131" s="682">
        <f t="shared" si="35"/>
        <v>0</v>
      </c>
      <c r="H131" s="681">
        <f t="shared" si="36"/>
        <v>0</v>
      </c>
      <c r="I131" s="682">
        <f t="shared" si="37"/>
        <v>0</v>
      </c>
      <c r="J131" s="682">
        <f t="shared" si="38"/>
        <v>0</v>
      </c>
      <c r="K131" s="682">
        <f t="shared" si="39"/>
        <v>0</v>
      </c>
      <c r="L131" s="682">
        <f t="shared" si="43"/>
        <v>0</v>
      </c>
      <c r="M131" s="682">
        <f t="shared" si="40"/>
        <v>0</v>
      </c>
      <c r="N131" s="682">
        <f t="shared" si="41"/>
        <v>0</v>
      </c>
      <c r="O131" s="682">
        <f t="shared" si="42"/>
        <v>0</v>
      </c>
      <c r="P131" s="682">
        <f t="shared" si="31"/>
        <v>0</v>
      </c>
    </row>
    <row r="132" spans="2:16">
      <c r="B132" s="498">
        <v>2019</v>
      </c>
      <c r="C132" s="680">
        <f t="shared" si="44"/>
        <v>0</v>
      </c>
      <c r="D132" s="681">
        <f t="shared" si="32"/>
        <v>1.3299999999999999E-2</v>
      </c>
      <c r="E132" s="682">
        <f t="shared" si="33"/>
        <v>4.7637999999999998</v>
      </c>
      <c r="F132" s="681">
        <f t="shared" si="34"/>
        <v>5.0130999999999997</v>
      </c>
      <c r="G132" s="682">
        <f t="shared" si="35"/>
        <v>0</v>
      </c>
      <c r="H132" s="681">
        <f t="shared" si="36"/>
        <v>0</v>
      </c>
      <c r="I132" s="682">
        <f t="shared" si="37"/>
        <v>0</v>
      </c>
      <c r="J132" s="682">
        <f t="shared" si="38"/>
        <v>0</v>
      </c>
      <c r="K132" s="682">
        <f t="shared" si="39"/>
        <v>0</v>
      </c>
      <c r="L132" s="682">
        <f t="shared" si="43"/>
        <v>0</v>
      </c>
      <c r="M132" s="682">
        <f t="shared" si="40"/>
        <v>0</v>
      </c>
      <c r="N132" s="682">
        <f t="shared" si="41"/>
        <v>0</v>
      </c>
      <c r="O132" s="682">
        <f t="shared" si="42"/>
        <v>0</v>
      </c>
      <c r="P132" s="682">
        <f t="shared" si="31"/>
        <v>0</v>
      </c>
    </row>
    <row r="133" spans="2:16">
      <c r="B133" s="499">
        <v>2020</v>
      </c>
      <c r="C133" s="683">
        <f>HLOOKUP(B133,$E$15:$O$114,9,FALSE)</f>
        <v>0</v>
      </c>
      <c r="D133" s="684">
        <f t="shared" si="32"/>
        <v>0</v>
      </c>
      <c r="E133" s="685">
        <f t="shared" si="33"/>
        <v>0</v>
      </c>
      <c r="F133" s="684">
        <f t="shared" si="34"/>
        <v>0</v>
      </c>
      <c r="G133" s="685">
        <f>HLOOKUP(B133,$E$15:$O$114,37,FALSE)</f>
        <v>0</v>
      </c>
      <c r="H133" s="684">
        <f t="shared" si="36"/>
        <v>0</v>
      </c>
      <c r="I133" s="685">
        <f t="shared" si="37"/>
        <v>0</v>
      </c>
      <c r="J133" s="685">
        <f t="shared" si="38"/>
        <v>0</v>
      </c>
      <c r="K133" s="685">
        <f t="shared" si="39"/>
        <v>0</v>
      </c>
      <c r="L133" s="685">
        <f t="shared" si="43"/>
        <v>0</v>
      </c>
      <c r="M133" s="685">
        <f t="shared" si="40"/>
        <v>0</v>
      </c>
      <c r="N133" s="685">
        <f t="shared" si="41"/>
        <v>0</v>
      </c>
      <c r="O133" s="685">
        <f t="shared" si="42"/>
        <v>0</v>
      </c>
      <c r="P133" s="685">
        <f t="shared" si="31"/>
        <v>0</v>
      </c>
    </row>
    <row r="134" spans="2:16" ht="18.75" customHeight="1">
      <c r="B134" s="495" t="s">
        <v>624</v>
      </c>
      <c r="C134" s="595"/>
      <c r="D134" s="596"/>
      <c r="E134" s="597"/>
      <c r="F134" s="596"/>
      <c r="G134" s="596"/>
      <c r="H134" s="596"/>
      <c r="I134" s="596"/>
      <c r="J134" s="596"/>
      <c r="K134" s="596"/>
      <c r="L134" s="596"/>
      <c r="M134" s="596"/>
      <c r="N134" s="596"/>
      <c r="O134" s="596"/>
      <c r="P134" s="596"/>
    </row>
    <row r="136" spans="2:16">
      <c r="B136" s="589"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59999389629810485"/>
    <pageSetUpPr fitToPage="1"/>
  </sheetPr>
  <dimension ref="A1:AP546"/>
  <sheetViews>
    <sheetView topLeftCell="A520" zoomScale="90" zoomScaleNormal="90" zoomScaleSheetLayoutView="80" zoomScalePageLayoutView="85" workbookViewId="0">
      <selection activeCell="B535" sqref="B535:E546"/>
    </sheetView>
  </sheetViews>
  <sheetFormatPr defaultColWidth="9" defaultRowHeight="14" outlineLevelRow="1" outlineLevelCol="1"/>
  <cols>
    <col min="1" max="1" width="4.54296875" style="506" customWidth="1"/>
    <col min="2" max="2" width="43.54296875" style="254" customWidth="1"/>
    <col min="3" max="3" width="14" style="254" customWidth="1"/>
    <col min="4" max="4" width="18" style="253" customWidth="1"/>
    <col min="5" max="8" width="10.453125" style="253" customWidth="1" outlineLevel="1"/>
    <col min="9" max="13" width="11.7265625" style="253" customWidth="1" outlineLevel="1"/>
    <col min="14" max="14" width="12.453125" style="253" customWidth="1" outlineLevel="1"/>
    <col min="15" max="15" width="17.54296875" style="253" customWidth="1"/>
    <col min="16" max="24" width="9.453125" style="253" customWidth="1" outlineLevel="1"/>
    <col min="25" max="25" width="14" style="255" customWidth="1"/>
    <col min="26" max="26" width="14.54296875" style="255" customWidth="1"/>
    <col min="27" max="27" width="17" style="255" customWidth="1"/>
    <col min="28" max="28" width="17.54296875" style="255" customWidth="1"/>
    <col min="29" max="35" width="14.54296875" style="255" hidden="1" customWidth="1" outlineLevel="1"/>
    <col min="36" max="38" width="15" style="255" hidden="1" customWidth="1" outlineLevel="1"/>
    <col min="39" max="39" width="14.26953125" style="256" customWidth="1" collapsed="1"/>
    <col min="40" max="40" width="14.54296875" style="253" customWidth="1"/>
    <col min="41" max="41" width="15" style="253" customWidth="1"/>
    <col min="42" max="42" width="14" style="253" customWidth="1"/>
    <col min="43" max="43" width="9.54296875" style="253" customWidth="1"/>
    <col min="44" max="44" width="11" style="253" customWidth="1"/>
    <col min="45" max="45" width="12" style="253" customWidth="1"/>
    <col min="46" max="46" width="6.453125" style="253" bestFit="1" customWidth="1"/>
    <col min="47" max="51" width="9" style="253"/>
    <col min="52" max="52" width="6.453125" style="253" bestFit="1" customWidth="1"/>
    <col min="53" max="16384" width="9" style="253"/>
  </cols>
  <sheetData>
    <row r="1" spans="1:39" ht="164.25" customHeight="1"/>
    <row r="2" spans="1:39" ht="23.25" customHeight="1" thickBot="1"/>
    <row r="3" spans="1:39" ht="25.5" customHeight="1" thickBot="1">
      <c r="B3" s="1196" t="s">
        <v>171</v>
      </c>
      <c r="C3" s="257" t="s">
        <v>175</v>
      </c>
      <c r="D3" s="504"/>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19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2"/>
      <c r="C5" s="1194" t="s">
        <v>551</v>
      </c>
      <c r="D5" s="119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196" t="s">
        <v>505</v>
      </c>
      <c r="C7" s="1197" t="s">
        <v>625</v>
      </c>
      <c r="D7" s="1197"/>
      <c r="E7" s="1197"/>
      <c r="F7" s="1197"/>
      <c r="G7" s="1197"/>
      <c r="H7" s="1197"/>
      <c r="I7" s="1197"/>
      <c r="J7" s="1197"/>
      <c r="K7" s="1197"/>
      <c r="L7" s="1197"/>
      <c r="M7" s="1197"/>
      <c r="N7" s="1197"/>
      <c r="O7" s="1197"/>
      <c r="P7" s="1197"/>
      <c r="Q7" s="1197"/>
      <c r="R7" s="1197"/>
      <c r="S7" s="1197"/>
      <c r="T7" s="1197"/>
      <c r="U7" s="1197"/>
      <c r="V7" s="1197"/>
      <c r="W7" s="1197"/>
      <c r="X7" s="1197"/>
      <c r="Y7" s="603"/>
      <c r="Z7" s="603"/>
      <c r="AA7" s="603"/>
      <c r="AB7" s="603"/>
      <c r="AC7" s="603"/>
      <c r="AD7" s="603"/>
      <c r="AE7" s="270"/>
      <c r="AF7" s="270"/>
      <c r="AG7" s="270"/>
      <c r="AH7" s="270"/>
      <c r="AI7" s="270"/>
      <c r="AJ7" s="270"/>
      <c r="AK7" s="270"/>
      <c r="AL7" s="270"/>
    </row>
    <row r="8" spans="1:39" s="271" customFormat="1" ht="58.5" customHeight="1">
      <c r="A8" s="506"/>
      <c r="B8" s="1196"/>
      <c r="C8" s="1197" t="s">
        <v>564</v>
      </c>
      <c r="D8" s="1197"/>
      <c r="E8" s="1197"/>
      <c r="F8" s="1197"/>
      <c r="G8" s="1197"/>
      <c r="H8" s="1197"/>
      <c r="I8" s="1197"/>
      <c r="J8" s="1197"/>
      <c r="K8" s="1197"/>
      <c r="L8" s="1197"/>
      <c r="M8" s="1197"/>
      <c r="N8" s="1197"/>
      <c r="O8" s="1197"/>
      <c r="P8" s="1197"/>
      <c r="Q8" s="1197"/>
      <c r="R8" s="1197"/>
      <c r="S8" s="1197"/>
      <c r="T8" s="1197"/>
      <c r="U8" s="1197"/>
      <c r="V8" s="1197"/>
      <c r="W8" s="1197"/>
      <c r="X8" s="1197"/>
      <c r="Y8" s="603"/>
      <c r="Z8" s="603"/>
      <c r="AA8" s="603"/>
      <c r="AB8" s="603"/>
      <c r="AC8" s="603"/>
      <c r="AD8" s="603"/>
      <c r="AE8" s="272"/>
      <c r="AF8" s="255"/>
      <c r="AG8" s="255"/>
      <c r="AH8" s="255"/>
      <c r="AI8" s="255"/>
      <c r="AJ8" s="255"/>
      <c r="AK8" s="255"/>
      <c r="AL8" s="255"/>
      <c r="AM8" s="256"/>
    </row>
    <row r="9" spans="1:39" s="271" customFormat="1" ht="57.75" customHeight="1">
      <c r="A9" s="506"/>
      <c r="B9" s="273"/>
      <c r="C9" s="1197" t="s">
        <v>563</v>
      </c>
      <c r="D9" s="1197"/>
      <c r="E9" s="1197"/>
      <c r="F9" s="1197"/>
      <c r="G9" s="1197"/>
      <c r="H9" s="1197"/>
      <c r="I9" s="1197"/>
      <c r="J9" s="1197"/>
      <c r="K9" s="1197"/>
      <c r="L9" s="1197"/>
      <c r="M9" s="1197"/>
      <c r="N9" s="1197"/>
      <c r="O9" s="1197"/>
      <c r="P9" s="1197"/>
      <c r="Q9" s="1197"/>
      <c r="R9" s="1197"/>
      <c r="S9" s="1197"/>
      <c r="T9" s="1197"/>
      <c r="U9" s="1197"/>
      <c r="V9" s="1197"/>
      <c r="W9" s="1197"/>
      <c r="X9" s="1197"/>
      <c r="Y9" s="603"/>
      <c r="Z9" s="603"/>
      <c r="AA9" s="603"/>
      <c r="AB9" s="603"/>
      <c r="AC9" s="603"/>
      <c r="AD9" s="603"/>
      <c r="AE9" s="272"/>
      <c r="AF9" s="255"/>
      <c r="AG9" s="255"/>
      <c r="AH9" s="255"/>
      <c r="AI9" s="255"/>
      <c r="AJ9" s="255"/>
      <c r="AK9" s="255"/>
      <c r="AL9" s="255"/>
      <c r="AM9" s="256"/>
    </row>
    <row r="10" spans="1:39" ht="41.25" customHeight="1">
      <c r="B10" s="275"/>
      <c r="C10" s="1197" t="s">
        <v>627</v>
      </c>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603"/>
      <c r="Z10" s="603"/>
      <c r="AA10" s="603"/>
      <c r="AB10" s="603"/>
      <c r="AC10" s="603"/>
      <c r="AD10" s="603"/>
      <c r="AE10" s="272"/>
      <c r="AF10" s="276"/>
      <c r="AG10" s="276"/>
      <c r="AH10" s="276"/>
      <c r="AI10" s="276"/>
      <c r="AJ10" s="276"/>
      <c r="AK10" s="276"/>
      <c r="AL10" s="276"/>
    </row>
    <row r="11" spans="1:39" ht="53.25" customHeight="1">
      <c r="C11" s="1197" t="s">
        <v>614</v>
      </c>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196" t="s">
        <v>527</v>
      </c>
      <c r="C13" s="588" t="s">
        <v>522</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2"/>
      <c r="AF13" s="276"/>
      <c r="AG13" s="276"/>
      <c r="AH13" s="276"/>
      <c r="AI13" s="276"/>
      <c r="AJ13" s="276"/>
      <c r="AK13" s="276"/>
      <c r="AL13" s="276"/>
      <c r="AM13" s="253"/>
    </row>
    <row r="14" spans="1:39" ht="20.25" customHeight="1">
      <c r="B14" s="1196"/>
      <c r="C14" s="588" t="s">
        <v>523</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2"/>
      <c r="AF14" s="276"/>
      <c r="AG14" s="276"/>
      <c r="AH14" s="276"/>
      <c r="AI14" s="276"/>
      <c r="AJ14" s="276"/>
      <c r="AK14" s="276"/>
      <c r="AL14" s="276"/>
      <c r="AM14" s="253"/>
    </row>
    <row r="15" spans="1:39" ht="20.25" customHeight="1">
      <c r="C15" s="588" t="s">
        <v>524</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2"/>
      <c r="AF15" s="276"/>
      <c r="AG15" s="276"/>
      <c r="AH15" s="276"/>
      <c r="AI15" s="276"/>
      <c r="AJ15" s="276"/>
      <c r="AK15" s="276"/>
      <c r="AL15" s="276"/>
      <c r="AM15" s="253"/>
    </row>
    <row r="16" spans="1:39" ht="20.25" customHeight="1">
      <c r="C16" s="588" t="s">
        <v>525</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6"/>
      <c r="B19" s="1198" t="s">
        <v>211</v>
      </c>
      <c r="C19" s="1200" t="s">
        <v>33</v>
      </c>
      <c r="D19" s="284" t="s">
        <v>422</v>
      </c>
      <c r="E19" s="1202" t="s">
        <v>209</v>
      </c>
      <c r="F19" s="1203"/>
      <c r="G19" s="1203"/>
      <c r="H19" s="1203"/>
      <c r="I19" s="1203"/>
      <c r="J19" s="1203"/>
      <c r="K19" s="1203"/>
      <c r="L19" s="1203"/>
      <c r="M19" s="1204"/>
      <c r="N19" s="1208" t="s">
        <v>213</v>
      </c>
      <c r="O19" s="284" t="s">
        <v>423</v>
      </c>
      <c r="P19" s="1202" t="s">
        <v>212</v>
      </c>
      <c r="Q19" s="1203"/>
      <c r="R19" s="1203"/>
      <c r="S19" s="1203"/>
      <c r="T19" s="1203"/>
      <c r="U19" s="1203"/>
      <c r="V19" s="1203"/>
      <c r="W19" s="1203"/>
      <c r="X19" s="1204"/>
      <c r="Y19" s="1205" t="s">
        <v>243</v>
      </c>
      <c r="Z19" s="1206"/>
      <c r="AA19" s="1206"/>
      <c r="AB19" s="1206"/>
      <c r="AC19" s="1206"/>
      <c r="AD19" s="1206"/>
      <c r="AE19" s="1206"/>
      <c r="AF19" s="1206"/>
      <c r="AG19" s="1206"/>
      <c r="AH19" s="1206"/>
      <c r="AI19" s="1206"/>
      <c r="AJ19" s="1206"/>
      <c r="AK19" s="1206"/>
      <c r="AL19" s="1206"/>
      <c r="AM19" s="1207"/>
    </row>
    <row r="20" spans="1:39" s="283" customFormat="1" ht="59.25" customHeight="1">
      <c r="A20" s="506"/>
      <c r="B20" s="1199"/>
      <c r="C20" s="1201"/>
      <c r="D20" s="285">
        <v>2011</v>
      </c>
      <c r="E20" s="285">
        <v>2012</v>
      </c>
      <c r="F20" s="285">
        <v>2013</v>
      </c>
      <c r="G20" s="285">
        <v>2014</v>
      </c>
      <c r="H20" s="285">
        <v>2015</v>
      </c>
      <c r="I20" s="285">
        <v>2016</v>
      </c>
      <c r="J20" s="285">
        <v>2017</v>
      </c>
      <c r="K20" s="285">
        <v>2018</v>
      </c>
      <c r="L20" s="285">
        <v>2019</v>
      </c>
      <c r="M20" s="285">
        <v>2020</v>
      </c>
      <c r="N20" s="120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Streetlighting kW</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7"/>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6">
        <v>1</v>
      </c>
      <c r="B22" s="294" t="s">
        <v>1</v>
      </c>
      <c r="C22" s="291" t="s">
        <v>25</v>
      </c>
      <c r="D22" s="295">
        <f>'7.  Persistence Report'!AQ51</f>
        <v>262506.3124313298</v>
      </c>
      <c r="E22" s="295">
        <f>'7.  Persistence Report'!AR51</f>
        <v>262506.3124313298</v>
      </c>
      <c r="F22" s="295">
        <f>'7.  Persistence Report'!AS51</f>
        <v>262506.3124313298</v>
      </c>
      <c r="G22" s="295">
        <f>'7.  Persistence Report'!AT51</f>
        <v>261595.10581325053</v>
      </c>
      <c r="H22" s="295">
        <f>'7.  Persistence Report'!AU51</f>
        <v>186727.33803115992</v>
      </c>
      <c r="I22" s="295">
        <f>'7.  Persistence Report'!AV51</f>
        <v>0</v>
      </c>
      <c r="J22" s="295">
        <f>'7.  Persistence Report'!AW51</f>
        <v>0</v>
      </c>
      <c r="K22" s="295">
        <f>'7.  Persistence Report'!AX51</f>
        <v>0</v>
      </c>
      <c r="L22" s="295">
        <f>'7.  Persistence Report'!AY51</f>
        <v>0</v>
      </c>
      <c r="M22" s="295">
        <f>'7.  Persistence Report'!AZ51</f>
        <v>0</v>
      </c>
      <c r="N22" s="291"/>
      <c r="O22" s="295">
        <f>'7.  Persistence Report'!L51</f>
        <v>35.962915018326093</v>
      </c>
      <c r="P22" s="295">
        <f>'7.  Persistence Report'!M51</f>
        <v>35.962915018326093</v>
      </c>
      <c r="Q22" s="295">
        <f>'7.  Persistence Report'!N51</f>
        <v>35.962915018326093</v>
      </c>
      <c r="R22" s="295">
        <f>'7.  Persistence Report'!O51</f>
        <v>34.943958223286799</v>
      </c>
      <c r="S22" s="295">
        <f>'7.  Persistence Report'!P51</f>
        <v>24.550858745825472</v>
      </c>
      <c r="T22" s="295">
        <f>'7.  Persistence Report'!Q51</f>
        <v>0</v>
      </c>
      <c r="U22" s="295">
        <f>'7.  Persistence Report'!R51</f>
        <v>0</v>
      </c>
      <c r="V22" s="295">
        <f>'7.  Persistence Report'!S51</f>
        <v>0</v>
      </c>
      <c r="W22" s="295">
        <f>'7.  Persistence Report'!T51</f>
        <v>0</v>
      </c>
      <c r="X22" s="295">
        <f>'7.  Persistence Report'!U51</f>
        <v>0</v>
      </c>
      <c r="Y22" s="409">
        <v>1</v>
      </c>
      <c r="Z22" s="409"/>
      <c r="AA22" s="409"/>
      <c r="AB22" s="409"/>
      <c r="AC22" s="409"/>
      <c r="AD22" s="409"/>
      <c r="AE22" s="409"/>
      <c r="AF22" s="409"/>
      <c r="AG22" s="409"/>
      <c r="AH22" s="409"/>
      <c r="AI22" s="409"/>
      <c r="AJ22" s="409"/>
      <c r="AK22" s="409"/>
      <c r="AL22" s="409"/>
      <c r="AM22" s="296">
        <f>SUM(Y22:AL22)</f>
        <v>1</v>
      </c>
    </row>
    <row r="23" spans="1:39" s="283" customFormat="1" ht="15.5" outlineLevel="1">
      <c r="A23" s="506"/>
      <c r="B23" s="294" t="s">
        <v>214</v>
      </c>
      <c r="C23" s="291" t="s">
        <v>163</v>
      </c>
      <c r="D23" s="295"/>
      <c r="E23" s="295"/>
      <c r="F23" s="295"/>
      <c r="G23" s="295"/>
      <c r="H23" s="295"/>
      <c r="I23" s="295"/>
      <c r="J23" s="295"/>
      <c r="K23" s="295"/>
      <c r="L23" s="295"/>
      <c r="M23" s="295"/>
      <c r="N23" s="466"/>
      <c r="O23" s="295"/>
      <c r="P23" s="295"/>
      <c r="Q23" s="295"/>
      <c r="R23" s="295"/>
      <c r="S23" s="295"/>
      <c r="T23" s="295"/>
      <c r="U23" s="295"/>
      <c r="V23" s="295"/>
      <c r="W23" s="295"/>
      <c r="X23" s="295"/>
      <c r="Y23" s="410">
        <f>Y22</f>
        <v>1</v>
      </c>
      <c r="Z23" s="410">
        <f>Z22</f>
        <v>0</v>
      </c>
      <c r="AA23" s="410">
        <f t="shared" ref="AA23:AB23" si="0">AA22</f>
        <v>0</v>
      </c>
      <c r="AB23" s="410">
        <f t="shared" si="0"/>
        <v>0</v>
      </c>
      <c r="AC23" s="410">
        <f t="shared" ref="AC23:AL23" si="1">AC22</f>
        <v>0</v>
      </c>
      <c r="AD23" s="410">
        <f t="shared" si="1"/>
        <v>0</v>
      </c>
      <c r="AE23" s="410">
        <f t="shared" si="1"/>
        <v>0</v>
      </c>
      <c r="AF23" s="410">
        <f t="shared" si="1"/>
        <v>0</v>
      </c>
      <c r="AG23" s="410">
        <f t="shared" si="1"/>
        <v>0</v>
      </c>
      <c r="AH23" s="410">
        <f t="shared" si="1"/>
        <v>0</v>
      </c>
      <c r="AI23" s="410">
        <f t="shared" si="1"/>
        <v>0</v>
      </c>
      <c r="AJ23" s="410">
        <f t="shared" si="1"/>
        <v>0</v>
      </c>
      <c r="AK23" s="410">
        <f t="shared" si="1"/>
        <v>0</v>
      </c>
      <c r="AL23" s="410">
        <f t="shared" si="1"/>
        <v>0</v>
      </c>
      <c r="AM23" s="297"/>
    </row>
    <row r="24" spans="1:39" s="303" customFormat="1" ht="15.5" outlineLevel="1">
      <c r="A24" s="508"/>
      <c r="B24" s="298"/>
      <c r="C24" s="299"/>
      <c r="D24" s="299"/>
      <c r="E24" s="299"/>
      <c r="F24" s="299"/>
      <c r="G24" s="299"/>
      <c r="H24" s="299"/>
      <c r="I24" s="299"/>
      <c r="J24" s="299"/>
      <c r="K24" s="299"/>
      <c r="L24" s="299"/>
      <c r="M24" s="299"/>
      <c r="O24" s="1074"/>
      <c r="P24" s="1074"/>
      <c r="Q24" s="1074"/>
      <c r="R24" s="1074"/>
      <c r="S24" s="1074"/>
      <c r="T24" s="1074"/>
      <c r="U24" s="1074"/>
      <c r="V24" s="1074"/>
      <c r="W24" s="1074"/>
      <c r="X24" s="1074"/>
      <c r="Y24" s="411"/>
      <c r="Z24" s="412"/>
      <c r="AA24" s="412"/>
      <c r="AB24" s="412"/>
      <c r="AC24" s="412"/>
      <c r="AD24" s="412"/>
      <c r="AE24" s="412"/>
      <c r="AF24" s="412"/>
      <c r="AG24" s="412"/>
      <c r="AH24" s="412"/>
      <c r="AI24" s="412"/>
      <c r="AJ24" s="412"/>
      <c r="AK24" s="412"/>
      <c r="AL24" s="412"/>
      <c r="AM24" s="302"/>
    </row>
    <row r="25" spans="1:39" s="283" customFormat="1" ht="15.5" outlineLevel="1">
      <c r="A25" s="506">
        <v>2</v>
      </c>
      <c r="B25" s="294" t="s">
        <v>2</v>
      </c>
      <c r="C25" s="291" t="s">
        <v>25</v>
      </c>
      <c r="D25" s="295">
        <f>'7.  Persistence Report'!AQ50</f>
        <v>8560.8035168923561</v>
      </c>
      <c r="E25" s="295">
        <f>'7.  Persistence Report'!AR50</f>
        <v>8560.8035168923561</v>
      </c>
      <c r="F25" s="295">
        <f>'7.  Persistence Report'!AS50</f>
        <v>8560.8035168923561</v>
      </c>
      <c r="G25" s="295">
        <f>'7.  Persistence Report'!AT50</f>
        <v>4636.664893805485</v>
      </c>
      <c r="H25" s="295">
        <f>'7.  Persistence Report'!AU50</f>
        <v>0</v>
      </c>
      <c r="I25" s="295">
        <f>'7.  Persistence Report'!AV50</f>
        <v>0</v>
      </c>
      <c r="J25" s="295">
        <f>'7.  Persistence Report'!AW50</f>
        <v>0</v>
      </c>
      <c r="K25" s="295">
        <f>'7.  Persistence Report'!AX50</f>
        <v>0</v>
      </c>
      <c r="L25" s="295">
        <f>'7.  Persistence Report'!AY50</f>
        <v>0</v>
      </c>
      <c r="M25" s="295">
        <f>'7.  Persistence Report'!AZ50</f>
        <v>0</v>
      </c>
      <c r="N25" s="1066"/>
      <c r="O25" s="295">
        <f>'7.  Persistence Report'!L50</f>
        <v>6.9885629741930746</v>
      </c>
      <c r="P25" s="295">
        <f>'7.  Persistence Report'!M50</f>
        <v>6.9885629741930746</v>
      </c>
      <c r="Q25" s="295">
        <f>'7.  Persistence Report'!N50</f>
        <v>6.9885629741930746</v>
      </c>
      <c r="R25" s="295">
        <f>'7.  Persistence Report'!O50</f>
        <v>2.6003949831621713</v>
      </c>
      <c r="S25" s="295">
        <f>'7.  Persistence Report'!P50</f>
        <v>0</v>
      </c>
      <c r="T25" s="295">
        <f>'7.  Persistence Report'!Q50</f>
        <v>0</v>
      </c>
      <c r="U25" s="295">
        <f>'7.  Persistence Report'!R50</f>
        <v>0</v>
      </c>
      <c r="V25" s="295">
        <f>'7.  Persistence Report'!S50</f>
        <v>0</v>
      </c>
      <c r="W25" s="295">
        <f>'7.  Persistence Report'!T50</f>
        <v>0</v>
      </c>
      <c r="X25" s="295">
        <f>'7.  Persistence Report'!U50</f>
        <v>0</v>
      </c>
      <c r="Y25" s="409">
        <v>1</v>
      </c>
      <c r="Z25" s="409"/>
      <c r="AA25" s="409"/>
      <c r="AB25" s="409"/>
      <c r="AC25" s="409"/>
      <c r="AD25" s="409"/>
      <c r="AE25" s="409"/>
      <c r="AF25" s="409"/>
      <c r="AG25" s="409"/>
      <c r="AH25" s="409"/>
      <c r="AI25" s="409"/>
      <c r="AJ25" s="409"/>
      <c r="AK25" s="409"/>
      <c r="AL25" s="409"/>
      <c r="AM25" s="296">
        <f>SUM(Y25:AL25)</f>
        <v>1</v>
      </c>
    </row>
    <row r="26" spans="1:39" s="283" customFormat="1" ht="15.5" outlineLevel="1">
      <c r="A26" s="506"/>
      <c r="B26" s="294" t="s">
        <v>214</v>
      </c>
      <c r="C26" s="291" t="s">
        <v>163</v>
      </c>
      <c r="D26" s="295"/>
      <c r="E26" s="295"/>
      <c r="F26" s="295"/>
      <c r="G26" s="295"/>
      <c r="H26" s="295"/>
      <c r="I26" s="295"/>
      <c r="J26" s="295"/>
      <c r="K26" s="295"/>
      <c r="L26" s="295"/>
      <c r="M26" s="295"/>
      <c r="N26" s="1067"/>
      <c r="O26" s="295"/>
      <c r="P26" s="295"/>
      <c r="Q26" s="295"/>
      <c r="R26" s="295"/>
      <c r="S26" s="295"/>
      <c r="T26" s="295"/>
      <c r="U26" s="295"/>
      <c r="V26" s="295"/>
      <c r="W26" s="295"/>
      <c r="X26" s="295"/>
      <c r="Y26" s="410">
        <f>Y25</f>
        <v>1</v>
      </c>
      <c r="Z26" s="410">
        <f>Z25</f>
        <v>0</v>
      </c>
      <c r="AA26" s="410">
        <f t="shared" ref="AA26:AB26" si="2">AA25</f>
        <v>0</v>
      </c>
      <c r="AB26" s="410">
        <f t="shared" si="2"/>
        <v>0</v>
      </c>
      <c r="AC26" s="410">
        <f t="shared" ref="AC26:AL26" si="3">AC25</f>
        <v>0</v>
      </c>
      <c r="AD26" s="410">
        <f t="shared" si="3"/>
        <v>0</v>
      </c>
      <c r="AE26" s="410">
        <f t="shared" si="3"/>
        <v>0</v>
      </c>
      <c r="AF26" s="410">
        <f t="shared" si="3"/>
        <v>0</v>
      </c>
      <c r="AG26" s="410">
        <f t="shared" si="3"/>
        <v>0</v>
      </c>
      <c r="AH26" s="410">
        <f t="shared" si="3"/>
        <v>0</v>
      </c>
      <c r="AI26" s="410">
        <f t="shared" si="3"/>
        <v>0</v>
      </c>
      <c r="AJ26" s="410">
        <f t="shared" si="3"/>
        <v>0</v>
      </c>
      <c r="AK26" s="410">
        <f t="shared" si="3"/>
        <v>0</v>
      </c>
      <c r="AL26" s="410">
        <f t="shared" si="3"/>
        <v>0</v>
      </c>
      <c r="AM26" s="297"/>
    </row>
    <row r="27" spans="1:39" s="303" customFormat="1" ht="15.5" outlineLevel="1">
      <c r="A27" s="508"/>
      <c r="B27" s="298"/>
      <c r="C27" s="299"/>
      <c r="D27" s="1068"/>
      <c r="E27" s="1068"/>
      <c r="F27" s="1068"/>
      <c r="G27" s="1068"/>
      <c r="H27" s="1068"/>
      <c r="I27" s="1068"/>
      <c r="J27" s="1068"/>
      <c r="K27" s="1068"/>
      <c r="L27" s="1068"/>
      <c r="M27" s="1068"/>
      <c r="O27" s="1068"/>
      <c r="P27" s="1068"/>
      <c r="Q27" s="1068"/>
      <c r="R27" s="1068"/>
      <c r="S27" s="1068"/>
      <c r="T27" s="1068"/>
      <c r="U27" s="1068"/>
      <c r="V27" s="1068"/>
      <c r="W27" s="1068"/>
      <c r="X27" s="1068"/>
      <c r="Y27" s="411"/>
      <c r="Z27" s="412"/>
      <c r="AA27" s="412"/>
      <c r="AB27" s="412"/>
      <c r="AC27" s="412"/>
      <c r="AD27" s="412"/>
      <c r="AE27" s="412"/>
      <c r="AF27" s="412"/>
      <c r="AG27" s="412"/>
      <c r="AH27" s="412"/>
      <c r="AI27" s="412"/>
      <c r="AJ27" s="412"/>
      <c r="AK27" s="412"/>
      <c r="AL27" s="412"/>
      <c r="AM27" s="302"/>
    </row>
    <row r="28" spans="1:39" s="283" customFormat="1" ht="15.5" outlineLevel="1">
      <c r="A28" s="506">
        <v>3</v>
      </c>
      <c r="B28" s="294" t="s">
        <v>3</v>
      </c>
      <c r="C28" s="291" t="s">
        <v>25</v>
      </c>
      <c r="D28" s="295">
        <f>'7.  Persistence Report'!AQ54</f>
        <v>1178372.1744378607</v>
      </c>
      <c r="E28" s="295">
        <f>'7.  Persistence Report'!AR54</f>
        <v>1178372.1744378607</v>
      </c>
      <c r="F28" s="295">
        <f>'7.  Persistence Report'!AS54</f>
        <v>1178372.1744378607</v>
      </c>
      <c r="G28" s="295">
        <f>'7.  Persistence Report'!AT54</f>
        <v>1178372.1744378607</v>
      </c>
      <c r="H28" s="295">
        <f>'7.  Persistence Report'!AU54</f>
        <v>1178372.1744378607</v>
      </c>
      <c r="I28" s="295">
        <f>'7.  Persistence Report'!AV54</f>
        <v>1178372.1744378607</v>
      </c>
      <c r="J28" s="295">
        <f>'7.  Persistence Report'!AW54</f>
        <v>1178372.1744378607</v>
      </c>
      <c r="K28" s="295">
        <f>'7.  Persistence Report'!AX54</f>
        <v>1178372.1744378607</v>
      </c>
      <c r="L28" s="295">
        <f>'7.  Persistence Report'!AY54</f>
        <v>1178372.1744378607</v>
      </c>
      <c r="M28" s="295">
        <f>'7.  Persistence Report'!AZ54</f>
        <v>1178372.1744378607</v>
      </c>
      <c r="N28" s="1066"/>
      <c r="O28" s="295">
        <f>'7.  Persistence Report'!L54</f>
        <v>641.92259522546397</v>
      </c>
      <c r="P28" s="295">
        <f>'7.  Persistence Report'!M54</f>
        <v>641.92259522546397</v>
      </c>
      <c r="Q28" s="295">
        <f>'7.  Persistence Report'!N54</f>
        <v>641.92259522546397</v>
      </c>
      <c r="R28" s="295">
        <f>'7.  Persistence Report'!O54</f>
        <v>641.92259522546397</v>
      </c>
      <c r="S28" s="295">
        <f>'7.  Persistence Report'!P54</f>
        <v>641.92259522546397</v>
      </c>
      <c r="T28" s="295">
        <f>'7.  Persistence Report'!Q54</f>
        <v>641.92259522546397</v>
      </c>
      <c r="U28" s="295">
        <f>'7.  Persistence Report'!R54</f>
        <v>641.92259522546397</v>
      </c>
      <c r="V28" s="295">
        <f>'7.  Persistence Report'!S54</f>
        <v>641.92259522546397</v>
      </c>
      <c r="W28" s="295">
        <f>'7.  Persistence Report'!T54</f>
        <v>641.92259522546397</v>
      </c>
      <c r="X28" s="295">
        <f>'7.  Persistence Report'!U54</f>
        <v>641.92259522546397</v>
      </c>
      <c r="Y28" s="409">
        <v>1</v>
      </c>
      <c r="Z28" s="409"/>
      <c r="AA28" s="409"/>
      <c r="AB28" s="409"/>
      <c r="AC28" s="409"/>
      <c r="AD28" s="409"/>
      <c r="AE28" s="409"/>
      <c r="AF28" s="409"/>
      <c r="AG28" s="409"/>
      <c r="AH28" s="409"/>
      <c r="AI28" s="409"/>
      <c r="AJ28" s="409"/>
      <c r="AK28" s="409"/>
      <c r="AL28" s="409"/>
      <c r="AM28" s="296">
        <f>SUM(Y28:AL28)</f>
        <v>1</v>
      </c>
    </row>
    <row r="29" spans="1:39" s="283" customFormat="1" ht="15.5" outlineLevel="1">
      <c r="A29" s="506"/>
      <c r="B29" s="294" t="s">
        <v>214</v>
      </c>
      <c r="C29" s="291" t="s">
        <v>163</v>
      </c>
      <c r="D29" s="295">
        <f>+'7.  Persistence Report'!AQ70+'7.  Persistence Report'!AQ74</f>
        <v>-193005.77698847844</v>
      </c>
      <c r="E29" s="295">
        <f>+'7.  Persistence Report'!AR70+'7.  Persistence Report'!AR74</f>
        <v>-193005.77698847844</v>
      </c>
      <c r="F29" s="295">
        <f>+'7.  Persistence Report'!AS70+'7.  Persistence Report'!AS74</f>
        <v>-193005.77698847844</v>
      </c>
      <c r="G29" s="295">
        <f>+'7.  Persistence Report'!AT70+'7.  Persistence Report'!AT74</f>
        <v>-193005.77698847844</v>
      </c>
      <c r="H29" s="295">
        <f>+'7.  Persistence Report'!AU70+'7.  Persistence Report'!AU74</f>
        <v>-193005.77698847844</v>
      </c>
      <c r="I29" s="295">
        <f>+'7.  Persistence Report'!AV70+'7.  Persistence Report'!AV74</f>
        <v>-193005.77698847844</v>
      </c>
      <c r="J29" s="295">
        <f>+'7.  Persistence Report'!AW70+'7.  Persistence Report'!AW74</f>
        <v>-193005.77698847844</v>
      </c>
      <c r="K29" s="295">
        <f>+'7.  Persistence Report'!AX70+'7.  Persistence Report'!AX74</f>
        <v>-193005.77698847844</v>
      </c>
      <c r="L29" s="295">
        <f>+'7.  Persistence Report'!AY70+'7.  Persistence Report'!AY74</f>
        <v>-193005.77698847844</v>
      </c>
      <c r="M29" s="295">
        <f>+'7.  Persistence Report'!AZ70+'7.  Persistence Report'!AZ74</f>
        <v>-193005.77698847844</v>
      </c>
      <c r="N29" s="1067"/>
      <c r="O29" s="295">
        <f>+'7.  Persistence Report'!L70+'7.  Persistence Report'!L74</f>
        <v>-107.17060772685525</v>
      </c>
      <c r="P29" s="295">
        <f>+'7.  Persistence Report'!M70+'7.  Persistence Report'!M74</f>
        <v>-107.17060772685525</v>
      </c>
      <c r="Q29" s="295">
        <f>+'7.  Persistence Report'!N70+'7.  Persistence Report'!N74</f>
        <v>-107.17060772685525</v>
      </c>
      <c r="R29" s="295">
        <f>+'7.  Persistence Report'!O70+'7.  Persistence Report'!O74</f>
        <v>-107.17060772685525</v>
      </c>
      <c r="S29" s="295">
        <f>+'7.  Persistence Report'!P70+'7.  Persistence Report'!P74</f>
        <v>-107.17060772685525</v>
      </c>
      <c r="T29" s="295">
        <f>+'7.  Persistence Report'!Q70+'7.  Persistence Report'!Q74</f>
        <v>-107.17060772685525</v>
      </c>
      <c r="U29" s="295">
        <f>+'7.  Persistence Report'!R70+'7.  Persistence Report'!R74</f>
        <v>-107.17060772685525</v>
      </c>
      <c r="V29" s="295">
        <f>+'7.  Persistence Report'!S70+'7.  Persistence Report'!S74</f>
        <v>-107.17060772685525</v>
      </c>
      <c r="W29" s="295">
        <f>+'7.  Persistence Report'!T70+'7.  Persistence Report'!T74</f>
        <v>-107.17060772685525</v>
      </c>
      <c r="X29" s="295">
        <f>+'7.  Persistence Report'!U70+'7.  Persistence Report'!U74</f>
        <v>-107.17060772685525</v>
      </c>
      <c r="Y29" s="410">
        <f>Y28</f>
        <v>1</v>
      </c>
      <c r="Z29" s="410">
        <f>Z28</f>
        <v>0</v>
      </c>
      <c r="AA29" s="410">
        <f t="shared" ref="AA29:AB29" si="4">AA28</f>
        <v>0</v>
      </c>
      <c r="AB29" s="410">
        <f t="shared" si="4"/>
        <v>0</v>
      </c>
      <c r="AC29" s="410">
        <f t="shared" ref="AC29:AL29" si="5">AC28</f>
        <v>0</v>
      </c>
      <c r="AD29" s="410">
        <f t="shared" si="5"/>
        <v>0</v>
      </c>
      <c r="AE29" s="410">
        <f t="shared" si="5"/>
        <v>0</v>
      </c>
      <c r="AF29" s="410">
        <f t="shared" si="5"/>
        <v>0</v>
      </c>
      <c r="AG29" s="410">
        <f t="shared" si="5"/>
        <v>0</v>
      </c>
      <c r="AH29" s="410">
        <f t="shared" si="5"/>
        <v>0</v>
      </c>
      <c r="AI29" s="410">
        <f t="shared" si="5"/>
        <v>0</v>
      </c>
      <c r="AJ29" s="410">
        <f t="shared" si="5"/>
        <v>0</v>
      </c>
      <c r="AK29" s="410">
        <f t="shared" si="5"/>
        <v>0</v>
      </c>
      <c r="AL29" s="410">
        <f t="shared" si="5"/>
        <v>0</v>
      </c>
      <c r="AM29" s="297"/>
    </row>
    <row r="30" spans="1:39" s="283" customFormat="1" ht="15.5" outlineLevel="1">
      <c r="A30" s="506"/>
      <c r="B30" s="294"/>
      <c r="C30" s="305"/>
      <c r="D30" s="1066"/>
      <c r="E30" s="1066"/>
      <c r="F30" s="1066"/>
      <c r="G30" s="1066"/>
      <c r="H30" s="1066"/>
      <c r="I30" s="1066"/>
      <c r="J30" s="1066"/>
      <c r="K30" s="1066"/>
      <c r="L30" s="1066"/>
      <c r="M30" s="1066"/>
      <c r="O30" s="1066"/>
      <c r="P30" s="1066"/>
      <c r="Q30" s="1066"/>
      <c r="R30" s="1066"/>
      <c r="S30" s="1066"/>
      <c r="T30" s="1066"/>
      <c r="U30" s="1066"/>
      <c r="V30" s="1066"/>
      <c r="W30" s="1066"/>
      <c r="X30" s="1066"/>
      <c r="Y30" s="411"/>
      <c r="Z30" s="411"/>
      <c r="AA30" s="411"/>
      <c r="AB30" s="411"/>
      <c r="AC30" s="411"/>
      <c r="AD30" s="411"/>
      <c r="AE30" s="411"/>
      <c r="AF30" s="411"/>
      <c r="AG30" s="411"/>
      <c r="AH30" s="411"/>
      <c r="AI30" s="411"/>
      <c r="AJ30" s="411"/>
      <c r="AK30" s="411"/>
      <c r="AL30" s="411"/>
      <c r="AM30" s="306"/>
    </row>
    <row r="31" spans="1:39" s="283" customFormat="1" ht="15.5" outlineLevel="1">
      <c r="A31" s="506">
        <v>4</v>
      </c>
      <c r="B31" s="294" t="s">
        <v>4</v>
      </c>
      <c r="C31" s="291" t="s">
        <v>25</v>
      </c>
      <c r="D31" s="1075">
        <f>+'7.  Persistence Report'!AQ53</f>
        <v>305679.32824966602</v>
      </c>
      <c r="E31" s="295">
        <f>+'7.  Persistence Report'!AR53</f>
        <v>305679.32824966602</v>
      </c>
      <c r="F31" s="295">
        <f>+'7.  Persistence Report'!AS53</f>
        <v>305679.32824966602</v>
      </c>
      <c r="G31" s="295">
        <f>+'7.  Persistence Report'!AT53</f>
        <v>305679.32824966602</v>
      </c>
      <c r="H31" s="295">
        <f>+'7.  Persistence Report'!AU53</f>
        <v>281153.61406826472</v>
      </c>
      <c r="I31" s="295">
        <f>+'7.  Persistence Report'!AV53</f>
        <v>254360.30442043647</v>
      </c>
      <c r="J31" s="295">
        <f>+'7.  Persistence Report'!AW53</f>
        <v>198790.205311086</v>
      </c>
      <c r="K31" s="295">
        <f>+'7.  Persistence Report'!AX53</f>
        <v>197510.35249098376</v>
      </c>
      <c r="L31" s="295">
        <f>+'7.  Persistence Report'!AY53</f>
        <v>248829.37632021334</v>
      </c>
      <c r="M31" s="295">
        <f>+'7.  Persistence Report'!AZ53</f>
        <v>94800.150841188326</v>
      </c>
      <c r="N31" s="1066"/>
      <c r="O31" s="295">
        <f>+'7.  Persistence Report'!L53</f>
        <v>18.901692690209543</v>
      </c>
      <c r="P31" s="295">
        <f>+'7.  Persistence Report'!M53</f>
        <v>18.901692690209543</v>
      </c>
      <c r="Q31" s="295">
        <f>+'7.  Persistence Report'!N53</f>
        <v>18.901692690209543</v>
      </c>
      <c r="R31" s="295">
        <f>+'7.  Persistence Report'!O53</f>
        <v>18.901692690209543</v>
      </c>
      <c r="S31" s="295">
        <f>+'7.  Persistence Report'!P53</f>
        <v>17.766079770228057</v>
      </c>
      <c r="T31" s="295">
        <f>+'7.  Persistence Report'!Q53</f>
        <v>16.525470490510845</v>
      </c>
      <c r="U31" s="295">
        <f>+'7.  Persistence Report'!R53</f>
        <v>13.952410964232683</v>
      </c>
      <c r="V31" s="295">
        <f>+'7.  Persistence Report'!S53</f>
        <v>13.806309044129691</v>
      </c>
      <c r="W31" s="295">
        <f>+'7.  Persistence Report'!T53</f>
        <v>16.182531243828382</v>
      </c>
      <c r="X31" s="295">
        <f>+'7.  Persistence Report'!U53</f>
        <v>9.05052370207172</v>
      </c>
      <c r="Y31" s="409">
        <v>1</v>
      </c>
      <c r="Z31" s="409"/>
      <c r="AA31" s="409"/>
      <c r="AB31" s="409"/>
      <c r="AC31" s="409"/>
      <c r="AD31" s="409"/>
      <c r="AE31" s="409"/>
      <c r="AF31" s="409"/>
      <c r="AG31" s="409"/>
      <c r="AH31" s="409"/>
      <c r="AI31" s="409"/>
      <c r="AJ31" s="409"/>
      <c r="AK31" s="409"/>
      <c r="AL31" s="409"/>
      <c r="AM31" s="296">
        <f>SUM(Y31:AL31)</f>
        <v>1</v>
      </c>
    </row>
    <row r="32" spans="1:39" s="283" customFormat="1" ht="15.5" outlineLevel="1">
      <c r="A32" s="506"/>
      <c r="B32" s="294" t="s">
        <v>214</v>
      </c>
      <c r="C32" s="291" t="s">
        <v>163</v>
      </c>
      <c r="D32" s="295">
        <f>+'7.  Persistence Report'!AQ72</f>
        <v>4495.9657689369305</v>
      </c>
      <c r="E32" s="295">
        <f>+'7.  Persistence Report'!AR72</f>
        <v>4495.9657689369305</v>
      </c>
      <c r="F32" s="295">
        <f>+'7.  Persistence Report'!AS72</f>
        <v>4495.9657689369305</v>
      </c>
      <c r="G32" s="295">
        <f>+'7.  Persistence Report'!AT72</f>
        <v>4495.9657689369305</v>
      </c>
      <c r="H32" s="295">
        <f>+'7.  Persistence Report'!AU72</f>
        <v>4495.9657689369305</v>
      </c>
      <c r="I32" s="295">
        <f>+'7.  Persistence Report'!AV72</f>
        <v>4107.8775058714928</v>
      </c>
      <c r="J32" s="295">
        <f>+'7.  Persistence Report'!AW72</f>
        <v>2520.14733824717</v>
      </c>
      <c r="K32" s="295">
        <f>+'7.  Persistence Report'!AX72</f>
        <v>2516.716097442606</v>
      </c>
      <c r="L32" s="295">
        <f>+'7.  Persistence Report'!AY72</f>
        <v>2516.716097442606</v>
      </c>
      <c r="M32" s="295">
        <f>+'7.  Persistence Report'!AZ72</f>
        <v>891.45766612655893</v>
      </c>
      <c r="N32" s="1067"/>
      <c r="O32" s="295">
        <f>+'7.  Persistence Report'!L72</f>
        <v>0.26257633623855814</v>
      </c>
      <c r="P32" s="295">
        <f>+'7.  Persistence Report'!M72</f>
        <v>0.26257633623855814</v>
      </c>
      <c r="Q32" s="295">
        <f>+'7.  Persistence Report'!N72</f>
        <v>0.26257633623855814</v>
      </c>
      <c r="R32" s="295">
        <f>+'7.  Persistence Report'!O72</f>
        <v>0.26257633623855814</v>
      </c>
      <c r="S32" s="295">
        <f>+'7.  Persistence Report'!P72</f>
        <v>0.26257633623855814</v>
      </c>
      <c r="T32" s="295">
        <f>+'7.  Persistence Report'!Q72</f>
        <v>0.24460670475828517</v>
      </c>
      <c r="U32" s="295">
        <f>+'7.  Persistence Report'!R72</f>
        <v>0.17109011402977262</v>
      </c>
      <c r="V32" s="295">
        <f>+'7.  Persistence Report'!S72</f>
        <v>0.17069841987400053</v>
      </c>
      <c r="W32" s="295">
        <f>+'7.  Persistence Report'!T72</f>
        <v>0.17069841987400053</v>
      </c>
      <c r="X32" s="295">
        <f>+'7.  Persistence Report'!U72</f>
        <v>9.544415982431842E-2</v>
      </c>
      <c r="Y32" s="410">
        <f>Y31</f>
        <v>1</v>
      </c>
      <c r="Z32" s="410">
        <f>Z31</f>
        <v>0</v>
      </c>
      <c r="AA32" s="410">
        <f t="shared" ref="AA32:AB32" si="6">AA31</f>
        <v>0</v>
      </c>
      <c r="AB32" s="410">
        <f t="shared" si="6"/>
        <v>0</v>
      </c>
      <c r="AC32" s="410">
        <f t="shared" ref="AC32:AL32" si="7">AC31</f>
        <v>0</v>
      </c>
      <c r="AD32" s="410">
        <f t="shared" si="7"/>
        <v>0</v>
      </c>
      <c r="AE32" s="410">
        <f t="shared" si="7"/>
        <v>0</v>
      </c>
      <c r="AF32" s="410">
        <f t="shared" si="7"/>
        <v>0</v>
      </c>
      <c r="AG32" s="410">
        <f t="shared" si="7"/>
        <v>0</v>
      </c>
      <c r="AH32" s="410">
        <f t="shared" si="7"/>
        <v>0</v>
      </c>
      <c r="AI32" s="410">
        <f t="shared" si="7"/>
        <v>0</v>
      </c>
      <c r="AJ32" s="410">
        <f t="shared" si="7"/>
        <v>0</v>
      </c>
      <c r="AK32" s="410">
        <f t="shared" si="7"/>
        <v>0</v>
      </c>
      <c r="AL32" s="410">
        <f t="shared" si="7"/>
        <v>0</v>
      </c>
      <c r="AM32" s="297"/>
    </row>
    <row r="33" spans="1:39" s="283" customFormat="1" ht="15.5" outlineLevel="1">
      <c r="A33" s="506"/>
      <c r="B33" s="294"/>
      <c r="C33" s="305"/>
      <c r="D33" s="1068"/>
      <c r="E33" s="1068"/>
      <c r="F33" s="1068"/>
      <c r="G33" s="1068"/>
      <c r="H33" s="1068"/>
      <c r="I33" s="1068"/>
      <c r="J33" s="1068"/>
      <c r="K33" s="1068"/>
      <c r="L33" s="1068"/>
      <c r="M33" s="1068"/>
      <c r="N33" s="1066"/>
      <c r="O33" s="1068"/>
      <c r="P33" s="1068"/>
      <c r="Q33" s="1068"/>
      <c r="R33" s="1068"/>
      <c r="S33" s="1068"/>
      <c r="T33" s="1068"/>
      <c r="U33" s="1068"/>
      <c r="V33" s="1068"/>
      <c r="W33" s="1068"/>
      <c r="X33" s="1068"/>
      <c r="Y33" s="411"/>
      <c r="Z33" s="411"/>
      <c r="AA33" s="411"/>
      <c r="AB33" s="411"/>
      <c r="AC33" s="411"/>
      <c r="AD33" s="411"/>
      <c r="AE33" s="411"/>
      <c r="AF33" s="411"/>
      <c r="AG33" s="411"/>
      <c r="AH33" s="411"/>
      <c r="AI33" s="411"/>
      <c r="AJ33" s="411"/>
      <c r="AK33" s="411"/>
      <c r="AL33" s="411"/>
      <c r="AM33" s="306"/>
    </row>
    <row r="34" spans="1:39" s="283" customFormat="1" ht="15.5" outlineLevel="1">
      <c r="A34" s="506">
        <v>5</v>
      </c>
      <c r="B34" s="294" t="s">
        <v>5</v>
      </c>
      <c r="C34" s="291" t="s">
        <v>25</v>
      </c>
      <c r="D34" s="295">
        <f>+'7.  Persistence Report'!AQ52</f>
        <v>479312.86223310482</v>
      </c>
      <c r="E34" s="295">
        <f>+'7.  Persistence Report'!AR52</f>
        <v>479312.86223310482</v>
      </c>
      <c r="F34" s="295">
        <f>+'7.  Persistence Report'!AS52</f>
        <v>479312.86223310482</v>
      </c>
      <c r="G34" s="295">
        <f>+'7.  Persistence Report'!AT52</f>
        <v>479312.86223310482</v>
      </c>
      <c r="H34" s="295">
        <f>+'7.  Persistence Report'!AU52</f>
        <v>438056.65717455623</v>
      </c>
      <c r="I34" s="295">
        <f>+'7.  Persistence Report'!AV52</f>
        <v>392985.99098102079</v>
      </c>
      <c r="J34" s="295">
        <f>+'7.  Persistence Report'!AW52</f>
        <v>296286.38496809878</v>
      </c>
      <c r="K34" s="295">
        <f>+'7.  Persistence Report'!AX52</f>
        <v>295205.54411466123</v>
      </c>
      <c r="L34" s="295">
        <f>+'7.  Persistence Report'!AY52</f>
        <v>381532.41536674538</v>
      </c>
      <c r="M34" s="295">
        <f>+'7.  Persistence Report'!AZ52</f>
        <v>122430.42696507648</v>
      </c>
      <c r="N34" s="1066"/>
      <c r="O34" s="295">
        <f>+'7.  Persistence Report'!L52</f>
        <v>27.4250937914513</v>
      </c>
      <c r="P34" s="295">
        <f>+'7.  Persistence Report'!M52</f>
        <v>27.4250937914513</v>
      </c>
      <c r="Q34" s="295">
        <f>+'7.  Persistence Report'!N52</f>
        <v>27.4250937914513</v>
      </c>
      <c r="R34" s="295">
        <f>+'7.  Persistence Report'!O52</f>
        <v>27.4250937914513</v>
      </c>
      <c r="S34" s="295">
        <f>+'7.  Persistence Report'!P52</f>
        <v>25.51480978718682</v>
      </c>
      <c r="T34" s="295">
        <f>+'7.  Persistence Report'!Q52</f>
        <v>23.427904979319269</v>
      </c>
      <c r="U34" s="295">
        <f>+'7.  Persistence Report'!R52</f>
        <v>18.950427947124663</v>
      </c>
      <c r="V34" s="295">
        <f>+'7.  Persistence Report'!S52</f>
        <v>18.827044288056452</v>
      </c>
      <c r="W34" s="295">
        <f>+'7.  Persistence Report'!T52</f>
        <v>22.824233100188486</v>
      </c>
      <c r="X34" s="295">
        <f>+'7.  Persistence Report'!U52</f>
        <v>10.827046659641892</v>
      </c>
      <c r="Y34" s="409">
        <v>1</v>
      </c>
      <c r="Z34" s="409"/>
      <c r="AA34" s="409"/>
      <c r="AB34" s="409"/>
      <c r="AC34" s="409"/>
      <c r="AD34" s="409"/>
      <c r="AE34" s="409"/>
      <c r="AF34" s="409"/>
      <c r="AG34" s="409"/>
      <c r="AH34" s="409"/>
      <c r="AI34" s="409"/>
      <c r="AJ34" s="409"/>
      <c r="AK34" s="409"/>
      <c r="AL34" s="409"/>
      <c r="AM34" s="296">
        <f>SUM(Y34:AL34)</f>
        <v>1</v>
      </c>
    </row>
    <row r="35" spans="1:39" s="283" customFormat="1" ht="15.5" outlineLevel="1">
      <c r="A35" s="506"/>
      <c r="B35" s="294" t="s">
        <v>214</v>
      </c>
      <c r="C35" s="291" t="s">
        <v>163</v>
      </c>
      <c r="D35" s="295">
        <f>+'7.  Persistence Report'!AQ71</f>
        <v>35611.345083591696</v>
      </c>
      <c r="E35" s="295">
        <f>+'7.  Persistence Report'!AR71</f>
        <v>35611.345083591696</v>
      </c>
      <c r="F35" s="295">
        <f>+'7.  Persistence Report'!AS71</f>
        <v>35611.345083591696</v>
      </c>
      <c r="G35" s="295">
        <f>+'7.  Persistence Report'!AT71</f>
        <v>35611.345083591696</v>
      </c>
      <c r="H35" s="295">
        <f>+'7.  Persistence Report'!AU71</f>
        <v>35611.345083591696</v>
      </c>
      <c r="I35" s="295">
        <f>+'7.  Persistence Report'!AV71</f>
        <v>32360.505187270915</v>
      </c>
      <c r="J35" s="295">
        <f>+'7.  Persistence Report'!AW71</f>
        <v>17471.085814325073</v>
      </c>
      <c r="K35" s="295">
        <f>+'7.  Persistence Report'!AX71</f>
        <v>17467.526522174314</v>
      </c>
      <c r="L35" s="295">
        <f>+'7.  Persistence Report'!AY71</f>
        <v>17467.526522174314</v>
      </c>
      <c r="M35" s="295">
        <f>+'7.  Persistence Report'!AZ71</f>
        <v>3853.4715424619794</v>
      </c>
      <c r="N35" s="1067"/>
      <c r="O35" s="295">
        <f>+'7.  Persistence Report'!L71</f>
        <v>1.7592749373159335</v>
      </c>
      <c r="P35" s="295">
        <f>+'7.  Persistence Report'!M71</f>
        <v>1.7592749373159335</v>
      </c>
      <c r="Q35" s="295">
        <f>+'7.  Persistence Report'!N71</f>
        <v>1.7592749373159335</v>
      </c>
      <c r="R35" s="295">
        <f>+'7.  Persistence Report'!O71</f>
        <v>1.7592749373159335</v>
      </c>
      <c r="S35" s="295">
        <f>+'7.  Persistence Report'!P71</f>
        <v>1.7592749373159335</v>
      </c>
      <c r="T35" s="295">
        <f>+'7.  Persistence Report'!Q71</f>
        <v>1.6087514598038006</v>
      </c>
      <c r="U35" s="295">
        <f>+'7.  Persistence Report'!R71</f>
        <v>0.91932741751587566</v>
      </c>
      <c r="V35" s="295">
        <f>+'7.  Persistence Report'!S71</f>
        <v>0.91892110562651985</v>
      </c>
      <c r="W35" s="295">
        <f>+'7.  Persistence Report'!T71</f>
        <v>0.91892110562651985</v>
      </c>
      <c r="X35" s="295">
        <f>+'7.  Persistence Report'!U71</f>
        <v>0.28855019720160946</v>
      </c>
      <c r="Y35" s="410">
        <f>Y34</f>
        <v>1</v>
      </c>
      <c r="Z35" s="410">
        <f>Z34</f>
        <v>0</v>
      </c>
      <c r="AA35" s="410">
        <f t="shared" ref="AA35:AB35" si="8">AA34</f>
        <v>0</v>
      </c>
      <c r="AB35" s="410">
        <f t="shared" si="8"/>
        <v>0</v>
      </c>
      <c r="AC35" s="410">
        <f t="shared" ref="AC35:AL35" si="9">AC34</f>
        <v>0</v>
      </c>
      <c r="AD35" s="410">
        <f t="shared" si="9"/>
        <v>0</v>
      </c>
      <c r="AE35" s="410">
        <f t="shared" si="9"/>
        <v>0</v>
      </c>
      <c r="AF35" s="410">
        <f t="shared" si="9"/>
        <v>0</v>
      </c>
      <c r="AG35" s="410">
        <f t="shared" si="9"/>
        <v>0</v>
      </c>
      <c r="AH35" s="410">
        <f t="shared" si="9"/>
        <v>0</v>
      </c>
      <c r="AI35" s="410">
        <f t="shared" si="9"/>
        <v>0</v>
      </c>
      <c r="AJ35" s="410">
        <f t="shared" si="9"/>
        <v>0</v>
      </c>
      <c r="AK35" s="410">
        <f t="shared" si="9"/>
        <v>0</v>
      </c>
      <c r="AL35" s="410">
        <f t="shared" si="9"/>
        <v>0</v>
      </c>
      <c r="AM35" s="297"/>
    </row>
    <row r="36" spans="1:39" s="283" customFormat="1" ht="15.5" outlineLevel="1">
      <c r="A36" s="506"/>
      <c r="B36" s="294"/>
      <c r="C36" s="305"/>
      <c r="D36" s="1068"/>
      <c r="E36" s="1068"/>
      <c r="F36" s="1068"/>
      <c r="G36" s="1068"/>
      <c r="H36" s="1068"/>
      <c r="I36" s="1068"/>
      <c r="J36" s="1068"/>
      <c r="K36" s="1068"/>
      <c r="L36" s="1068"/>
      <c r="M36" s="1068"/>
      <c r="N36" s="1066"/>
      <c r="O36" s="1068"/>
      <c r="P36" s="1068"/>
      <c r="Q36" s="1068"/>
      <c r="R36" s="1068"/>
      <c r="S36" s="1068"/>
      <c r="T36" s="1068"/>
      <c r="U36" s="1068"/>
      <c r="V36" s="1068"/>
      <c r="W36" s="1068"/>
      <c r="X36" s="1068"/>
      <c r="Y36" s="411"/>
      <c r="Z36" s="411"/>
      <c r="AA36" s="411"/>
      <c r="AB36" s="411"/>
      <c r="AC36" s="411"/>
      <c r="AD36" s="411"/>
      <c r="AE36" s="411"/>
      <c r="AF36" s="411"/>
      <c r="AG36" s="411"/>
      <c r="AH36" s="411"/>
      <c r="AI36" s="411"/>
      <c r="AJ36" s="411"/>
      <c r="AK36" s="411"/>
      <c r="AL36" s="411"/>
      <c r="AM36" s="306"/>
    </row>
    <row r="37" spans="1:39" s="283" customFormat="1" ht="15.5" outlineLevel="1">
      <c r="A37" s="506">
        <v>6</v>
      </c>
      <c r="B37" s="294" t="s">
        <v>6</v>
      </c>
      <c r="C37" s="291" t="s">
        <v>25</v>
      </c>
      <c r="D37" s="295"/>
      <c r="E37" s="295"/>
      <c r="F37" s="295"/>
      <c r="G37" s="295"/>
      <c r="H37" s="295"/>
      <c r="I37" s="295"/>
      <c r="J37" s="295"/>
      <c r="K37" s="295"/>
      <c r="L37" s="295"/>
      <c r="M37" s="295"/>
      <c r="N37" s="1066"/>
      <c r="O37" s="295"/>
      <c r="P37" s="295"/>
      <c r="Q37" s="295"/>
      <c r="R37" s="295"/>
      <c r="S37" s="295"/>
      <c r="T37" s="295"/>
      <c r="U37" s="295"/>
      <c r="V37" s="295"/>
      <c r="W37" s="295"/>
      <c r="X37" s="295"/>
      <c r="Y37" s="409"/>
      <c r="Z37" s="409"/>
      <c r="AA37" s="409"/>
      <c r="AB37" s="409"/>
      <c r="AC37" s="409"/>
      <c r="AD37" s="409"/>
      <c r="AE37" s="409"/>
      <c r="AF37" s="409"/>
      <c r="AG37" s="409"/>
      <c r="AH37" s="409"/>
      <c r="AI37" s="409"/>
      <c r="AJ37" s="409"/>
      <c r="AK37" s="409"/>
      <c r="AL37" s="409"/>
      <c r="AM37" s="296">
        <f>SUM(Y37:AL37)</f>
        <v>0</v>
      </c>
    </row>
    <row r="38" spans="1:39" s="283" customFormat="1" ht="15.5" outlineLevel="1">
      <c r="A38" s="506"/>
      <c r="B38" s="294" t="s">
        <v>214</v>
      </c>
      <c r="C38" s="291" t="s">
        <v>163</v>
      </c>
      <c r="D38" s="295"/>
      <c r="E38" s="295"/>
      <c r="F38" s="295"/>
      <c r="G38" s="295"/>
      <c r="H38" s="295"/>
      <c r="I38" s="295"/>
      <c r="J38" s="295"/>
      <c r="K38" s="295"/>
      <c r="L38" s="295"/>
      <c r="M38" s="295"/>
      <c r="N38" s="1067"/>
      <c r="O38" s="295"/>
      <c r="P38" s="295"/>
      <c r="Q38" s="295"/>
      <c r="R38" s="295"/>
      <c r="S38" s="295"/>
      <c r="T38" s="295"/>
      <c r="U38" s="295"/>
      <c r="V38" s="295"/>
      <c r="W38" s="295"/>
      <c r="X38" s="295"/>
      <c r="Y38" s="410">
        <f>Y37</f>
        <v>0</v>
      </c>
      <c r="Z38" s="410">
        <f>Z37</f>
        <v>0</v>
      </c>
      <c r="AA38" s="410">
        <f t="shared" ref="AA38:AB38" si="10">AA37</f>
        <v>0</v>
      </c>
      <c r="AB38" s="410">
        <f t="shared" si="10"/>
        <v>0</v>
      </c>
      <c r="AC38" s="410">
        <f t="shared" ref="AC38:AL38" si="11">AC37</f>
        <v>0</v>
      </c>
      <c r="AD38" s="410">
        <f t="shared" si="11"/>
        <v>0</v>
      </c>
      <c r="AE38" s="410">
        <f t="shared" si="11"/>
        <v>0</v>
      </c>
      <c r="AF38" s="410">
        <f t="shared" si="11"/>
        <v>0</v>
      </c>
      <c r="AG38" s="410">
        <f t="shared" si="11"/>
        <v>0</v>
      </c>
      <c r="AH38" s="410">
        <f t="shared" si="11"/>
        <v>0</v>
      </c>
      <c r="AI38" s="410">
        <f t="shared" si="11"/>
        <v>0</v>
      </c>
      <c r="AJ38" s="410">
        <f t="shared" si="11"/>
        <v>0</v>
      </c>
      <c r="AK38" s="410">
        <f t="shared" si="11"/>
        <v>0</v>
      </c>
      <c r="AL38" s="410">
        <f t="shared" si="11"/>
        <v>0</v>
      </c>
      <c r="AM38" s="297"/>
    </row>
    <row r="39" spans="1:39" s="283" customFormat="1" ht="15.5" outlineLevel="1">
      <c r="A39" s="506"/>
      <c r="B39" s="294"/>
      <c r="C39" s="305"/>
      <c r="D39" s="1068"/>
      <c r="E39" s="1068"/>
      <c r="F39" s="1068"/>
      <c r="G39" s="1068"/>
      <c r="H39" s="1068"/>
      <c r="I39" s="1068"/>
      <c r="J39" s="1068"/>
      <c r="K39" s="1068"/>
      <c r="L39" s="1068"/>
      <c r="M39" s="1068"/>
      <c r="N39" s="1066"/>
      <c r="O39" s="1068"/>
      <c r="P39" s="1068"/>
      <c r="Q39" s="1068"/>
      <c r="R39" s="1068"/>
      <c r="S39" s="1068"/>
      <c r="T39" s="1068"/>
      <c r="U39" s="1068"/>
      <c r="V39" s="1068"/>
      <c r="W39" s="1068"/>
      <c r="X39" s="1068"/>
      <c r="Y39" s="411"/>
      <c r="Z39" s="411"/>
      <c r="AA39" s="411"/>
      <c r="AB39" s="411"/>
      <c r="AC39" s="411"/>
      <c r="AD39" s="411"/>
      <c r="AE39" s="411"/>
      <c r="AF39" s="411"/>
      <c r="AG39" s="411"/>
      <c r="AH39" s="411"/>
      <c r="AI39" s="411"/>
      <c r="AJ39" s="411"/>
      <c r="AK39" s="411"/>
      <c r="AL39" s="411"/>
      <c r="AM39" s="306"/>
    </row>
    <row r="40" spans="1:39" s="283" customFormat="1" ht="15.5" outlineLevel="1">
      <c r="A40" s="506">
        <v>7</v>
      </c>
      <c r="B40" s="294" t="s">
        <v>42</v>
      </c>
      <c r="C40" s="291" t="s">
        <v>25</v>
      </c>
      <c r="D40" s="295"/>
      <c r="E40" s="295"/>
      <c r="F40" s="295"/>
      <c r="G40" s="295"/>
      <c r="H40" s="295"/>
      <c r="I40" s="295"/>
      <c r="J40" s="295"/>
      <c r="K40" s="295"/>
      <c r="L40" s="295"/>
      <c r="M40" s="295"/>
      <c r="N40" s="1066"/>
      <c r="O40" s="295">
        <f>+'7.  Persistence Report'!L55</f>
        <v>151.76000000000002</v>
      </c>
      <c r="P40" s="295">
        <f>+'7.  Persistence Report'!M55</f>
        <v>0</v>
      </c>
      <c r="Q40" s="295">
        <f>+'7.  Persistence Report'!N55</f>
        <v>0</v>
      </c>
      <c r="R40" s="295">
        <f>+'7.  Persistence Report'!O55</f>
        <v>0</v>
      </c>
      <c r="S40" s="295">
        <f>+'7.  Persistence Report'!P55</f>
        <v>0</v>
      </c>
      <c r="T40" s="295">
        <f>+'7.  Persistence Report'!Q55</f>
        <v>0</v>
      </c>
      <c r="U40" s="295">
        <f>+'7.  Persistence Report'!R55</f>
        <v>0</v>
      </c>
      <c r="V40" s="295">
        <f>+'7.  Persistence Report'!S55</f>
        <v>0</v>
      </c>
      <c r="W40" s="295">
        <f>+'7.  Persistence Report'!T55</f>
        <v>0</v>
      </c>
      <c r="X40" s="295">
        <f>+'7.  Persistence Report'!U55</f>
        <v>0</v>
      </c>
      <c r="Y40" s="409">
        <v>1</v>
      </c>
      <c r="Z40" s="409"/>
      <c r="AA40" s="409"/>
      <c r="AB40" s="409"/>
      <c r="AC40" s="409"/>
      <c r="AD40" s="409"/>
      <c r="AE40" s="409"/>
      <c r="AF40" s="409"/>
      <c r="AG40" s="409"/>
      <c r="AH40" s="409"/>
      <c r="AI40" s="409"/>
      <c r="AJ40" s="409"/>
      <c r="AK40" s="409"/>
      <c r="AL40" s="409"/>
      <c r="AM40" s="296">
        <f>SUM(Y40:AL40)</f>
        <v>1</v>
      </c>
    </row>
    <row r="41" spans="1:39" s="283" customFormat="1" ht="15.5" outlineLevel="1">
      <c r="A41" s="506"/>
      <c r="B41" s="294" t="s">
        <v>214</v>
      </c>
      <c r="C41" s="291" t="s">
        <v>163</v>
      </c>
      <c r="D41" s="295"/>
      <c r="E41" s="295"/>
      <c r="F41" s="295"/>
      <c r="G41" s="295"/>
      <c r="H41" s="295"/>
      <c r="I41" s="295"/>
      <c r="J41" s="295"/>
      <c r="K41" s="295"/>
      <c r="L41" s="295"/>
      <c r="M41" s="295"/>
      <c r="N41" s="1066"/>
      <c r="O41" s="295"/>
      <c r="P41" s="295"/>
      <c r="Q41" s="295"/>
      <c r="R41" s="295"/>
      <c r="S41" s="295"/>
      <c r="T41" s="295"/>
      <c r="U41" s="295"/>
      <c r="V41" s="295"/>
      <c r="W41" s="295"/>
      <c r="X41" s="295"/>
      <c r="Y41" s="410">
        <f>Y40</f>
        <v>1</v>
      </c>
      <c r="Z41" s="410">
        <f>Z40</f>
        <v>0</v>
      </c>
      <c r="AA41" s="410">
        <f t="shared" ref="AA41:AB41" si="12">AA40</f>
        <v>0</v>
      </c>
      <c r="AB41" s="410">
        <f t="shared" si="12"/>
        <v>0</v>
      </c>
      <c r="AC41" s="410">
        <f t="shared" ref="AC41:AL41" si="13">AC40</f>
        <v>0</v>
      </c>
      <c r="AD41" s="410">
        <f t="shared" si="13"/>
        <v>0</v>
      </c>
      <c r="AE41" s="410">
        <f t="shared" si="13"/>
        <v>0</v>
      </c>
      <c r="AF41" s="410">
        <f t="shared" si="13"/>
        <v>0</v>
      </c>
      <c r="AG41" s="410">
        <f t="shared" si="13"/>
        <v>0</v>
      </c>
      <c r="AH41" s="410">
        <f t="shared" si="13"/>
        <v>0</v>
      </c>
      <c r="AI41" s="410">
        <f t="shared" si="13"/>
        <v>0</v>
      </c>
      <c r="AJ41" s="410">
        <f t="shared" si="13"/>
        <v>0</v>
      </c>
      <c r="AK41" s="410">
        <f t="shared" si="13"/>
        <v>0</v>
      </c>
      <c r="AL41" s="410">
        <f t="shared" si="13"/>
        <v>0</v>
      </c>
      <c r="AM41" s="297"/>
    </row>
    <row r="42" spans="1:39" s="283" customFormat="1" ht="15.5" outlineLevel="1">
      <c r="A42" s="506"/>
      <c r="B42" s="294"/>
      <c r="C42" s="305"/>
      <c r="D42" s="1068"/>
      <c r="E42" s="1068"/>
      <c r="F42" s="1068"/>
      <c r="G42" s="1068"/>
      <c r="H42" s="1068"/>
      <c r="I42" s="1068"/>
      <c r="J42" s="1068"/>
      <c r="K42" s="1068"/>
      <c r="L42" s="1068"/>
      <c r="M42" s="1068"/>
      <c r="N42" s="1066"/>
      <c r="O42" s="304"/>
      <c r="P42" s="304"/>
      <c r="Q42" s="304"/>
      <c r="R42" s="304"/>
      <c r="S42" s="304"/>
      <c r="T42" s="304"/>
      <c r="U42" s="304"/>
      <c r="V42" s="304"/>
      <c r="W42" s="304"/>
      <c r="X42" s="304"/>
      <c r="Y42" s="411"/>
      <c r="Z42" s="411"/>
      <c r="AA42" s="411"/>
      <c r="AB42" s="411"/>
      <c r="AC42" s="411"/>
      <c r="AD42" s="411"/>
      <c r="AE42" s="411"/>
      <c r="AF42" s="411"/>
      <c r="AG42" s="411"/>
      <c r="AH42" s="411"/>
      <c r="AI42" s="411"/>
      <c r="AJ42" s="411"/>
      <c r="AK42" s="411"/>
      <c r="AL42" s="411"/>
      <c r="AM42" s="306"/>
    </row>
    <row r="43" spans="1:39" s="283" customFormat="1" ht="15.5" outlineLevel="1">
      <c r="A43" s="506">
        <v>8</v>
      </c>
      <c r="B43" s="294" t="s">
        <v>485</v>
      </c>
      <c r="C43" s="291" t="s">
        <v>25</v>
      </c>
      <c r="D43" s="295"/>
      <c r="E43" s="295"/>
      <c r="F43" s="295"/>
      <c r="G43" s="295"/>
      <c r="H43" s="295"/>
      <c r="I43" s="295"/>
      <c r="J43" s="295"/>
      <c r="K43" s="295"/>
      <c r="L43" s="295"/>
      <c r="M43" s="295"/>
      <c r="N43" s="1066"/>
      <c r="O43" s="295"/>
      <c r="P43" s="295"/>
      <c r="Q43" s="295"/>
      <c r="R43" s="295"/>
      <c r="S43" s="295"/>
      <c r="T43" s="295"/>
      <c r="U43" s="295"/>
      <c r="V43" s="295"/>
      <c r="W43" s="295"/>
      <c r="X43" s="295"/>
      <c r="Y43" s="409"/>
      <c r="Z43" s="409"/>
      <c r="AA43" s="409"/>
      <c r="AB43" s="409"/>
      <c r="AC43" s="409"/>
      <c r="AD43" s="409"/>
      <c r="AE43" s="409"/>
      <c r="AF43" s="409"/>
      <c r="AG43" s="409"/>
      <c r="AH43" s="409"/>
      <c r="AI43" s="409"/>
      <c r="AJ43" s="409"/>
      <c r="AK43" s="409"/>
      <c r="AL43" s="409"/>
      <c r="AM43" s="296">
        <f>SUM(Y43:AL43)</f>
        <v>0</v>
      </c>
    </row>
    <row r="44" spans="1:39" s="283" customFormat="1" ht="15.5" outlineLevel="1">
      <c r="A44" s="506"/>
      <c r="B44" s="294" t="s">
        <v>214</v>
      </c>
      <c r="C44" s="291" t="s">
        <v>163</v>
      </c>
      <c r="D44" s="295"/>
      <c r="E44" s="295"/>
      <c r="F44" s="295"/>
      <c r="G44" s="295"/>
      <c r="H44" s="295"/>
      <c r="I44" s="295"/>
      <c r="J44" s="295"/>
      <c r="K44" s="295"/>
      <c r="L44" s="295"/>
      <c r="M44" s="295"/>
      <c r="N44" s="1066"/>
      <c r="O44" s="295"/>
      <c r="P44" s="295"/>
      <c r="Q44" s="295"/>
      <c r="R44" s="295"/>
      <c r="S44" s="295"/>
      <c r="T44" s="295"/>
      <c r="U44" s="295"/>
      <c r="V44" s="295"/>
      <c r="W44" s="295"/>
      <c r="X44" s="295"/>
      <c r="Y44" s="410">
        <f>Y43</f>
        <v>0</v>
      </c>
      <c r="Z44" s="410">
        <f>Z43</f>
        <v>0</v>
      </c>
      <c r="AA44" s="410">
        <f t="shared" ref="AA44:AB44" si="14">AA43</f>
        <v>0</v>
      </c>
      <c r="AB44" s="410">
        <f t="shared" si="14"/>
        <v>0</v>
      </c>
      <c r="AC44" s="410">
        <f t="shared" ref="AC44:AL44" si="15">AC43</f>
        <v>0</v>
      </c>
      <c r="AD44" s="410">
        <f t="shared" si="15"/>
        <v>0</v>
      </c>
      <c r="AE44" s="410">
        <f t="shared" si="15"/>
        <v>0</v>
      </c>
      <c r="AF44" s="410">
        <f t="shared" si="15"/>
        <v>0</v>
      </c>
      <c r="AG44" s="410">
        <f t="shared" si="15"/>
        <v>0</v>
      </c>
      <c r="AH44" s="410">
        <f t="shared" si="15"/>
        <v>0</v>
      </c>
      <c r="AI44" s="410">
        <f t="shared" si="15"/>
        <v>0</v>
      </c>
      <c r="AJ44" s="410">
        <f t="shared" si="15"/>
        <v>0</v>
      </c>
      <c r="AK44" s="410">
        <f t="shared" si="15"/>
        <v>0</v>
      </c>
      <c r="AL44" s="410">
        <f t="shared" si="15"/>
        <v>0</v>
      </c>
      <c r="AM44" s="297"/>
    </row>
    <row r="45" spans="1:39" s="283" customFormat="1" ht="15.5" outlineLevel="1">
      <c r="A45" s="506"/>
      <c r="B45" s="294"/>
      <c r="C45" s="305"/>
      <c r="D45" s="1068"/>
      <c r="E45" s="1068"/>
      <c r="F45" s="1068"/>
      <c r="G45" s="1068"/>
      <c r="H45" s="1068"/>
      <c r="I45" s="1068"/>
      <c r="J45" s="1068"/>
      <c r="K45" s="1068"/>
      <c r="L45" s="1068"/>
      <c r="M45" s="1068"/>
      <c r="N45" s="1066"/>
      <c r="O45" s="304"/>
      <c r="P45" s="304"/>
      <c r="Q45" s="304"/>
      <c r="R45" s="304"/>
      <c r="S45" s="304"/>
      <c r="T45" s="304"/>
      <c r="U45" s="304"/>
      <c r="V45" s="304"/>
      <c r="W45" s="304"/>
      <c r="X45" s="304"/>
      <c r="Y45" s="411"/>
      <c r="Z45" s="411"/>
      <c r="AA45" s="411"/>
      <c r="AB45" s="411"/>
      <c r="AC45" s="411"/>
      <c r="AD45" s="411"/>
      <c r="AE45" s="411"/>
      <c r="AF45" s="411"/>
      <c r="AG45" s="411"/>
      <c r="AH45" s="411"/>
      <c r="AI45" s="411"/>
      <c r="AJ45" s="411"/>
      <c r="AK45" s="411"/>
      <c r="AL45" s="411"/>
      <c r="AM45" s="306"/>
    </row>
    <row r="46" spans="1:39" s="283" customFormat="1" ht="15.5" outlineLevel="1">
      <c r="A46" s="506">
        <v>9</v>
      </c>
      <c r="B46" s="294" t="s">
        <v>7</v>
      </c>
      <c r="C46" s="291" t="s">
        <v>25</v>
      </c>
      <c r="D46" s="295"/>
      <c r="E46" s="295"/>
      <c r="F46" s="295"/>
      <c r="G46" s="295"/>
      <c r="H46" s="295"/>
      <c r="I46" s="295"/>
      <c r="J46" s="295"/>
      <c r="K46" s="295"/>
      <c r="L46" s="295"/>
      <c r="M46" s="295"/>
      <c r="N46" s="1066"/>
      <c r="O46" s="295"/>
      <c r="P46" s="295"/>
      <c r="Q46" s="295"/>
      <c r="R46" s="295"/>
      <c r="S46" s="295"/>
      <c r="T46" s="295"/>
      <c r="U46" s="295"/>
      <c r="V46" s="295"/>
      <c r="W46" s="295"/>
      <c r="X46" s="295"/>
      <c r="Y46" s="409"/>
      <c r="Z46" s="409"/>
      <c r="AA46" s="409"/>
      <c r="AB46" s="409"/>
      <c r="AC46" s="409"/>
      <c r="AD46" s="409"/>
      <c r="AE46" s="409"/>
      <c r="AF46" s="409"/>
      <c r="AG46" s="409"/>
      <c r="AH46" s="409"/>
      <c r="AI46" s="409"/>
      <c r="AJ46" s="409"/>
      <c r="AK46" s="409"/>
      <c r="AL46" s="409"/>
      <c r="AM46" s="296">
        <f>SUM(Y46:AL46)</f>
        <v>0</v>
      </c>
    </row>
    <row r="47" spans="1:39" s="283" customFormat="1" ht="15.5" outlineLevel="1">
      <c r="A47" s="506"/>
      <c r="B47" s="294" t="s">
        <v>214</v>
      </c>
      <c r="C47" s="291" t="s">
        <v>163</v>
      </c>
      <c r="D47" s="295"/>
      <c r="E47" s="295"/>
      <c r="F47" s="295"/>
      <c r="G47" s="295"/>
      <c r="H47" s="295"/>
      <c r="I47" s="295"/>
      <c r="J47" s="295"/>
      <c r="K47" s="295"/>
      <c r="L47" s="295"/>
      <c r="M47" s="295"/>
      <c r="N47" s="1066"/>
      <c r="O47" s="295"/>
      <c r="P47" s="295"/>
      <c r="Q47" s="295"/>
      <c r="R47" s="295"/>
      <c r="S47" s="295"/>
      <c r="T47" s="295"/>
      <c r="U47" s="295"/>
      <c r="V47" s="295"/>
      <c r="W47" s="295"/>
      <c r="X47" s="295"/>
      <c r="Y47" s="410">
        <f>Y46</f>
        <v>0</v>
      </c>
      <c r="Z47" s="410">
        <f>Z46</f>
        <v>0</v>
      </c>
      <c r="AA47" s="410">
        <f t="shared" ref="AA47:AB47" si="16">AA46</f>
        <v>0</v>
      </c>
      <c r="AB47" s="410">
        <f t="shared" si="16"/>
        <v>0</v>
      </c>
      <c r="AC47" s="410">
        <f t="shared" ref="AC47:AL47" si="17">AC46</f>
        <v>0</v>
      </c>
      <c r="AD47" s="410">
        <f t="shared" si="17"/>
        <v>0</v>
      </c>
      <c r="AE47" s="410">
        <f t="shared" si="17"/>
        <v>0</v>
      </c>
      <c r="AF47" s="410">
        <f t="shared" si="17"/>
        <v>0</v>
      </c>
      <c r="AG47" s="410">
        <f t="shared" si="17"/>
        <v>0</v>
      </c>
      <c r="AH47" s="410">
        <f t="shared" si="17"/>
        <v>0</v>
      </c>
      <c r="AI47" s="410">
        <f t="shared" si="17"/>
        <v>0</v>
      </c>
      <c r="AJ47" s="410">
        <f t="shared" si="17"/>
        <v>0</v>
      </c>
      <c r="AK47" s="410">
        <f t="shared" si="17"/>
        <v>0</v>
      </c>
      <c r="AL47" s="410">
        <f t="shared" si="17"/>
        <v>0</v>
      </c>
      <c r="AM47" s="297"/>
    </row>
    <row r="48" spans="1:39" s="283" customFormat="1" ht="15.5" outlineLevel="1">
      <c r="A48" s="506"/>
      <c r="B48" s="307"/>
      <c r="C48" s="308"/>
      <c r="D48" s="1066"/>
      <c r="E48" s="1066"/>
      <c r="F48" s="1066"/>
      <c r="G48" s="1066"/>
      <c r="H48" s="1066"/>
      <c r="I48" s="1066"/>
      <c r="J48" s="1066"/>
      <c r="K48" s="1066"/>
      <c r="L48" s="1066"/>
      <c r="M48" s="1066"/>
      <c r="N48" s="1066"/>
      <c r="O48" s="291"/>
      <c r="P48" s="291"/>
      <c r="Q48" s="291"/>
      <c r="R48" s="291"/>
      <c r="S48" s="291"/>
      <c r="T48" s="291"/>
      <c r="U48" s="291"/>
      <c r="V48" s="291"/>
      <c r="W48" s="291"/>
      <c r="X48" s="291"/>
      <c r="Y48" s="411"/>
      <c r="Z48" s="411"/>
      <c r="AA48" s="411"/>
      <c r="AB48" s="411"/>
      <c r="AC48" s="411"/>
      <c r="AD48" s="411"/>
      <c r="AE48" s="411"/>
      <c r="AF48" s="411"/>
      <c r="AG48" s="411"/>
      <c r="AH48" s="411"/>
      <c r="AI48" s="411"/>
      <c r="AJ48" s="411"/>
      <c r="AK48" s="411"/>
      <c r="AL48" s="411"/>
      <c r="AM48" s="306"/>
    </row>
    <row r="49" spans="1:42" s="293" customFormat="1" ht="15.5" outlineLevel="1">
      <c r="A49" s="507"/>
      <c r="B49" s="288" t="s">
        <v>8</v>
      </c>
      <c r="C49" s="289"/>
      <c r="D49" s="1069"/>
      <c r="E49" s="1069"/>
      <c r="F49" s="1069"/>
      <c r="G49" s="1069"/>
      <c r="H49" s="1069"/>
      <c r="I49" s="1069"/>
      <c r="J49" s="1069"/>
      <c r="K49" s="1069"/>
      <c r="L49" s="1069"/>
      <c r="M49" s="1069"/>
      <c r="N49" s="1066"/>
      <c r="O49" s="289"/>
      <c r="P49" s="289"/>
      <c r="Q49" s="289"/>
      <c r="R49" s="289"/>
      <c r="S49" s="289"/>
      <c r="T49" s="289"/>
      <c r="U49" s="289"/>
      <c r="V49" s="289"/>
      <c r="W49" s="289"/>
      <c r="X49" s="289"/>
      <c r="Y49" s="413"/>
      <c r="Z49" s="413"/>
      <c r="AA49" s="413"/>
      <c r="AB49" s="413"/>
      <c r="AC49" s="413"/>
      <c r="AD49" s="413"/>
      <c r="AE49" s="413"/>
      <c r="AF49" s="413"/>
      <c r="AG49" s="413"/>
      <c r="AH49" s="413"/>
      <c r="AI49" s="413"/>
      <c r="AJ49" s="413"/>
      <c r="AK49" s="413"/>
      <c r="AL49" s="413"/>
      <c r="AM49" s="292"/>
      <c r="AO49" s="309"/>
      <c r="AP49" s="309"/>
    </row>
    <row r="50" spans="1:42" s="283" customFormat="1" ht="15.5" outlineLevel="1">
      <c r="A50" s="506">
        <v>10</v>
      </c>
      <c r="B50" s="310" t="s">
        <v>22</v>
      </c>
      <c r="C50" s="291" t="s">
        <v>25</v>
      </c>
      <c r="D50" s="295">
        <f>+'7.  Persistence Report'!AQ60</f>
        <v>3057370.0272504357</v>
      </c>
      <c r="E50" s="295">
        <f>+'7.  Persistence Report'!AR60</f>
        <v>3057370.0272504357</v>
      </c>
      <c r="F50" s="295">
        <f>+'7.  Persistence Report'!AS60</f>
        <v>3057370.0272504357</v>
      </c>
      <c r="G50" s="295">
        <f>+'7.  Persistence Report'!AT60</f>
        <v>3007414.2943077022</v>
      </c>
      <c r="H50" s="295">
        <f>+'7.  Persistence Report'!AU60</f>
        <v>2537280.8048618073</v>
      </c>
      <c r="I50" s="295">
        <f>+'7.  Persistence Report'!AV60</f>
        <v>2403938.544184349</v>
      </c>
      <c r="J50" s="295">
        <f>+'7.  Persistence Report'!AW60</f>
        <v>2266612.5896643479</v>
      </c>
      <c r="K50" s="295">
        <f>+'7.  Persistence Report'!AX60</f>
        <v>2266612.5896643479</v>
      </c>
      <c r="L50" s="295">
        <f>+'7.  Persistence Report'!AY60</f>
        <v>2049286.0523988444</v>
      </c>
      <c r="M50" s="295">
        <f>+'7.  Persistence Report'!AZ60</f>
        <v>2049286.0523988444</v>
      </c>
      <c r="N50" s="295">
        <v>12</v>
      </c>
      <c r="O50" s="295">
        <f>+'7.  Persistence Report'!L60</f>
        <v>563.68446764139082</v>
      </c>
      <c r="P50" s="295">
        <f>+'7.  Persistence Report'!M60</f>
        <v>563.68446764139082</v>
      </c>
      <c r="Q50" s="295">
        <f>+'7.  Persistence Report'!N60</f>
        <v>563.68446764139082</v>
      </c>
      <c r="R50" s="295">
        <f>+'7.  Persistence Report'!O60</f>
        <v>550.66485693248649</v>
      </c>
      <c r="S50" s="295">
        <f>+'7.  Persistence Report'!P60</f>
        <v>458.34768725125775</v>
      </c>
      <c r="T50" s="295">
        <f>+'7.  Persistence Report'!Q60</f>
        <v>423.59563332671848</v>
      </c>
      <c r="U50" s="295">
        <f>+'7.  Persistence Report'!R60</f>
        <v>387.80533734349859</v>
      </c>
      <c r="V50" s="295">
        <f>+'7.  Persistence Report'!S60</f>
        <v>387.80533734349859</v>
      </c>
      <c r="W50" s="295">
        <f>+'7.  Persistence Report'!T60</f>
        <v>330.58476652545392</v>
      </c>
      <c r="X50" s="295">
        <f>+'7.  Persistence Report'!U60</f>
        <v>330.58476652545392</v>
      </c>
      <c r="Y50" s="414"/>
      <c r="Z50" s="414">
        <v>0.14199999999999999</v>
      </c>
      <c r="AA50" s="414">
        <v>0.85799999999999998</v>
      </c>
      <c r="AB50" s="414"/>
      <c r="AC50" s="414"/>
      <c r="AD50" s="414"/>
      <c r="AE50" s="414"/>
      <c r="AF50" s="414"/>
      <c r="AG50" s="414"/>
      <c r="AH50" s="414"/>
      <c r="AI50" s="414"/>
      <c r="AJ50" s="414"/>
      <c r="AK50" s="414"/>
      <c r="AL50" s="414"/>
      <c r="AM50" s="296">
        <f>SUM(Y50:AL50)</f>
        <v>1</v>
      </c>
    </row>
    <row r="51" spans="1:42" s="283" customFormat="1" ht="15.5" outlineLevel="1">
      <c r="A51" s="506"/>
      <c r="B51" s="294" t="s">
        <v>214</v>
      </c>
      <c r="C51" s="291" t="s">
        <v>163</v>
      </c>
      <c r="D51" s="295">
        <f>+'7.  Persistence Report'!AQ65</f>
        <v>290598.42512504983</v>
      </c>
      <c r="E51" s="295">
        <f>+'7.  Persistence Report'!AR65</f>
        <v>290598.42512504983</v>
      </c>
      <c r="F51" s="295">
        <f>+'7.  Persistence Report'!AS65</f>
        <v>290598.42512504983</v>
      </c>
      <c r="G51" s="295">
        <f>+'7.  Persistence Report'!AT65</f>
        <v>290598.42512504983</v>
      </c>
      <c r="H51" s="295">
        <f>+'7.  Persistence Report'!AU65</f>
        <v>290598.42512504983</v>
      </c>
      <c r="I51" s="295">
        <f>+'7.  Persistence Report'!AV65</f>
        <v>290598.42512504983</v>
      </c>
      <c r="J51" s="295">
        <f>+'7.  Persistence Report'!AW65</f>
        <v>265622.06822752242</v>
      </c>
      <c r="K51" s="295">
        <f>+'7.  Persistence Report'!AX65</f>
        <v>265622.06822752242</v>
      </c>
      <c r="L51" s="295">
        <f>+'7.  Persistence Report'!AY65</f>
        <v>261285.14719191543</v>
      </c>
      <c r="M51" s="295">
        <f>+'7.  Persistence Report'!AZ65</f>
        <v>261285.14719191543</v>
      </c>
      <c r="N51" s="295">
        <f>N50</f>
        <v>12</v>
      </c>
      <c r="O51" s="295">
        <f>+'7.  Persistence Report'!L65</f>
        <v>43.586972220751875</v>
      </c>
      <c r="P51" s="295">
        <f>+'7.  Persistence Report'!M65</f>
        <v>43.586972220751875</v>
      </c>
      <c r="Q51" s="295">
        <f>+'7.  Persistence Report'!N65</f>
        <v>43.586972220751875</v>
      </c>
      <c r="R51" s="295">
        <f>+'7.  Persistence Report'!O65</f>
        <v>43.586972220751875</v>
      </c>
      <c r="S51" s="295">
        <f>+'7.  Persistence Report'!P65</f>
        <v>43.586972220751875</v>
      </c>
      <c r="T51" s="295">
        <f>+'7.  Persistence Report'!Q65</f>
        <v>43.586972220751875</v>
      </c>
      <c r="U51" s="295">
        <f>+'7.  Persistence Report'!R65</f>
        <v>37.081935229859418</v>
      </c>
      <c r="V51" s="295">
        <f>+'7.  Persistence Report'!S65</f>
        <v>37.081935229859418</v>
      </c>
      <c r="W51" s="295">
        <f>+'7.  Persistence Report'!T65</f>
        <v>35.949299506931766</v>
      </c>
      <c r="X51" s="295">
        <f>+'7.  Persistence Report'!U65</f>
        <v>35.949299506931766</v>
      </c>
      <c r="Y51" s="410">
        <f>Y50</f>
        <v>0</v>
      </c>
      <c r="Z51" s="410">
        <f>Z50</f>
        <v>0.14199999999999999</v>
      </c>
      <c r="AA51" s="410">
        <f t="shared" ref="AA51:AB51" si="18">AA50</f>
        <v>0.85799999999999998</v>
      </c>
      <c r="AB51" s="410">
        <f t="shared" si="18"/>
        <v>0</v>
      </c>
      <c r="AC51" s="410">
        <f t="shared" ref="AC51:AL51" si="19">AC50</f>
        <v>0</v>
      </c>
      <c r="AD51" s="410">
        <f t="shared" si="19"/>
        <v>0</v>
      </c>
      <c r="AE51" s="410">
        <f t="shared" si="19"/>
        <v>0</v>
      </c>
      <c r="AF51" s="410">
        <f t="shared" si="19"/>
        <v>0</v>
      </c>
      <c r="AG51" s="410">
        <f t="shared" si="19"/>
        <v>0</v>
      </c>
      <c r="AH51" s="410">
        <f t="shared" si="19"/>
        <v>0</v>
      </c>
      <c r="AI51" s="410">
        <f t="shared" si="19"/>
        <v>0</v>
      </c>
      <c r="AJ51" s="410">
        <f t="shared" si="19"/>
        <v>0</v>
      </c>
      <c r="AK51" s="410">
        <f t="shared" si="19"/>
        <v>0</v>
      </c>
      <c r="AL51" s="410">
        <f t="shared" si="19"/>
        <v>0</v>
      </c>
      <c r="AM51" s="311"/>
    </row>
    <row r="52" spans="1:42" s="283" customFormat="1" ht="15.5" outlineLevel="1">
      <c r="A52" s="506"/>
      <c r="B52" s="310"/>
      <c r="C52" s="312"/>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415"/>
      <c r="Z52" s="415"/>
      <c r="AA52" s="415"/>
      <c r="AB52" s="415"/>
      <c r="AC52" s="415"/>
      <c r="AD52" s="415"/>
      <c r="AE52" s="415"/>
      <c r="AF52" s="415"/>
      <c r="AG52" s="415"/>
      <c r="AH52" s="415"/>
      <c r="AI52" s="415"/>
      <c r="AJ52" s="415"/>
      <c r="AK52" s="415"/>
      <c r="AL52" s="415"/>
      <c r="AM52" s="313"/>
    </row>
    <row r="53" spans="1:42" s="283" customFormat="1" ht="15.5" outlineLevel="1">
      <c r="A53" s="506">
        <v>11</v>
      </c>
      <c r="B53" s="314" t="s">
        <v>21</v>
      </c>
      <c r="C53" s="291" t="s">
        <v>25</v>
      </c>
      <c r="D53" s="295">
        <f>+'7.  Persistence Report'!AQ59</f>
        <v>631336.09519030957</v>
      </c>
      <c r="E53" s="295">
        <f>+'7.  Persistence Report'!AR59</f>
        <v>629043.19413396483</v>
      </c>
      <c r="F53" s="295">
        <f>+'7.  Persistence Report'!AS59</f>
        <v>618492.77257100388</v>
      </c>
      <c r="G53" s="295">
        <f>+'7.  Persistence Report'!AT59</f>
        <v>494725.18538609933</v>
      </c>
      <c r="H53" s="295">
        <f>+'7.  Persistence Report'!AU59</f>
        <v>494725.18538609933</v>
      </c>
      <c r="I53" s="295">
        <f>+'7.  Persistence Report'!AV59</f>
        <v>494725.18538609933</v>
      </c>
      <c r="J53" s="295">
        <f>+'7.  Persistence Report'!AW59</f>
        <v>176545.49174467372</v>
      </c>
      <c r="K53" s="295">
        <f>+'7.  Persistence Report'!AX59</f>
        <v>171912.49044476336</v>
      </c>
      <c r="L53" s="295">
        <f>+'7.  Persistence Report'!AY59</f>
        <v>171912.49044476336</v>
      </c>
      <c r="M53" s="295">
        <f>+'7.  Persistence Report'!AZ59</f>
        <v>171912.49044476336</v>
      </c>
      <c r="N53" s="295">
        <v>12</v>
      </c>
      <c r="O53" s="295">
        <f>+'7.  Persistence Report'!L59</f>
        <v>260.90803991794672</v>
      </c>
      <c r="P53" s="295">
        <f>+'7.  Persistence Report'!M59</f>
        <v>260.08712873835219</v>
      </c>
      <c r="Q53" s="295">
        <f>+'7.  Persistence Report'!N59</f>
        <v>255.97450774808883</v>
      </c>
      <c r="R53" s="295">
        <f>+'7.  Persistence Report'!O59</f>
        <v>211.44022027459175</v>
      </c>
      <c r="S53" s="295">
        <f>+'7.  Persistence Report'!P59</f>
        <v>211.44022027459175</v>
      </c>
      <c r="T53" s="295">
        <f>+'7.  Persistence Report'!Q59</f>
        <v>211.44022027459175</v>
      </c>
      <c r="U53" s="295">
        <f>+'7.  Persistence Report'!R59</f>
        <v>78.800560304824188</v>
      </c>
      <c r="V53" s="295">
        <f>+'7.  Persistence Report'!S59</f>
        <v>72.628460390314999</v>
      </c>
      <c r="W53" s="295">
        <f>+'7.  Persistence Report'!T59</f>
        <v>72.628460390314999</v>
      </c>
      <c r="X53" s="295">
        <f>+'7.  Persistence Report'!U59</f>
        <v>72.628460390314999</v>
      </c>
      <c r="Y53" s="414"/>
      <c r="Z53" s="414">
        <v>1</v>
      </c>
      <c r="AA53" s="414"/>
      <c r="AB53" s="414"/>
      <c r="AC53" s="414"/>
      <c r="AD53" s="414"/>
      <c r="AE53" s="414"/>
      <c r="AF53" s="414"/>
      <c r="AG53" s="414"/>
      <c r="AH53" s="414"/>
      <c r="AI53" s="414"/>
      <c r="AJ53" s="414"/>
      <c r="AK53" s="414"/>
      <c r="AL53" s="414"/>
      <c r="AM53" s="296">
        <f>SUM(Y53:AL53)</f>
        <v>1</v>
      </c>
    </row>
    <row r="54" spans="1:42" s="283" customFormat="1" ht="15.5" outlineLevel="1">
      <c r="A54" s="506"/>
      <c r="B54" s="315" t="s">
        <v>214</v>
      </c>
      <c r="C54" s="291" t="s">
        <v>163</v>
      </c>
      <c r="D54" s="295">
        <f>+'7.  Persistence Report'!AQ66</f>
        <v>16168.227525967908</v>
      </c>
      <c r="E54" s="295">
        <f>+'7.  Persistence Report'!AR66</f>
        <v>16168.227525967908</v>
      </c>
      <c r="F54" s="295">
        <f>+'7.  Persistence Report'!AS66</f>
        <v>16168.227525967908</v>
      </c>
      <c r="G54" s="295">
        <f>+'7.  Persistence Report'!AT66</f>
        <v>7981.4936922834095</v>
      </c>
      <c r="H54" s="295">
        <f>+'7.  Persistence Report'!AU66</f>
        <v>7981.4936922834095</v>
      </c>
      <c r="I54" s="295">
        <f>+'7.  Persistence Report'!AV66</f>
        <v>7981.4936922834095</v>
      </c>
      <c r="J54" s="295">
        <f>+'7.  Persistence Report'!AW66</f>
        <v>2264.7523518816165</v>
      </c>
      <c r="K54" s="295">
        <f>+'7.  Persistence Report'!AX66</f>
        <v>2264.7523518816165</v>
      </c>
      <c r="L54" s="295">
        <f>+'7.  Persistence Report'!AY66</f>
        <v>2264.7523518816165</v>
      </c>
      <c r="M54" s="295">
        <f>+'7.  Persistence Report'!AZ66</f>
        <v>2264.7523518816165</v>
      </c>
      <c r="N54" s="295">
        <f>N53</f>
        <v>12</v>
      </c>
      <c r="O54" s="295">
        <f>+'7.  Persistence Report'!L66</f>
        <v>6.5661372807145968</v>
      </c>
      <c r="P54" s="295">
        <f>+'7.  Persistence Report'!M66</f>
        <v>6.5661372807145968</v>
      </c>
      <c r="Q54" s="295">
        <f>+'7.  Persistence Report'!N66</f>
        <v>6.5661372807145968</v>
      </c>
      <c r="R54" s="295">
        <f>+'7.  Persistence Report'!O66</f>
        <v>3.2686666898380965</v>
      </c>
      <c r="S54" s="295">
        <f>+'7.  Persistence Report'!P66</f>
        <v>3.2686666898380965</v>
      </c>
      <c r="T54" s="295">
        <f>+'7.  Persistence Report'!Q66</f>
        <v>3.2686666898380965</v>
      </c>
      <c r="U54" s="295">
        <f>+'7.  Persistence Report'!R66</f>
        <v>0.92748561343661184</v>
      </c>
      <c r="V54" s="295">
        <f>+'7.  Persistence Report'!S66</f>
        <v>0.92748561343661184</v>
      </c>
      <c r="W54" s="295">
        <f>+'7.  Persistence Report'!T66</f>
        <v>0.92748561343661184</v>
      </c>
      <c r="X54" s="295">
        <f>+'7.  Persistence Report'!U66</f>
        <v>0.92748561343661184</v>
      </c>
      <c r="Y54" s="410">
        <f>Y53</f>
        <v>0</v>
      </c>
      <c r="Z54" s="410">
        <f>Z53</f>
        <v>1</v>
      </c>
      <c r="AA54" s="410">
        <f t="shared" ref="AA54:AB54" si="20">AA53</f>
        <v>0</v>
      </c>
      <c r="AB54" s="410">
        <f t="shared" si="20"/>
        <v>0</v>
      </c>
      <c r="AC54" s="410">
        <f t="shared" ref="AC54:AL54" si="21">AC53</f>
        <v>0</v>
      </c>
      <c r="AD54" s="410">
        <f t="shared" si="21"/>
        <v>0</v>
      </c>
      <c r="AE54" s="410">
        <f t="shared" si="21"/>
        <v>0</v>
      </c>
      <c r="AF54" s="410">
        <f t="shared" si="21"/>
        <v>0</v>
      </c>
      <c r="AG54" s="410">
        <f t="shared" si="21"/>
        <v>0</v>
      </c>
      <c r="AH54" s="410">
        <f t="shared" si="21"/>
        <v>0</v>
      </c>
      <c r="AI54" s="410">
        <f t="shared" si="21"/>
        <v>0</v>
      </c>
      <c r="AJ54" s="410">
        <f t="shared" si="21"/>
        <v>0</v>
      </c>
      <c r="AK54" s="410">
        <f t="shared" si="21"/>
        <v>0</v>
      </c>
      <c r="AL54" s="410">
        <f t="shared" si="21"/>
        <v>0</v>
      </c>
      <c r="AM54" s="311"/>
    </row>
    <row r="55" spans="1:42" s="283" customFormat="1" ht="15.5" outlineLevel="1">
      <c r="A55" s="506"/>
      <c r="B55" s="314"/>
      <c r="C55" s="312"/>
      <c r="D55" s="1066"/>
      <c r="E55" s="1066"/>
      <c r="F55" s="1066"/>
      <c r="G55" s="1066"/>
      <c r="H55" s="1066"/>
      <c r="I55" s="1066"/>
      <c r="J55" s="1066"/>
      <c r="K55" s="1066"/>
      <c r="L55" s="1066"/>
      <c r="M55" s="1066"/>
      <c r="N55" s="1066"/>
      <c r="O55" s="1066"/>
      <c r="P55" s="1066"/>
      <c r="Q55" s="1066"/>
      <c r="R55" s="1066"/>
      <c r="S55" s="1066"/>
      <c r="T55" s="1066"/>
      <c r="U55" s="1066"/>
      <c r="V55" s="1066"/>
      <c r="W55" s="1066"/>
      <c r="X55" s="1066"/>
      <c r="Y55" s="415"/>
      <c r="Z55" s="416"/>
      <c r="AA55" s="415"/>
      <c r="AB55" s="415"/>
      <c r="AC55" s="415"/>
      <c r="AD55" s="415"/>
      <c r="AE55" s="415"/>
      <c r="AF55" s="415"/>
      <c r="AG55" s="415"/>
      <c r="AH55" s="415"/>
      <c r="AI55" s="415"/>
      <c r="AJ55" s="415"/>
      <c r="AK55" s="415"/>
      <c r="AL55" s="415"/>
      <c r="AM55" s="313"/>
    </row>
    <row r="56" spans="1:42" s="283" customFormat="1" ht="15.5" outlineLevel="1">
      <c r="A56" s="506">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4"/>
      <c r="Z56" s="414"/>
      <c r="AA56" s="414"/>
      <c r="AB56" s="414"/>
      <c r="AC56" s="414"/>
      <c r="AD56" s="414"/>
      <c r="AE56" s="414"/>
      <c r="AF56" s="414"/>
      <c r="AG56" s="414"/>
      <c r="AH56" s="414"/>
      <c r="AI56" s="414"/>
      <c r="AJ56" s="414"/>
      <c r="AK56" s="414"/>
      <c r="AL56" s="414"/>
      <c r="AM56" s="296">
        <f>SUM(Y56:AL56)</f>
        <v>0</v>
      </c>
    </row>
    <row r="57" spans="1:42" s="283" customFormat="1" ht="15.5" outlineLevel="1">
      <c r="A57" s="506"/>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0">
        <f>Y56</f>
        <v>0</v>
      </c>
      <c r="Z57" s="410">
        <f>Z56</f>
        <v>0</v>
      </c>
      <c r="AA57" s="410">
        <f t="shared" ref="AA57:AB57" si="22">AA56</f>
        <v>0</v>
      </c>
      <c r="AB57" s="410">
        <f t="shared" si="22"/>
        <v>0</v>
      </c>
      <c r="AC57" s="410">
        <f t="shared" ref="AC57:AL57" si="23">AC56</f>
        <v>0</v>
      </c>
      <c r="AD57" s="410">
        <f t="shared" si="23"/>
        <v>0</v>
      </c>
      <c r="AE57" s="410">
        <f t="shared" si="23"/>
        <v>0</v>
      </c>
      <c r="AF57" s="410">
        <f t="shared" si="23"/>
        <v>0</v>
      </c>
      <c r="AG57" s="410">
        <f t="shared" si="23"/>
        <v>0</v>
      </c>
      <c r="AH57" s="410">
        <f t="shared" si="23"/>
        <v>0</v>
      </c>
      <c r="AI57" s="410">
        <f t="shared" si="23"/>
        <v>0</v>
      </c>
      <c r="AJ57" s="410">
        <f t="shared" si="23"/>
        <v>0</v>
      </c>
      <c r="AK57" s="410">
        <f t="shared" si="23"/>
        <v>0</v>
      </c>
      <c r="AL57" s="410">
        <f t="shared" si="23"/>
        <v>0</v>
      </c>
      <c r="AM57" s="311"/>
    </row>
    <row r="58" spans="1:42" s="283" customFormat="1" ht="15.5" outlineLevel="1">
      <c r="A58" s="506"/>
      <c r="B58" s="314"/>
      <c r="C58" s="312"/>
      <c r="D58" s="1070"/>
      <c r="E58" s="1070"/>
      <c r="F58" s="1070"/>
      <c r="G58" s="1070"/>
      <c r="H58" s="1070"/>
      <c r="I58" s="1070"/>
      <c r="J58" s="1070"/>
      <c r="K58" s="1070"/>
      <c r="L58" s="1070"/>
      <c r="M58" s="1070"/>
      <c r="N58" s="1066"/>
      <c r="O58" s="1070"/>
      <c r="P58" s="1070"/>
      <c r="Q58" s="1070"/>
      <c r="R58" s="1070"/>
      <c r="S58" s="1070"/>
      <c r="T58" s="1070"/>
      <c r="U58" s="1070"/>
      <c r="V58" s="1070"/>
      <c r="W58" s="1070"/>
      <c r="X58" s="1070"/>
      <c r="Y58" s="415"/>
      <c r="Z58" s="416"/>
      <c r="AA58" s="415"/>
      <c r="AB58" s="415"/>
      <c r="AC58" s="415"/>
      <c r="AD58" s="415"/>
      <c r="AE58" s="415"/>
      <c r="AF58" s="415"/>
      <c r="AG58" s="415"/>
      <c r="AH58" s="415"/>
      <c r="AI58" s="415"/>
      <c r="AJ58" s="415"/>
      <c r="AK58" s="415"/>
      <c r="AL58" s="415"/>
      <c r="AM58" s="313"/>
    </row>
    <row r="59" spans="1:42" s="283" customFormat="1" ht="15.5" outlineLevel="1">
      <c r="A59" s="506">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4"/>
      <c r="Z59" s="414"/>
      <c r="AA59" s="414"/>
      <c r="AB59" s="414"/>
      <c r="AC59" s="414"/>
      <c r="AD59" s="414"/>
      <c r="AE59" s="414"/>
      <c r="AF59" s="414"/>
      <c r="AG59" s="414"/>
      <c r="AH59" s="414"/>
      <c r="AI59" s="414"/>
      <c r="AJ59" s="414"/>
      <c r="AK59" s="414"/>
      <c r="AL59" s="414"/>
      <c r="AM59" s="296">
        <f>SUM(Y59:AL59)</f>
        <v>0</v>
      </c>
    </row>
    <row r="60" spans="1:42" s="283" customFormat="1" ht="15.5" outlineLevel="1">
      <c r="A60" s="506"/>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0">
        <f>Y59</f>
        <v>0</v>
      </c>
      <c r="Z60" s="410">
        <f>Z59</f>
        <v>0</v>
      </c>
      <c r="AA60" s="410">
        <f t="shared" ref="AA60:AB60" si="24">AA59</f>
        <v>0</v>
      </c>
      <c r="AB60" s="410">
        <f t="shared" si="24"/>
        <v>0</v>
      </c>
      <c r="AC60" s="410">
        <f t="shared" ref="AC60:AL60" si="25">AC59</f>
        <v>0</v>
      </c>
      <c r="AD60" s="410">
        <f t="shared" si="25"/>
        <v>0</v>
      </c>
      <c r="AE60" s="410">
        <f t="shared" si="25"/>
        <v>0</v>
      </c>
      <c r="AF60" s="410">
        <f t="shared" si="25"/>
        <v>0</v>
      </c>
      <c r="AG60" s="410">
        <f t="shared" si="25"/>
        <v>0</v>
      </c>
      <c r="AH60" s="410">
        <f t="shared" si="25"/>
        <v>0</v>
      </c>
      <c r="AI60" s="410">
        <f t="shared" si="25"/>
        <v>0</v>
      </c>
      <c r="AJ60" s="410">
        <f t="shared" si="25"/>
        <v>0</v>
      </c>
      <c r="AK60" s="410">
        <f t="shared" si="25"/>
        <v>0</v>
      </c>
      <c r="AL60" s="410">
        <f t="shared" si="25"/>
        <v>0</v>
      </c>
      <c r="AM60" s="311"/>
    </row>
    <row r="61" spans="1:42" s="283" customFormat="1" ht="15.5" outlineLevel="1">
      <c r="A61" s="506"/>
      <c r="B61" s="314"/>
      <c r="C61" s="312"/>
      <c r="D61" s="1070"/>
      <c r="E61" s="1070"/>
      <c r="F61" s="1070"/>
      <c r="G61" s="1070"/>
      <c r="H61" s="1070"/>
      <c r="I61" s="1070"/>
      <c r="J61" s="1070"/>
      <c r="K61" s="1070"/>
      <c r="L61" s="1070"/>
      <c r="M61" s="1070"/>
      <c r="N61" s="1066"/>
      <c r="O61" s="1070"/>
      <c r="P61" s="1070"/>
      <c r="Q61" s="1070"/>
      <c r="R61" s="1070"/>
      <c r="S61" s="1070"/>
      <c r="T61" s="1070"/>
      <c r="U61" s="1070"/>
      <c r="V61" s="1070"/>
      <c r="W61" s="1070"/>
      <c r="X61" s="1070"/>
      <c r="Y61" s="415"/>
      <c r="Z61" s="415"/>
      <c r="AA61" s="415"/>
      <c r="AB61" s="415"/>
      <c r="AC61" s="415"/>
      <c r="AD61" s="415"/>
      <c r="AE61" s="415"/>
      <c r="AF61" s="415"/>
      <c r="AG61" s="415"/>
      <c r="AH61" s="415"/>
      <c r="AI61" s="415"/>
      <c r="AJ61" s="415"/>
      <c r="AK61" s="415"/>
      <c r="AL61" s="415"/>
      <c r="AM61" s="313"/>
    </row>
    <row r="62" spans="1:42" s="283" customFormat="1" ht="15.5" outlineLevel="1">
      <c r="A62" s="506">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4"/>
      <c r="Z62" s="414">
        <v>1</v>
      </c>
      <c r="AA62" s="414">
        <v>0</v>
      </c>
      <c r="AB62" s="414"/>
      <c r="AC62" s="414"/>
      <c r="AD62" s="414"/>
      <c r="AE62" s="414"/>
      <c r="AF62" s="414"/>
      <c r="AG62" s="414"/>
      <c r="AH62" s="414"/>
      <c r="AI62" s="414"/>
      <c r="AJ62" s="414"/>
      <c r="AK62" s="414"/>
      <c r="AL62" s="414"/>
      <c r="AM62" s="296">
        <f>SUM(Y62:AL62)</f>
        <v>1</v>
      </c>
    </row>
    <row r="63" spans="1:42" s="283" customFormat="1" ht="15.5" outlineLevel="1">
      <c r="A63" s="506"/>
      <c r="B63" s="315" t="s">
        <v>214</v>
      </c>
      <c r="C63" s="291" t="s">
        <v>163</v>
      </c>
      <c r="D63" s="295">
        <f>+'7.  Persistence Report'!AQ67+'7.  Persistence Report'!AQ76</f>
        <v>52796.590163126151</v>
      </c>
      <c r="E63" s="295">
        <f>+'7.  Persistence Report'!AR67+'7.  Persistence Report'!AR76</f>
        <v>52796.590163126151</v>
      </c>
      <c r="F63" s="295">
        <f>+'7.  Persistence Report'!AS67+'7.  Persistence Report'!AS76</f>
        <v>52796.590163126151</v>
      </c>
      <c r="G63" s="295">
        <f>+'7.  Persistence Report'!AT67+'7.  Persistence Report'!AT76</f>
        <v>52796.590163126151</v>
      </c>
      <c r="H63" s="295">
        <f>+'7.  Persistence Report'!AU67+'7.  Persistence Report'!AU76</f>
        <v>50352.508925126152</v>
      </c>
      <c r="I63" s="295">
        <f>+'7.  Persistence Report'!AV67+'7.  Persistence Report'!AV76</f>
        <v>0</v>
      </c>
      <c r="J63" s="295">
        <f>+'7.  Persistence Report'!AW67+'7.  Persistence Report'!AW76</f>
        <v>0</v>
      </c>
      <c r="K63" s="295">
        <f>+'7.  Persistence Report'!AX67+'7.  Persistence Report'!AX76</f>
        <v>0</v>
      </c>
      <c r="L63" s="295">
        <f>+'7.  Persistence Report'!AY67+'7.  Persistence Report'!AY76</f>
        <v>0</v>
      </c>
      <c r="M63" s="295">
        <f>+'7.  Persistence Report'!AZ67+'7.  Persistence Report'!AZ76</f>
        <v>0</v>
      </c>
      <c r="N63" s="295">
        <f>N62</f>
        <v>12</v>
      </c>
      <c r="O63" s="295">
        <f>+'7.  Persistence Report'!L67+'7.  Persistence Report'!L76</f>
        <v>10.847899710129566</v>
      </c>
      <c r="P63" s="295">
        <f>+'7.  Persistence Report'!M67+'7.  Persistence Report'!M76</f>
        <v>10.847899710129566</v>
      </c>
      <c r="Q63" s="295">
        <f>+'7.  Persistence Report'!N67+'7.  Persistence Report'!N76</f>
        <v>10.847899710129566</v>
      </c>
      <c r="R63" s="295">
        <f>+'7.  Persistence Report'!O67+'7.  Persistence Report'!O76</f>
        <v>10.847899710129566</v>
      </c>
      <c r="S63" s="295">
        <f>+'7.  Persistence Report'!P67+'7.  Persistence Report'!P76</f>
        <v>10.354349259129565</v>
      </c>
      <c r="T63" s="295">
        <f>+'7.  Persistence Report'!Q67+'7.  Persistence Report'!Q76</f>
        <v>0</v>
      </c>
      <c r="U63" s="295">
        <f>+'7.  Persistence Report'!R67+'7.  Persistence Report'!R76</f>
        <v>0</v>
      </c>
      <c r="V63" s="295">
        <f>+'7.  Persistence Report'!S67+'7.  Persistence Report'!S76</f>
        <v>0</v>
      </c>
      <c r="W63" s="295">
        <f>+'7.  Persistence Report'!T67+'7.  Persistence Report'!T76</f>
        <v>0</v>
      </c>
      <c r="X63" s="295">
        <f>+'7.  Persistence Report'!U67+'7.  Persistence Report'!U76</f>
        <v>0</v>
      </c>
      <c r="Y63" s="410">
        <f>Y62</f>
        <v>0</v>
      </c>
      <c r="Z63" s="410">
        <f>Z62</f>
        <v>1</v>
      </c>
      <c r="AA63" s="410">
        <f t="shared" ref="AA63:AB63" si="26">AA62</f>
        <v>0</v>
      </c>
      <c r="AB63" s="410">
        <f t="shared" si="26"/>
        <v>0</v>
      </c>
      <c r="AC63" s="410">
        <f t="shared" ref="AC63:AL63" si="27">AC62</f>
        <v>0</v>
      </c>
      <c r="AD63" s="410">
        <f t="shared" si="27"/>
        <v>0</v>
      </c>
      <c r="AE63" s="410">
        <f t="shared" si="27"/>
        <v>0</v>
      </c>
      <c r="AF63" s="410">
        <f t="shared" si="27"/>
        <v>0</v>
      </c>
      <c r="AG63" s="410">
        <f t="shared" si="27"/>
        <v>0</v>
      </c>
      <c r="AH63" s="410">
        <f t="shared" si="27"/>
        <v>0</v>
      </c>
      <c r="AI63" s="410">
        <f t="shared" si="27"/>
        <v>0</v>
      </c>
      <c r="AJ63" s="410">
        <f t="shared" si="27"/>
        <v>0</v>
      </c>
      <c r="AK63" s="410">
        <f t="shared" si="27"/>
        <v>0</v>
      </c>
      <c r="AL63" s="410">
        <f t="shared" si="27"/>
        <v>0</v>
      </c>
      <c r="AM63" s="311"/>
    </row>
    <row r="64" spans="1:42" s="283" customFormat="1" ht="15.5" outlineLevel="1">
      <c r="A64" s="506"/>
      <c r="B64" s="314"/>
      <c r="C64" s="312"/>
      <c r="D64" s="1070"/>
      <c r="E64" s="1070"/>
      <c r="F64" s="1070"/>
      <c r="G64" s="1070"/>
      <c r="H64" s="1070"/>
      <c r="I64" s="1070"/>
      <c r="J64" s="1070"/>
      <c r="K64" s="1070"/>
      <c r="L64" s="1070"/>
      <c r="M64" s="1070"/>
      <c r="N64" s="1066"/>
      <c r="O64" s="1070"/>
      <c r="P64" s="1070"/>
      <c r="Q64" s="1070"/>
      <c r="R64" s="1070"/>
      <c r="S64" s="1070"/>
      <c r="T64" s="1070"/>
      <c r="U64" s="1070"/>
      <c r="V64" s="1070"/>
      <c r="W64" s="1070"/>
      <c r="X64" s="1070"/>
      <c r="Y64" s="415"/>
      <c r="Z64" s="416"/>
      <c r="AA64" s="415"/>
      <c r="AB64" s="415"/>
      <c r="AC64" s="415"/>
      <c r="AD64" s="415"/>
      <c r="AE64" s="415"/>
      <c r="AF64" s="415"/>
      <c r="AG64" s="415"/>
      <c r="AH64" s="415"/>
      <c r="AI64" s="415"/>
      <c r="AJ64" s="415"/>
      <c r="AK64" s="415"/>
      <c r="AL64" s="415"/>
      <c r="AM64" s="313"/>
    </row>
    <row r="65" spans="1:39" s="283" customFormat="1" ht="15.5" outlineLevel="1">
      <c r="A65" s="506">
        <v>15</v>
      </c>
      <c r="B65" s="314" t="s">
        <v>486</v>
      </c>
      <c r="C65" s="291" t="s">
        <v>25</v>
      </c>
      <c r="D65" s="295">
        <f>+'7.  Persistence Report'!AQ57</f>
        <v>0</v>
      </c>
      <c r="E65" s="295">
        <f>+'7.  Persistence Report'!AR57</f>
        <v>0</v>
      </c>
      <c r="F65" s="295">
        <f>+'7.  Persistence Report'!AS57</f>
        <v>0</v>
      </c>
      <c r="G65" s="295">
        <f>+'7.  Persistence Report'!AT57</f>
        <v>0</v>
      </c>
      <c r="H65" s="295">
        <f>+'7.  Persistence Report'!AU57</f>
        <v>0</v>
      </c>
      <c r="I65" s="295">
        <f>+'7.  Persistence Report'!AV57</f>
        <v>0</v>
      </c>
      <c r="J65" s="295">
        <f>+'7.  Persistence Report'!AW57</f>
        <v>0</v>
      </c>
      <c r="K65" s="295">
        <f>+'7.  Persistence Report'!AX57</f>
        <v>0</v>
      </c>
      <c r="L65" s="295">
        <f>+'7.  Persistence Report'!AY57</f>
        <v>0</v>
      </c>
      <c r="M65" s="295">
        <f>+'7.  Persistence Report'!AZ57</f>
        <v>0</v>
      </c>
      <c r="N65" s="1066"/>
      <c r="O65" s="295">
        <f>+'7.  Persistence Report'!L57</f>
        <v>5.76</v>
      </c>
      <c r="P65" s="295">
        <f>+'7.  Persistence Report'!M57</f>
        <v>0</v>
      </c>
      <c r="Q65" s="295">
        <f>+'7.  Persistence Report'!N57</f>
        <v>0</v>
      </c>
      <c r="R65" s="295">
        <f>+'7.  Persistence Report'!O57</f>
        <v>0</v>
      </c>
      <c r="S65" s="295">
        <f>+'7.  Persistence Report'!P57</f>
        <v>0</v>
      </c>
      <c r="T65" s="295">
        <f>+'7.  Persistence Report'!Q57</f>
        <v>0</v>
      </c>
      <c r="U65" s="295">
        <f>+'7.  Persistence Report'!R57</f>
        <v>0</v>
      </c>
      <c r="V65" s="295">
        <f>+'7.  Persistence Report'!S57</f>
        <v>0</v>
      </c>
      <c r="W65" s="295">
        <f>+'7.  Persistence Report'!T57</f>
        <v>0</v>
      </c>
      <c r="X65" s="295">
        <f>+'7.  Persistence Report'!U57</f>
        <v>0</v>
      </c>
      <c r="Y65" s="414"/>
      <c r="Z65" s="414">
        <v>1</v>
      </c>
      <c r="AA65" s="414"/>
      <c r="AB65" s="414"/>
      <c r="AC65" s="414"/>
      <c r="AD65" s="414"/>
      <c r="AE65" s="414"/>
      <c r="AF65" s="414"/>
      <c r="AG65" s="414"/>
      <c r="AH65" s="414"/>
      <c r="AI65" s="414"/>
      <c r="AJ65" s="414"/>
      <c r="AK65" s="414"/>
      <c r="AL65" s="414"/>
      <c r="AM65" s="296">
        <f>SUM(Y65:AL65)</f>
        <v>1</v>
      </c>
    </row>
    <row r="66" spans="1:39" s="283" customFormat="1" ht="15.5" outlineLevel="1">
      <c r="A66" s="506"/>
      <c r="B66" s="315" t="s">
        <v>214</v>
      </c>
      <c r="C66" s="291" t="s">
        <v>163</v>
      </c>
      <c r="D66" s="295"/>
      <c r="E66" s="295"/>
      <c r="F66" s="295"/>
      <c r="G66" s="295"/>
      <c r="H66" s="295"/>
      <c r="I66" s="295"/>
      <c r="J66" s="295"/>
      <c r="K66" s="295"/>
      <c r="L66" s="295"/>
      <c r="M66" s="295"/>
      <c r="N66" s="1066"/>
      <c r="O66" s="295"/>
      <c r="P66" s="295"/>
      <c r="Q66" s="295"/>
      <c r="R66" s="295"/>
      <c r="S66" s="295"/>
      <c r="T66" s="295"/>
      <c r="U66" s="295"/>
      <c r="V66" s="295"/>
      <c r="W66" s="295"/>
      <c r="X66" s="295"/>
      <c r="Y66" s="410">
        <f>Y65</f>
        <v>0</v>
      </c>
      <c r="Z66" s="410">
        <f>Z65</f>
        <v>1</v>
      </c>
      <c r="AA66" s="410">
        <f t="shared" ref="AA66:AB66" si="28">AA65</f>
        <v>0</v>
      </c>
      <c r="AB66" s="410">
        <f t="shared" si="28"/>
        <v>0</v>
      </c>
      <c r="AC66" s="410">
        <f t="shared" ref="AC66:AL66" si="29">AC65</f>
        <v>0</v>
      </c>
      <c r="AD66" s="410">
        <f t="shared" si="29"/>
        <v>0</v>
      </c>
      <c r="AE66" s="410">
        <f t="shared" si="29"/>
        <v>0</v>
      </c>
      <c r="AF66" s="410">
        <f t="shared" si="29"/>
        <v>0</v>
      </c>
      <c r="AG66" s="410">
        <f t="shared" si="29"/>
        <v>0</v>
      </c>
      <c r="AH66" s="410">
        <f t="shared" si="29"/>
        <v>0</v>
      </c>
      <c r="AI66" s="410">
        <f t="shared" si="29"/>
        <v>0</v>
      </c>
      <c r="AJ66" s="410">
        <f t="shared" si="29"/>
        <v>0</v>
      </c>
      <c r="AK66" s="410">
        <f t="shared" si="29"/>
        <v>0</v>
      </c>
      <c r="AL66" s="410">
        <f t="shared" si="29"/>
        <v>0</v>
      </c>
      <c r="AM66" s="311"/>
    </row>
    <row r="67" spans="1:39" s="283" customFormat="1" ht="15.5" outlineLevel="1">
      <c r="A67" s="506"/>
      <c r="B67" s="314"/>
      <c r="C67" s="312"/>
      <c r="D67" s="1070"/>
      <c r="E67" s="1070"/>
      <c r="F67" s="1070"/>
      <c r="G67" s="1070"/>
      <c r="H67" s="1070"/>
      <c r="I67" s="1070"/>
      <c r="J67" s="1070"/>
      <c r="K67" s="1070"/>
      <c r="L67" s="1070"/>
      <c r="M67" s="1070"/>
      <c r="N67" s="1066"/>
      <c r="O67" s="316"/>
      <c r="P67" s="316"/>
      <c r="Q67" s="316"/>
      <c r="R67" s="316"/>
      <c r="S67" s="316"/>
      <c r="T67" s="316"/>
      <c r="U67" s="316"/>
      <c r="V67" s="316"/>
      <c r="W67" s="316"/>
      <c r="X67" s="316"/>
      <c r="Y67" s="417"/>
      <c r="Z67" s="415"/>
      <c r="AA67" s="415"/>
      <c r="AB67" s="415"/>
      <c r="AC67" s="415"/>
      <c r="AD67" s="415"/>
      <c r="AE67" s="415"/>
      <c r="AF67" s="415"/>
      <c r="AG67" s="415"/>
      <c r="AH67" s="415"/>
      <c r="AI67" s="415"/>
      <c r="AJ67" s="415"/>
      <c r="AK67" s="415"/>
      <c r="AL67" s="415"/>
      <c r="AM67" s="313"/>
    </row>
    <row r="68" spans="1:39" s="283" customFormat="1" ht="31" outlineLevel="1">
      <c r="A68" s="506">
        <v>16</v>
      </c>
      <c r="B68" s="314" t="s">
        <v>487</v>
      </c>
      <c r="C68" s="291" t="s">
        <v>25</v>
      </c>
      <c r="D68" s="295"/>
      <c r="E68" s="295"/>
      <c r="F68" s="295"/>
      <c r="G68" s="295"/>
      <c r="H68" s="295"/>
      <c r="I68" s="295"/>
      <c r="J68" s="295"/>
      <c r="K68" s="295"/>
      <c r="L68" s="295"/>
      <c r="M68" s="295"/>
      <c r="N68" s="1066"/>
      <c r="O68" s="295"/>
      <c r="P68" s="295"/>
      <c r="Q68" s="295"/>
      <c r="R68" s="295"/>
      <c r="S68" s="295"/>
      <c r="T68" s="295"/>
      <c r="U68" s="295"/>
      <c r="V68" s="295"/>
      <c r="W68" s="295"/>
      <c r="X68" s="295"/>
      <c r="Y68" s="414"/>
      <c r="Z68" s="414"/>
      <c r="AA68" s="414"/>
      <c r="AB68" s="414"/>
      <c r="AC68" s="414"/>
      <c r="AD68" s="414"/>
      <c r="AE68" s="414"/>
      <c r="AF68" s="414"/>
      <c r="AG68" s="414"/>
      <c r="AH68" s="414"/>
      <c r="AI68" s="414"/>
      <c r="AJ68" s="414"/>
      <c r="AK68" s="414"/>
      <c r="AL68" s="414"/>
      <c r="AM68" s="296">
        <f>SUM(Y68:AL68)</f>
        <v>0</v>
      </c>
    </row>
    <row r="69" spans="1:39" s="283" customFormat="1" ht="15.5" outlineLevel="1">
      <c r="A69" s="506"/>
      <c r="B69" s="315" t="s">
        <v>214</v>
      </c>
      <c r="C69" s="291" t="s">
        <v>163</v>
      </c>
      <c r="D69" s="295"/>
      <c r="E69" s="295"/>
      <c r="F69" s="295"/>
      <c r="G69" s="295"/>
      <c r="H69" s="295"/>
      <c r="I69" s="295"/>
      <c r="J69" s="295"/>
      <c r="K69" s="295"/>
      <c r="L69" s="295"/>
      <c r="M69" s="295"/>
      <c r="N69" s="1066"/>
      <c r="O69" s="295"/>
      <c r="P69" s="295"/>
      <c r="Q69" s="295"/>
      <c r="R69" s="295"/>
      <c r="S69" s="295"/>
      <c r="T69" s="295"/>
      <c r="U69" s="295"/>
      <c r="V69" s="295"/>
      <c r="W69" s="295"/>
      <c r="X69" s="295"/>
      <c r="Y69" s="410">
        <f>Y68</f>
        <v>0</v>
      </c>
      <c r="Z69" s="410">
        <f>Z68</f>
        <v>0</v>
      </c>
      <c r="AA69" s="410">
        <f t="shared" ref="AA69:AB69" si="30">AA68</f>
        <v>0</v>
      </c>
      <c r="AB69" s="410">
        <f t="shared" si="30"/>
        <v>0</v>
      </c>
      <c r="AC69" s="410">
        <f t="shared" ref="AC69:AL69" si="31">AC68</f>
        <v>0</v>
      </c>
      <c r="AD69" s="410">
        <f t="shared" si="31"/>
        <v>0</v>
      </c>
      <c r="AE69" s="410">
        <f t="shared" si="31"/>
        <v>0</v>
      </c>
      <c r="AF69" s="410">
        <f t="shared" si="31"/>
        <v>0</v>
      </c>
      <c r="AG69" s="410">
        <f t="shared" si="31"/>
        <v>0</v>
      </c>
      <c r="AH69" s="410">
        <f t="shared" si="31"/>
        <v>0</v>
      </c>
      <c r="AI69" s="410">
        <f t="shared" si="31"/>
        <v>0</v>
      </c>
      <c r="AJ69" s="410">
        <f t="shared" si="31"/>
        <v>0</v>
      </c>
      <c r="AK69" s="410">
        <f t="shared" si="31"/>
        <v>0</v>
      </c>
      <c r="AL69" s="410">
        <f t="shared" si="31"/>
        <v>0</v>
      </c>
      <c r="AM69" s="311"/>
    </row>
    <row r="70" spans="1:39" s="283" customFormat="1" ht="15.5" outlineLevel="1">
      <c r="A70" s="506"/>
      <c r="B70" s="314"/>
      <c r="C70" s="312"/>
      <c r="D70" s="1070"/>
      <c r="E70" s="1070"/>
      <c r="F70" s="1070"/>
      <c r="G70" s="1070"/>
      <c r="H70" s="1070"/>
      <c r="I70" s="1070"/>
      <c r="J70" s="1070"/>
      <c r="K70" s="1070"/>
      <c r="L70" s="1070"/>
      <c r="M70" s="1070"/>
      <c r="N70" s="1066"/>
      <c r="O70" s="316"/>
      <c r="P70" s="316"/>
      <c r="Q70" s="316"/>
      <c r="R70" s="316"/>
      <c r="S70" s="316"/>
      <c r="T70" s="316"/>
      <c r="U70" s="316"/>
      <c r="V70" s="316"/>
      <c r="W70" s="316"/>
      <c r="X70" s="316"/>
      <c r="Y70" s="417"/>
      <c r="Z70" s="415"/>
      <c r="AA70" s="415"/>
      <c r="AB70" s="415"/>
      <c r="AC70" s="415"/>
      <c r="AD70" s="415"/>
      <c r="AE70" s="415"/>
      <c r="AF70" s="415"/>
      <c r="AG70" s="415"/>
      <c r="AH70" s="415"/>
      <c r="AI70" s="415"/>
      <c r="AJ70" s="415"/>
      <c r="AK70" s="415"/>
      <c r="AL70" s="415"/>
      <c r="AM70" s="313"/>
    </row>
    <row r="71" spans="1:39" s="283" customFormat="1" ht="15.5" outlineLevel="1">
      <c r="A71" s="506">
        <v>17</v>
      </c>
      <c r="B71" s="314" t="s">
        <v>9</v>
      </c>
      <c r="C71" s="291" t="s">
        <v>25</v>
      </c>
      <c r="D71" s="295">
        <f>+'7.  Persistence Report'!AQ58</f>
        <v>17767.759999999998</v>
      </c>
      <c r="E71" s="295">
        <f>+'7.  Persistence Report'!AR58</f>
        <v>0</v>
      </c>
      <c r="F71" s="295">
        <f>+'7.  Persistence Report'!AS58</f>
        <v>0</v>
      </c>
      <c r="G71" s="295">
        <f>+'7.  Persistence Report'!AT58</f>
        <v>0</v>
      </c>
      <c r="H71" s="295">
        <f>+'7.  Persistence Report'!AU58</f>
        <v>0</v>
      </c>
      <c r="I71" s="295">
        <f>+'7.  Persistence Report'!AV58</f>
        <v>0</v>
      </c>
      <c r="J71" s="295">
        <f>+'7.  Persistence Report'!AW58</f>
        <v>0</v>
      </c>
      <c r="K71" s="295">
        <f>+'7.  Persistence Report'!AX58</f>
        <v>0</v>
      </c>
      <c r="L71" s="295">
        <f>+'7.  Persistence Report'!AY58</f>
        <v>0</v>
      </c>
      <c r="M71" s="295">
        <f>+'7.  Persistence Report'!AZ58</f>
        <v>0</v>
      </c>
      <c r="N71" s="1066"/>
      <c r="O71" s="295"/>
      <c r="P71" s="295"/>
      <c r="Q71" s="295"/>
      <c r="R71" s="295"/>
      <c r="S71" s="295"/>
      <c r="T71" s="295"/>
      <c r="U71" s="295"/>
      <c r="V71" s="295"/>
      <c r="W71" s="295"/>
      <c r="X71" s="295"/>
      <c r="Y71" s="414"/>
      <c r="Z71" s="414">
        <v>1</v>
      </c>
      <c r="AA71" s="414"/>
      <c r="AB71" s="414"/>
      <c r="AC71" s="414"/>
      <c r="AD71" s="414"/>
      <c r="AE71" s="414"/>
      <c r="AF71" s="414"/>
      <c r="AG71" s="414"/>
      <c r="AH71" s="414"/>
      <c r="AI71" s="414"/>
      <c r="AJ71" s="414"/>
      <c r="AK71" s="414"/>
      <c r="AL71" s="414"/>
      <c r="AM71" s="296">
        <f>SUM(Y71:AL71)</f>
        <v>1</v>
      </c>
    </row>
    <row r="72" spans="1:39" s="283" customFormat="1" ht="15.5" outlineLevel="1">
      <c r="A72" s="506"/>
      <c r="B72" s="315" t="s">
        <v>214</v>
      </c>
      <c r="C72" s="291" t="s">
        <v>163</v>
      </c>
      <c r="D72" s="295">
        <f>+'7.  Persistence Report'!AQ77</f>
        <v>0</v>
      </c>
      <c r="E72" s="295">
        <f>+'7.  Persistence Report'!AR77</f>
        <v>0</v>
      </c>
      <c r="F72" s="295">
        <f>+'7.  Persistence Report'!AS77</f>
        <v>0</v>
      </c>
      <c r="G72" s="295">
        <f>+'7.  Persistence Report'!AT77</f>
        <v>0</v>
      </c>
      <c r="H72" s="295">
        <f>+'7.  Persistence Report'!AU77</f>
        <v>0</v>
      </c>
      <c r="I72" s="295">
        <f>+'7.  Persistence Report'!AV77</f>
        <v>0</v>
      </c>
      <c r="J72" s="295">
        <f>+'7.  Persistence Report'!AW77</f>
        <v>0</v>
      </c>
      <c r="K72" s="295">
        <f>+'7.  Persistence Report'!AX77</f>
        <v>0</v>
      </c>
      <c r="L72" s="295">
        <f>+'7.  Persistence Report'!AY77</f>
        <v>0</v>
      </c>
      <c r="M72" s="295">
        <f>+'7.  Persistence Report'!AZ77</f>
        <v>0</v>
      </c>
      <c r="N72" s="1066"/>
      <c r="O72" s="295"/>
      <c r="P72" s="295"/>
      <c r="Q72" s="295"/>
      <c r="R72" s="295"/>
      <c r="S72" s="295"/>
      <c r="T72" s="295"/>
      <c r="U72" s="295"/>
      <c r="V72" s="295"/>
      <c r="W72" s="295"/>
      <c r="X72" s="295"/>
      <c r="Y72" s="410">
        <f>Y71</f>
        <v>0</v>
      </c>
      <c r="Z72" s="410">
        <f>Z71</f>
        <v>1</v>
      </c>
      <c r="AA72" s="410">
        <f t="shared" ref="AA72:AB72" si="32">AA71</f>
        <v>0</v>
      </c>
      <c r="AB72" s="410">
        <f t="shared" si="32"/>
        <v>0</v>
      </c>
      <c r="AC72" s="410">
        <f t="shared" ref="AC72:AL72" si="33">AC71</f>
        <v>0</v>
      </c>
      <c r="AD72" s="410">
        <f t="shared" si="33"/>
        <v>0</v>
      </c>
      <c r="AE72" s="410">
        <f t="shared" si="33"/>
        <v>0</v>
      </c>
      <c r="AF72" s="410">
        <f t="shared" si="33"/>
        <v>0</v>
      </c>
      <c r="AG72" s="410">
        <f t="shared" si="33"/>
        <v>0</v>
      </c>
      <c r="AH72" s="410">
        <f t="shared" si="33"/>
        <v>0</v>
      </c>
      <c r="AI72" s="410">
        <f t="shared" si="33"/>
        <v>0</v>
      </c>
      <c r="AJ72" s="410">
        <f t="shared" si="33"/>
        <v>0</v>
      </c>
      <c r="AK72" s="410">
        <f t="shared" si="33"/>
        <v>0</v>
      </c>
      <c r="AL72" s="410">
        <f t="shared" si="33"/>
        <v>0</v>
      </c>
      <c r="AM72" s="311"/>
    </row>
    <row r="73" spans="1:39" s="283" customFormat="1" ht="15.5" outlineLevel="1">
      <c r="A73" s="506"/>
      <c r="B73" s="315"/>
      <c r="C73" s="305"/>
      <c r="D73" s="1066"/>
      <c r="E73" s="1066"/>
      <c r="F73" s="1066"/>
      <c r="G73" s="1066"/>
      <c r="H73" s="1066"/>
      <c r="I73" s="1066"/>
      <c r="J73" s="1066"/>
      <c r="K73" s="1066"/>
      <c r="L73" s="1066"/>
      <c r="M73" s="1066"/>
      <c r="N73" s="1066"/>
      <c r="O73" s="291"/>
      <c r="P73" s="291"/>
      <c r="Q73" s="291"/>
      <c r="R73" s="291"/>
      <c r="S73" s="291"/>
      <c r="T73" s="291"/>
      <c r="U73" s="291"/>
      <c r="V73" s="291"/>
      <c r="W73" s="291"/>
      <c r="X73" s="291"/>
      <c r="Y73" s="418"/>
      <c r="Z73" s="419"/>
      <c r="AA73" s="419"/>
      <c r="AB73" s="419"/>
      <c r="AC73" s="419"/>
      <c r="AD73" s="419"/>
      <c r="AE73" s="419"/>
      <c r="AF73" s="419"/>
      <c r="AG73" s="419"/>
      <c r="AH73" s="419"/>
      <c r="AI73" s="419"/>
      <c r="AJ73" s="419"/>
      <c r="AK73" s="419"/>
      <c r="AL73" s="419"/>
      <c r="AM73" s="317"/>
    </row>
    <row r="74" spans="1:39" s="293" customFormat="1" ht="15.5" outlineLevel="1">
      <c r="A74" s="507"/>
      <c r="B74" s="288" t="s">
        <v>10</v>
      </c>
      <c r="C74" s="289"/>
      <c r="D74" s="1069"/>
      <c r="E74" s="1069"/>
      <c r="F74" s="1069"/>
      <c r="G74" s="1069"/>
      <c r="H74" s="1069"/>
      <c r="I74" s="1069"/>
      <c r="J74" s="1069"/>
      <c r="K74" s="1069"/>
      <c r="L74" s="1069"/>
      <c r="M74" s="1069"/>
      <c r="N74" s="1071"/>
      <c r="O74" s="289"/>
      <c r="P74" s="289"/>
      <c r="Q74" s="289"/>
      <c r="R74" s="289"/>
      <c r="S74" s="289"/>
      <c r="T74" s="289"/>
      <c r="U74" s="289"/>
      <c r="V74" s="289"/>
      <c r="W74" s="289"/>
      <c r="X74" s="289"/>
      <c r="Y74" s="413"/>
      <c r="Z74" s="413"/>
      <c r="AA74" s="413"/>
      <c r="AB74" s="413"/>
      <c r="AC74" s="413"/>
      <c r="AD74" s="413"/>
      <c r="AE74" s="413"/>
      <c r="AF74" s="413"/>
      <c r="AG74" s="413"/>
      <c r="AH74" s="413"/>
      <c r="AI74" s="413"/>
      <c r="AJ74" s="413"/>
      <c r="AK74" s="413"/>
      <c r="AL74" s="413"/>
      <c r="AM74" s="292"/>
    </row>
    <row r="75" spans="1:39" s="283" customFormat="1" ht="15.5" outlineLevel="1">
      <c r="A75" s="506">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4"/>
      <c r="Z75" s="414"/>
      <c r="AA75" s="414"/>
      <c r="AB75" s="414"/>
      <c r="AC75" s="414"/>
      <c r="AD75" s="414"/>
      <c r="AE75" s="414"/>
      <c r="AF75" s="414"/>
      <c r="AG75" s="414"/>
      <c r="AH75" s="414"/>
      <c r="AI75" s="414"/>
      <c r="AJ75" s="414"/>
      <c r="AK75" s="414"/>
      <c r="AL75" s="414"/>
      <c r="AM75" s="296">
        <f>SUM(Y75:AL75)</f>
        <v>0</v>
      </c>
    </row>
    <row r="76" spans="1:39" s="283" customFormat="1" ht="15.5" outlineLevel="1">
      <c r="A76" s="506"/>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0">
        <f>Y75</f>
        <v>0</v>
      </c>
      <c r="Z76" s="410">
        <f>Z75</f>
        <v>0</v>
      </c>
      <c r="AA76" s="410">
        <f t="shared" ref="AA76:AB76" si="34">AA75</f>
        <v>0</v>
      </c>
      <c r="AB76" s="410">
        <f t="shared" si="34"/>
        <v>0</v>
      </c>
      <c r="AC76" s="410">
        <f t="shared" ref="AC76:AL76" si="35">AC75</f>
        <v>0</v>
      </c>
      <c r="AD76" s="410">
        <f t="shared" si="35"/>
        <v>0</v>
      </c>
      <c r="AE76" s="410">
        <f t="shared" si="35"/>
        <v>0</v>
      </c>
      <c r="AF76" s="410">
        <f t="shared" si="35"/>
        <v>0</v>
      </c>
      <c r="AG76" s="410">
        <f t="shared" si="35"/>
        <v>0</v>
      </c>
      <c r="AH76" s="410">
        <f t="shared" si="35"/>
        <v>0</v>
      </c>
      <c r="AI76" s="410">
        <f t="shared" si="35"/>
        <v>0</v>
      </c>
      <c r="AJ76" s="410">
        <f t="shared" si="35"/>
        <v>0</v>
      </c>
      <c r="AK76" s="410">
        <f t="shared" si="35"/>
        <v>0</v>
      </c>
      <c r="AL76" s="410">
        <f t="shared" si="35"/>
        <v>0</v>
      </c>
      <c r="AM76" s="297"/>
    </row>
    <row r="77" spans="1:39" s="309" customFormat="1" ht="15.5" outlineLevel="1">
      <c r="A77" s="509"/>
      <c r="B77" s="315"/>
      <c r="C77" s="305"/>
      <c r="D77" s="1066"/>
      <c r="E77" s="1066"/>
      <c r="F77" s="1066"/>
      <c r="G77" s="1066"/>
      <c r="H77" s="1066"/>
      <c r="I77" s="1066"/>
      <c r="J77" s="1066"/>
      <c r="K77" s="1066"/>
      <c r="L77" s="1066"/>
      <c r="M77" s="1066"/>
      <c r="N77" s="1066"/>
      <c r="O77" s="291"/>
      <c r="P77" s="291"/>
      <c r="Q77" s="291"/>
      <c r="R77" s="291"/>
      <c r="S77" s="291"/>
      <c r="T77" s="291"/>
      <c r="U77" s="291"/>
      <c r="V77" s="291"/>
      <c r="W77" s="291"/>
      <c r="X77" s="291"/>
      <c r="Y77" s="411"/>
      <c r="Z77" s="420"/>
      <c r="AA77" s="420"/>
      <c r="AB77" s="420"/>
      <c r="AC77" s="420"/>
      <c r="AD77" s="420"/>
      <c r="AE77" s="420"/>
      <c r="AF77" s="420"/>
      <c r="AG77" s="420"/>
      <c r="AH77" s="420"/>
      <c r="AI77" s="420"/>
      <c r="AJ77" s="420"/>
      <c r="AK77" s="420"/>
      <c r="AL77" s="420"/>
      <c r="AM77" s="306"/>
    </row>
    <row r="78" spans="1:39" s="283" customFormat="1" ht="15.5" outlineLevel="1">
      <c r="A78" s="506">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09"/>
      <c r="Z78" s="414"/>
      <c r="AA78" s="414"/>
      <c r="AB78" s="414"/>
      <c r="AC78" s="414"/>
      <c r="AD78" s="414"/>
      <c r="AE78" s="414"/>
      <c r="AF78" s="414"/>
      <c r="AG78" s="414"/>
      <c r="AH78" s="414"/>
      <c r="AI78" s="414"/>
      <c r="AJ78" s="414"/>
      <c r="AK78" s="414"/>
      <c r="AL78" s="414"/>
      <c r="AM78" s="296">
        <f>SUM(Y78:AL78)</f>
        <v>0</v>
      </c>
    </row>
    <row r="79" spans="1:39" s="283" customFormat="1" ht="15.5" outlineLevel="1">
      <c r="A79" s="506"/>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0">
        <f>Y78</f>
        <v>0</v>
      </c>
      <c r="Z79" s="410">
        <f>Z78</f>
        <v>0</v>
      </c>
      <c r="AA79" s="410">
        <f t="shared" ref="AA79:AB79" si="36">AA78</f>
        <v>0</v>
      </c>
      <c r="AB79" s="410">
        <f t="shared" si="36"/>
        <v>0</v>
      </c>
      <c r="AC79" s="410">
        <f t="shared" ref="AC79:AL79" si="37">AC78</f>
        <v>0</v>
      </c>
      <c r="AD79" s="410">
        <f t="shared" si="37"/>
        <v>0</v>
      </c>
      <c r="AE79" s="410">
        <f t="shared" si="37"/>
        <v>0</v>
      </c>
      <c r="AF79" s="410">
        <f t="shared" si="37"/>
        <v>0</v>
      </c>
      <c r="AG79" s="410">
        <f t="shared" si="37"/>
        <v>0</v>
      </c>
      <c r="AH79" s="410">
        <f t="shared" si="37"/>
        <v>0</v>
      </c>
      <c r="AI79" s="410">
        <f t="shared" si="37"/>
        <v>0</v>
      </c>
      <c r="AJ79" s="410">
        <f t="shared" si="37"/>
        <v>0</v>
      </c>
      <c r="AK79" s="410">
        <f t="shared" si="37"/>
        <v>0</v>
      </c>
      <c r="AL79" s="410">
        <f t="shared" si="37"/>
        <v>0</v>
      </c>
      <c r="AM79" s="297"/>
    </row>
    <row r="80" spans="1:39" s="283" customFormat="1" ht="15.5" outlineLevel="1">
      <c r="A80" s="506"/>
      <c r="B80" s="315"/>
      <c r="C80" s="305"/>
      <c r="D80" s="1066"/>
      <c r="E80" s="1066"/>
      <c r="F80" s="1066"/>
      <c r="G80" s="1066"/>
      <c r="H80" s="1066"/>
      <c r="I80" s="1066"/>
      <c r="J80" s="1066"/>
      <c r="K80" s="1066"/>
      <c r="L80" s="1066"/>
      <c r="M80" s="1066"/>
      <c r="N80" s="1066"/>
      <c r="O80" s="291"/>
      <c r="P80" s="291"/>
      <c r="Q80" s="291"/>
      <c r="R80" s="291"/>
      <c r="S80" s="291"/>
      <c r="T80" s="291"/>
      <c r="U80" s="291"/>
      <c r="V80" s="291"/>
      <c r="W80" s="291"/>
      <c r="X80" s="291"/>
      <c r="Y80" s="421"/>
      <c r="Z80" s="421"/>
      <c r="AA80" s="411"/>
      <c r="AB80" s="411"/>
      <c r="AC80" s="411"/>
      <c r="AD80" s="411"/>
      <c r="AE80" s="411"/>
      <c r="AF80" s="411"/>
      <c r="AG80" s="411"/>
      <c r="AH80" s="411"/>
      <c r="AI80" s="411"/>
      <c r="AJ80" s="411"/>
      <c r="AK80" s="411"/>
      <c r="AL80" s="411"/>
      <c r="AM80" s="306"/>
    </row>
    <row r="81" spans="1:39" s="283" customFormat="1" ht="15.5" outlineLevel="1">
      <c r="A81" s="506">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09"/>
      <c r="Z81" s="414"/>
      <c r="AA81" s="414"/>
      <c r="AB81" s="414"/>
      <c r="AC81" s="414"/>
      <c r="AD81" s="414"/>
      <c r="AE81" s="414"/>
      <c r="AF81" s="414"/>
      <c r="AG81" s="414"/>
      <c r="AH81" s="414"/>
      <c r="AI81" s="414"/>
      <c r="AJ81" s="414"/>
      <c r="AK81" s="414"/>
      <c r="AL81" s="414"/>
      <c r="AM81" s="296">
        <f>SUM(Y81:AL81)</f>
        <v>0</v>
      </c>
    </row>
    <row r="82" spans="1:39" s="283" customFormat="1" ht="15.5" outlineLevel="1">
      <c r="A82" s="506"/>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0">
        <f>Y81</f>
        <v>0</v>
      </c>
      <c r="Z82" s="410">
        <f>Z81</f>
        <v>0</v>
      </c>
      <c r="AA82" s="410">
        <f t="shared" ref="AA82:AB82" si="38">AA81</f>
        <v>0</v>
      </c>
      <c r="AB82" s="410">
        <f t="shared" si="38"/>
        <v>0</v>
      </c>
      <c r="AC82" s="410">
        <f t="shared" ref="AC82:AL82" si="39">AC81</f>
        <v>0</v>
      </c>
      <c r="AD82" s="410">
        <f t="shared" si="39"/>
        <v>0</v>
      </c>
      <c r="AE82" s="410">
        <f t="shared" si="39"/>
        <v>0</v>
      </c>
      <c r="AF82" s="410">
        <f t="shared" si="39"/>
        <v>0</v>
      </c>
      <c r="AG82" s="410">
        <f t="shared" si="39"/>
        <v>0</v>
      </c>
      <c r="AH82" s="410">
        <f t="shared" si="39"/>
        <v>0</v>
      </c>
      <c r="AI82" s="410">
        <f t="shared" si="39"/>
        <v>0</v>
      </c>
      <c r="AJ82" s="410">
        <f t="shared" si="39"/>
        <v>0</v>
      </c>
      <c r="AK82" s="410">
        <f t="shared" si="39"/>
        <v>0</v>
      </c>
      <c r="AL82" s="410">
        <f t="shared" si="39"/>
        <v>0</v>
      </c>
      <c r="AM82" s="306"/>
    </row>
    <row r="83" spans="1:39" s="283" customFormat="1" ht="15.5" outlineLevel="1">
      <c r="A83" s="506"/>
      <c r="B83" s="315"/>
      <c r="C83" s="305"/>
      <c r="D83" s="1066"/>
      <c r="E83" s="1066"/>
      <c r="F83" s="1066"/>
      <c r="G83" s="1066"/>
      <c r="H83" s="1066"/>
      <c r="I83" s="1066"/>
      <c r="J83" s="1066"/>
      <c r="K83" s="1066"/>
      <c r="L83" s="1066"/>
      <c r="M83" s="1066"/>
      <c r="N83" s="1072"/>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306"/>
    </row>
    <row r="84" spans="1:39" s="283" customFormat="1" ht="15.5" outlineLevel="1">
      <c r="A84" s="506">
        <v>21</v>
      </c>
      <c r="B84" s="315" t="s">
        <v>22</v>
      </c>
      <c r="C84" s="291" t="s">
        <v>25</v>
      </c>
      <c r="D84" s="295">
        <f>+'7.  Persistence Report'!AQ62</f>
        <v>271185.08689651696</v>
      </c>
      <c r="E84" s="295">
        <f>+'7.  Persistence Report'!AR62</f>
        <v>271185.08689651696</v>
      </c>
      <c r="F84" s="295">
        <f>+'7.  Persistence Report'!AS62</f>
        <v>271185.08689651696</v>
      </c>
      <c r="G84" s="295">
        <f>+'7.  Persistence Report'!AT62</f>
        <v>271185.08689651696</v>
      </c>
      <c r="H84" s="295">
        <f>+'7.  Persistence Report'!AU62</f>
        <v>271185.08689651696</v>
      </c>
      <c r="I84" s="295">
        <f>+'7.  Persistence Report'!AV62</f>
        <v>271185.08689651696</v>
      </c>
      <c r="J84" s="295">
        <f>+'7.  Persistence Report'!AW62</f>
        <v>260331.21000433038</v>
      </c>
      <c r="K84" s="295">
        <f>+'7.  Persistence Report'!AX62</f>
        <v>260331.21000433038</v>
      </c>
      <c r="L84" s="295">
        <f>+'7.  Persistence Report'!AY62</f>
        <v>246569.37400410365</v>
      </c>
      <c r="M84" s="295">
        <f>+'7.  Persistence Report'!AZ62</f>
        <v>246569.37400410365</v>
      </c>
      <c r="N84" s="295">
        <v>12</v>
      </c>
      <c r="O84" s="295">
        <f>'7.  Persistence Report'!L62</f>
        <v>39.952116108783223</v>
      </c>
      <c r="P84" s="295">
        <f>'7.  Persistence Report'!M62</f>
        <v>39.952116108783223</v>
      </c>
      <c r="Q84" s="295">
        <f>'7.  Persistence Report'!N62</f>
        <v>39.952116108783223</v>
      </c>
      <c r="R84" s="295">
        <f>'7.  Persistence Report'!O62</f>
        <v>39.952116108783223</v>
      </c>
      <c r="S84" s="295">
        <f>'7.  Persistence Report'!P62</f>
        <v>39.952116108783223</v>
      </c>
      <c r="T84" s="295">
        <f>'7.  Persistence Report'!Q62</f>
        <v>39.952116108783223</v>
      </c>
      <c r="U84" s="295">
        <f>'7.  Persistence Report'!R62</f>
        <v>37.123346646414682</v>
      </c>
      <c r="V84" s="295">
        <f>'7.  Persistence Report'!S62</f>
        <v>37.123346646414682</v>
      </c>
      <c r="W84" s="295">
        <f>'7.  Persistence Report'!T62</f>
        <v>33.53669629002551</v>
      </c>
      <c r="X84" s="295">
        <f>'7.  Persistence Report'!U62</f>
        <v>33.53669629002551</v>
      </c>
      <c r="Y84" s="409"/>
      <c r="Z84" s="414"/>
      <c r="AA84" s="414">
        <v>1</v>
      </c>
      <c r="AB84" s="414"/>
      <c r="AC84" s="414"/>
      <c r="AD84" s="414"/>
      <c r="AE84" s="414"/>
      <c r="AF84" s="414"/>
      <c r="AG84" s="414"/>
      <c r="AH84" s="414"/>
      <c r="AI84" s="414"/>
      <c r="AJ84" s="414"/>
      <c r="AK84" s="414"/>
      <c r="AL84" s="414"/>
      <c r="AM84" s="296">
        <f>SUM(Y84:AL84)</f>
        <v>1</v>
      </c>
    </row>
    <row r="85" spans="1:39" s="283" customFormat="1" ht="15.5" outlineLevel="1">
      <c r="A85" s="506"/>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0">
        <f>Y84</f>
        <v>0</v>
      </c>
      <c r="Z85" s="410">
        <f>Z84</f>
        <v>0</v>
      </c>
      <c r="AA85" s="410">
        <f t="shared" ref="AA85:AB85" si="40">AA84</f>
        <v>1</v>
      </c>
      <c r="AB85" s="410">
        <f t="shared" si="40"/>
        <v>0</v>
      </c>
      <c r="AC85" s="410">
        <f t="shared" ref="AC85:AL85" si="41">AC84</f>
        <v>0</v>
      </c>
      <c r="AD85" s="410">
        <f t="shared" si="41"/>
        <v>0</v>
      </c>
      <c r="AE85" s="410">
        <f t="shared" si="41"/>
        <v>0</v>
      </c>
      <c r="AF85" s="410">
        <f t="shared" si="41"/>
        <v>0</v>
      </c>
      <c r="AG85" s="410">
        <f t="shared" si="41"/>
        <v>0</v>
      </c>
      <c r="AH85" s="410">
        <f t="shared" si="41"/>
        <v>0</v>
      </c>
      <c r="AI85" s="410">
        <f t="shared" si="41"/>
        <v>0</v>
      </c>
      <c r="AJ85" s="410">
        <f t="shared" si="41"/>
        <v>0</v>
      </c>
      <c r="AK85" s="410">
        <f t="shared" si="41"/>
        <v>0</v>
      </c>
      <c r="AL85" s="410">
        <f t="shared" si="41"/>
        <v>0</v>
      </c>
      <c r="AM85" s="297"/>
    </row>
    <row r="86" spans="1:39" s="283" customFormat="1" ht="15.5" outlineLevel="1">
      <c r="A86" s="506"/>
      <c r="B86" s="315"/>
      <c r="C86" s="305"/>
      <c r="D86" s="1066"/>
      <c r="E86" s="1066"/>
      <c r="F86" s="1066"/>
      <c r="G86" s="1066"/>
      <c r="H86" s="1066"/>
      <c r="I86" s="1066"/>
      <c r="J86" s="1066"/>
      <c r="K86" s="1066"/>
      <c r="L86" s="1066"/>
      <c r="M86" s="1066"/>
      <c r="N86" s="1066"/>
      <c r="O86" s="1066"/>
      <c r="P86" s="1066"/>
      <c r="Q86" s="1066"/>
      <c r="R86" s="1066"/>
      <c r="S86" s="1066"/>
      <c r="T86" s="1066"/>
      <c r="U86" s="1066"/>
      <c r="V86" s="1066"/>
      <c r="W86" s="1066"/>
      <c r="X86" s="1066"/>
      <c r="Y86" s="421"/>
      <c r="Z86" s="411"/>
      <c r="AA86" s="411"/>
      <c r="AB86" s="411"/>
      <c r="AC86" s="411"/>
      <c r="AD86" s="411"/>
      <c r="AE86" s="411"/>
      <c r="AF86" s="411"/>
      <c r="AG86" s="411"/>
      <c r="AH86" s="411"/>
      <c r="AI86" s="411"/>
      <c r="AJ86" s="411"/>
      <c r="AK86" s="411"/>
      <c r="AL86" s="411"/>
      <c r="AM86" s="306"/>
    </row>
    <row r="87" spans="1:39" s="283" customFormat="1" ht="15.5" outlineLevel="1">
      <c r="A87" s="506">
        <v>22</v>
      </c>
      <c r="B87" s="315" t="s">
        <v>9</v>
      </c>
      <c r="C87" s="291" t="s">
        <v>25</v>
      </c>
      <c r="D87" s="295">
        <f>+'7.  Persistence Report'!AQ61</f>
        <v>85284.719999999987</v>
      </c>
      <c r="E87" s="295">
        <f>+'7.  Persistence Report'!AR61</f>
        <v>0</v>
      </c>
      <c r="F87" s="295">
        <f>+'7.  Persistence Report'!AS61</f>
        <v>0</v>
      </c>
      <c r="G87" s="295">
        <f>+'7.  Persistence Report'!AT61</f>
        <v>0</v>
      </c>
      <c r="H87" s="295">
        <f>+'7.  Persistence Report'!AU61</f>
        <v>0</v>
      </c>
      <c r="I87" s="295">
        <f>+'7.  Persistence Report'!AV61</f>
        <v>0</v>
      </c>
      <c r="J87" s="295">
        <f>+'7.  Persistence Report'!AW61</f>
        <v>0</v>
      </c>
      <c r="K87" s="295">
        <f>+'7.  Persistence Report'!AX61</f>
        <v>0</v>
      </c>
      <c r="L87" s="295">
        <f>+'7.  Persistence Report'!AY61</f>
        <v>0</v>
      </c>
      <c r="M87" s="295">
        <f>+'7.  Persistence Report'!AZ61</f>
        <v>0</v>
      </c>
      <c r="N87" s="1066"/>
      <c r="O87" s="295">
        <f>'7.  Persistence Report'!L61</f>
        <v>1452.9179999999999</v>
      </c>
      <c r="P87" s="295">
        <f>'7.  Persistence Report'!M61</f>
        <v>0</v>
      </c>
      <c r="Q87" s="295">
        <f>'7.  Persistence Report'!N61</f>
        <v>0</v>
      </c>
      <c r="R87" s="295">
        <f>'7.  Persistence Report'!O61</f>
        <v>0</v>
      </c>
      <c r="S87" s="295">
        <f>'7.  Persistence Report'!P61</f>
        <v>0</v>
      </c>
      <c r="T87" s="295">
        <f>'7.  Persistence Report'!Q61</f>
        <v>0</v>
      </c>
      <c r="U87" s="295">
        <f>'7.  Persistence Report'!R61</f>
        <v>0</v>
      </c>
      <c r="V87" s="295">
        <f>'7.  Persistence Report'!S61</f>
        <v>0</v>
      </c>
      <c r="W87" s="295">
        <f>'7.  Persistence Report'!T61</f>
        <v>0</v>
      </c>
      <c r="X87" s="295">
        <f>'7.  Persistence Report'!U61</f>
        <v>0</v>
      </c>
      <c r="Y87" s="409"/>
      <c r="Z87" s="414"/>
      <c r="AA87" s="414">
        <v>1</v>
      </c>
      <c r="AB87" s="414"/>
      <c r="AC87" s="414"/>
      <c r="AD87" s="414"/>
      <c r="AE87" s="414"/>
      <c r="AF87" s="414"/>
      <c r="AG87" s="414"/>
      <c r="AH87" s="414"/>
      <c r="AI87" s="414"/>
      <c r="AJ87" s="414"/>
      <c r="AK87" s="414"/>
      <c r="AL87" s="414"/>
      <c r="AM87" s="296">
        <f>SUM(Y87:AL87)</f>
        <v>1</v>
      </c>
    </row>
    <row r="88" spans="1:39" s="283" customFormat="1" ht="15.5" outlineLevel="1">
      <c r="A88" s="506"/>
      <c r="B88" s="315" t="s">
        <v>214</v>
      </c>
      <c r="C88" s="291" t="s">
        <v>163</v>
      </c>
      <c r="D88" s="295"/>
      <c r="E88" s="295"/>
      <c r="F88" s="295"/>
      <c r="G88" s="295"/>
      <c r="H88" s="295"/>
      <c r="I88" s="295"/>
      <c r="J88" s="295"/>
      <c r="K88" s="295"/>
      <c r="L88" s="295"/>
      <c r="M88" s="295"/>
      <c r="N88" s="1066"/>
      <c r="O88" s="295"/>
      <c r="P88" s="295"/>
      <c r="Q88" s="295"/>
      <c r="R88" s="295"/>
      <c r="S88" s="295"/>
      <c r="T88" s="295"/>
      <c r="U88" s="295"/>
      <c r="V88" s="295"/>
      <c r="W88" s="295"/>
      <c r="X88" s="295"/>
      <c r="Y88" s="410">
        <f>Y87</f>
        <v>0</v>
      </c>
      <c r="Z88" s="410">
        <f>Z87</f>
        <v>0</v>
      </c>
      <c r="AA88" s="410">
        <f t="shared" ref="AA88:AB88" si="42">AA87</f>
        <v>1</v>
      </c>
      <c r="AB88" s="410">
        <f t="shared" si="42"/>
        <v>0</v>
      </c>
      <c r="AC88" s="410">
        <f t="shared" ref="AC88:AL88" si="43">AC87</f>
        <v>0</v>
      </c>
      <c r="AD88" s="410">
        <f t="shared" si="43"/>
        <v>0</v>
      </c>
      <c r="AE88" s="410">
        <f t="shared" si="43"/>
        <v>0</v>
      </c>
      <c r="AF88" s="410">
        <f t="shared" si="43"/>
        <v>0</v>
      </c>
      <c r="AG88" s="410">
        <f t="shared" si="43"/>
        <v>0</v>
      </c>
      <c r="AH88" s="410">
        <f t="shared" si="43"/>
        <v>0</v>
      </c>
      <c r="AI88" s="410">
        <f t="shared" si="43"/>
        <v>0</v>
      </c>
      <c r="AJ88" s="410">
        <f t="shared" si="43"/>
        <v>0</v>
      </c>
      <c r="AK88" s="410">
        <f t="shared" si="43"/>
        <v>0</v>
      </c>
      <c r="AL88" s="410">
        <f t="shared" si="43"/>
        <v>0</v>
      </c>
      <c r="AM88" s="306"/>
    </row>
    <row r="89" spans="1:39" s="283" customFormat="1" ht="15.5" outlineLevel="1">
      <c r="A89" s="506"/>
      <c r="B89" s="315"/>
      <c r="C89" s="305"/>
      <c r="D89" s="1066"/>
      <c r="E89" s="1066"/>
      <c r="F89" s="1066"/>
      <c r="G89" s="1066"/>
      <c r="H89" s="1066"/>
      <c r="I89" s="1066"/>
      <c r="J89" s="1066"/>
      <c r="K89" s="1066"/>
      <c r="L89" s="1066"/>
      <c r="M89" s="1066"/>
      <c r="N89" s="1066"/>
      <c r="O89" s="291"/>
      <c r="P89" s="291"/>
      <c r="Q89" s="291"/>
      <c r="R89" s="291"/>
      <c r="S89" s="291"/>
      <c r="T89" s="291"/>
      <c r="U89" s="291"/>
      <c r="V89" s="291"/>
      <c r="W89" s="291"/>
      <c r="X89" s="291"/>
      <c r="Y89" s="411"/>
      <c r="Z89" s="411"/>
      <c r="AA89" s="411"/>
      <c r="AB89" s="411"/>
      <c r="AC89" s="411"/>
      <c r="AD89" s="411"/>
      <c r="AE89" s="411"/>
      <c r="AF89" s="411"/>
      <c r="AG89" s="411"/>
      <c r="AH89" s="411"/>
      <c r="AI89" s="411"/>
      <c r="AJ89" s="411"/>
      <c r="AK89" s="411"/>
      <c r="AL89" s="411"/>
      <c r="AM89" s="306"/>
    </row>
    <row r="90" spans="1:39" s="293" customFormat="1" ht="15.5" outlineLevel="1">
      <c r="A90" s="507"/>
      <c r="B90" s="288" t="s">
        <v>14</v>
      </c>
      <c r="C90" s="289"/>
      <c r="D90" s="1071"/>
      <c r="E90" s="1071"/>
      <c r="F90" s="1071"/>
      <c r="G90" s="1071"/>
      <c r="H90" s="1071"/>
      <c r="I90" s="1071"/>
      <c r="J90" s="1071"/>
      <c r="K90" s="1071"/>
      <c r="L90" s="1071"/>
      <c r="M90" s="1071"/>
      <c r="N90" s="1071"/>
      <c r="O90" s="290"/>
      <c r="P90" s="289"/>
      <c r="Q90" s="289"/>
      <c r="R90" s="289"/>
      <c r="S90" s="289"/>
      <c r="T90" s="289"/>
      <c r="U90" s="289"/>
      <c r="V90" s="289"/>
      <c r="W90" s="289"/>
      <c r="X90" s="289"/>
      <c r="Y90" s="413"/>
      <c r="Z90" s="413"/>
      <c r="AA90" s="413"/>
      <c r="AB90" s="413"/>
      <c r="AC90" s="413"/>
      <c r="AD90" s="413"/>
      <c r="AE90" s="413"/>
      <c r="AF90" s="413"/>
      <c r="AG90" s="413"/>
      <c r="AH90" s="413"/>
      <c r="AI90" s="413"/>
      <c r="AJ90" s="413"/>
      <c r="AK90" s="413"/>
      <c r="AL90" s="413"/>
      <c r="AM90" s="292"/>
    </row>
    <row r="91" spans="1:39" s="283" customFormat="1" ht="15.5" outlineLevel="1">
      <c r="A91" s="506">
        <v>23</v>
      </c>
      <c r="B91" s="315" t="s">
        <v>14</v>
      </c>
      <c r="C91" s="291" t="s">
        <v>25</v>
      </c>
      <c r="D91" s="295"/>
      <c r="E91" s="295"/>
      <c r="F91" s="295"/>
      <c r="G91" s="295"/>
      <c r="H91" s="295"/>
      <c r="I91" s="295"/>
      <c r="J91" s="295"/>
      <c r="K91" s="295"/>
      <c r="L91" s="295"/>
      <c r="M91" s="295"/>
      <c r="N91" s="1066"/>
      <c r="O91" s="295"/>
      <c r="P91" s="295"/>
      <c r="Q91" s="295"/>
      <c r="R91" s="295"/>
      <c r="S91" s="295"/>
      <c r="T91" s="295"/>
      <c r="U91" s="295"/>
      <c r="V91" s="295"/>
      <c r="W91" s="295"/>
      <c r="X91" s="295"/>
      <c r="Y91" s="409"/>
      <c r="Z91" s="409"/>
      <c r="AA91" s="409"/>
      <c r="AB91" s="409"/>
      <c r="AC91" s="409"/>
      <c r="AD91" s="409"/>
      <c r="AE91" s="409"/>
      <c r="AF91" s="409"/>
      <c r="AG91" s="409"/>
      <c r="AH91" s="409"/>
      <c r="AI91" s="409"/>
      <c r="AJ91" s="409"/>
      <c r="AK91" s="409"/>
      <c r="AL91" s="409"/>
      <c r="AM91" s="296">
        <f>SUM(Y91:AL91)</f>
        <v>0</v>
      </c>
    </row>
    <row r="92" spans="1:39" s="283" customFormat="1" ht="15.5" outlineLevel="1">
      <c r="A92" s="506"/>
      <c r="B92" s="315" t="s">
        <v>214</v>
      </c>
      <c r="C92" s="291" t="s">
        <v>163</v>
      </c>
      <c r="D92" s="295"/>
      <c r="E92" s="295"/>
      <c r="F92" s="295"/>
      <c r="G92" s="295"/>
      <c r="H92" s="295"/>
      <c r="I92" s="295"/>
      <c r="J92" s="295"/>
      <c r="K92" s="295"/>
      <c r="L92" s="295"/>
      <c r="M92" s="295"/>
      <c r="N92" s="1067"/>
      <c r="O92" s="295"/>
      <c r="P92" s="295"/>
      <c r="Q92" s="295"/>
      <c r="R92" s="295"/>
      <c r="S92" s="295"/>
      <c r="T92" s="295"/>
      <c r="U92" s="295"/>
      <c r="V92" s="295"/>
      <c r="W92" s="295"/>
      <c r="X92" s="295"/>
      <c r="Y92" s="410">
        <f>Y91</f>
        <v>0</v>
      </c>
      <c r="Z92" s="410">
        <f>Z91</f>
        <v>0</v>
      </c>
      <c r="AA92" s="410">
        <f t="shared" ref="AA92:AB92" si="44">AA91</f>
        <v>0</v>
      </c>
      <c r="AB92" s="410">
        <f t="shared" si="44"/>
        <v>0</v>
      </c>
      <c r="AC92" s="410">
        <f t="shared" ref="AC92:AL92" si="45">AC91</f>
        <v>0</v>
      </c>
      <c r="AD92" s="410">
        <f t="shared" si="45"/>
        <v>0</v>
      </c>
      <c r="AE92" s="410">
        <f t="shared" si="45"/>
        <v>0</v>
      </c>
      <c r="AF92" s="410">
        <f t="shared" si="45"/>
        <v>0</v>
      </c>
      <c r="AG92" s="410">
        <f t="shared" si="45"/>
        <v>0</v>
      </c>
      <c r="AH92" s="410">
        <f t="shared" si="45"/>
        <v>0</v>
      </c>
      <c r="AI92" s="410">
        <f t="shared" si="45"/>
        <v>0</v>
      </c>
      <c r="AJ92" s="410">
        <f t="shared" si="45"/>
        <v>0</v>
      </c>
      <c r="AK92" s="410">
        <f t="shared" si="45"/>
        <v>0</v>
      </c>
      <c r="AL92" s="410">
        <f t="shared" si="45"/>
        <v>0</v>
      </c>
      <c r="AM92" s="297"/>
    </row>
    <row r="93" spans="1:39" s="283" customFormat="1" ht="15.5" outlineLevel="1">
      <c r="A93" s="506"/>
      <c r="B93" s="315"/>
      <c r="C93" s="305"/>
      <c r="D93" s="1066"/>
      <c r="E93" s="1066"/>
      <c r="F93" s="1066"/>
      <c r="G93" s="1066"/>
      <c r="H93" s="1066"/>
      <c r="I93" s="1066"/>
      <c r="J93" s="1066"/>
      <c r="K93" s="1066"/>
      <c r="L93" s="1066"/>
      <c r="M93" s="1066"/>
      <c r="N93" s="1066"/>
      <c r="O93" s="291"/>
      <c r="P93" s="291"/>
      <c r="Q93" s="291"/>
      <c r="R93" s="291"/>
      <c r="S93" s="291"/>
      <c r="T93" s="291"/>
      <c r="U93" s="291"/>
      <c r="V93" s="291"/>
      <c r="W93" s="291"/>
      <c r="X93" s="291"/>
      <c r="Y93" s="411"/>
      <c r="Z93" s="411"/>
      <c r="AA93" s="411"/>
      <c r="AB93" s="411"/>
      <c r="AC93" s="411"/>
      <c r="AD93" s="411"/>
      <c r="AE93" s="411"/>
      <c r="AF93" s="411"/>
      <c r="AG93" s="411"/>
      <c r="AH93" s="411"/>
      <c r="AI93" s="411"/>
      <c r="AJ93" s="411"/>
      <c r="AK93" s="411"/>
      <c r="AL93" s="411"/>
      <c r="AM93" s="306"/>
    </row>
    <row r="94" spans="1:39" s="293" customFormat="1" ht="15.5" outlineLevel="1">
      <c r="A94" s="507"/>
      <c r="B94" s="288" t="s">
        <v>488</v>
      </c>
      <c r="C94" s="289"/>
      <c r="D94" s="1071"/>
      <c r="E94" s="1071"/>
      <c r="F94" s="1071"/>
      <c r="G94" s="1071"/>
      <c r="H94" s="1071"/>
      <c r="I94" s="1071"/>
      <c r="J94" s="1071"/>
      <c r="K94" s="1071"/>
      <c r="L94" s="1071"/>
      <c r="M94" s="1071"/>
      <c r="N94" s="1071"/>
      <c r="O94" s="290"/>
      <c r="P94" s="289"/>
      <c r="Q94" s="289"/>
      <c r="R94" s="289"/>
      <c r="S94" s="289"/>
      <c r="T94" s="289"/>
      <c r="U94" s="289"/>
      <c r="V94" s="289"/>
      <c r="W94" s="289"/>
      <c r="X94" s="289"/>
      <c r="Y94" s="413"/>
      <c r="Z94" s="413"/>
      <c r="AA94" s="413"/>
      <c r="AB94" s="413"/>
      <c r="AC94" s="413"/>
      <c r="AD94" s="413"/>
      <c r="AE94" s="413"/>
      <c r="AF94" s="413"/>
      <c r="AG94" s="413"/>
      <c r="AH94" s="413"/>
      <c r="AI94" s="413"/>
      <c r="AJ94" s="413"/>
      <c r="AK94" s="413"/>
      <c r="AL94" s="413"/>
      <c r="AM94" s="292"/>
    </row>
    <row r="95" spans="1:39" s="283" customFormat="1" ht="15.5" outlineLevel="1">
      <c r="A95" s="506">
        <v>24</v>
      </c>
      <c r="B95" s="315" t="s">
        <v>14</v>
      </c>
      <c r="C95" s="291" t="s">
        <v>25</v>
      </c>
      <c r="D95" s="295"/>
      <c r="E95" s="295"/>
      <c r="F95" s="295"/>
      <c r="G95" s="295"/>
      <c r="H95" s="295"/>
      <c r="I95" s="295"/>
      <c r="J95" s="295"/>
      <c r="K95" s="295"/>
      <c r="L95" s="295"/>
      <c r="M95" s="295"/>
      <c r="N95" s="1066"/>
      <c r="O95" s="295"/>
      <c r="P95" s="295"/>
      <c r="Q95" s="295"/>
      <c r="R95" s="295"/>
      <c r="S95" s="295"/>
      <c r="T95" s="295"/>
      <c r="U95" s="295"/>
      <c r="V95" s="295"/>
      <c r="W95" s="295"/>
      <c r="X95" s="295"/>
      <c r="Y95" s="409"/>
      <c r="Z95" s="409"/>
      <c r="AA95" s="409"/>
      <c r="AB95" s="409"/>
      <c r="AC95" s="409"/>
      <c r="AD95" s="409"/>
      <c r="AE95" s="409"/>
      <c r="AF95" s="409"/>
      <c r="AG95" s="409"/>
      <c r="AH95" s="409"/>
      <c r="AI95" s="409"/>
      <c r="AJ95" s="409"/>
      <c r="AK95" s="409"/>
      <c r="AL95" s="409"/>
      <c r="AM95" s="296">
        <f>SUM(Y95:AL95)</f>
        <v>0</v>
      </c>
    </row>
    <row r="96" spans="1:39" s="283" customFormat="1" ht="15.5" outlineLevel="1">
      <c r="A96" s="506"/>
      <c r="B96" s="315" t="s">
        <v>214</v>
      </c>
      <c r="C96" s="291" t="s">
        <v>163</v>
      </c>
      <c r="D96" s="295"/>
      <c r="E96" s="295"/>
      <c r="F96" s="295"/>
      <c r="G96" s="295"/>
      <c r="H96" s="295"/>
      <c r="I96" s="295"/>
      <c r="J96" s="295"/>
      <c r="K96" s="295"/>
      <c r="L96" s="295"/>
      <c r="M96" s="295"/>
      <c r="N96" s="1067"/>
      <c r="O96" s="295"/>
      <c r="P96" s="295"/>
      <c r="Q96" s="295"/>
      <c r="R96" s="295"/>
      <c r="S96" s="295"/>
      <c r="T96" s="295"/>
      <c r="U96" s="295"/>
      <c r="V96" s="295"/>
      <c r="W96" s="295"/>
      <c r="X96" s="295"/>
      <c r="Y96" s="410">
        <f>Y95</f>
        <v>0</v>
      </c>
      <c r="Z96" s="410">
        <f>Z95</f>
        <v>0</v>
      </c>
      <c r="AA96" s="410">
        <f t="shared" ref="AA96:AB96" si="46">AA95</f>
        <v>0</v>
      </c>
      <c r="AB96" s="410">
        <f t="shared" si="46"/>
        <v>0</v>
      </c>
      <c r="AC96" s="410">
        <f t="shared" ref="AC96:AL96" si="47">AC95</f>
        <v>0</v>
      </c>
      <c r="AD96" s="410">
        <f t="shared" si="47"/>
        <v>0</v>
      </c>
      <c r="AE96" s="410">
        <f t="shared" si="47"/>
        <v>0</v>
      </c>
      <c r="AF96" s="410">
        <f t="shared" si="47"/>
        <v>0</v>
      </c>
      <c r="AG96" s="410">
        <f t="shared" si="47"/>
        <v>0</v>
      </c>
      <c r="AH96" s="410">
        <f t="shared" si="47"/>
        <v>0</v>
      </c>
      <c r="AI96" s="410">
        <f t="shared" si="47"/>
        <v>0</v>
      </c>
      <c r="AJ96" s="410">
        <f t="shared" si="47"/>
        <v>0</v>
      </c>
      <c r="AK96" s="410">
        <f t="shared" si="47"/>
        <v>0</v>
      </c>
      <c r="AL96" s="410">
        <f t="shared" si="47"/>
        <v>0</v>
      </c>
      <c r="AM96" s="297"/>
    </row>
    <row r="97" spans="1:39" s="283" customFormat="1" ht="15.5" outlineLevel="1">
      <c r="A97" s="506"/>
      <c r="B97" s="315"/>
      <c r="C97" s="305"/>
      <c r="D97" s="1066"/>
      <c r="E97" s="1066"/>
      <c r="F97" s="1066"/>
      <c r="G97" s="1066"/>
      <c r="H97" s="1066"/>
      <c r="I97" s="1066"/>
      <c r="J97" s="1066"/>
      <c r="K97" s="1066"/>
      <c r="L97" s="1066"/>
      <c r="M97" s="1066"/>
      <c r="N97" s="1066"/>
      <c r="O97" s="291"/>
      <c r="P97" s="291"/>
      <c r="Q97" s="291"/>
      <c r="R97" s="291"/>
      <c r="S97" s="291"/>
      <c r="T97" s="291"/>
      <c r="U97" s="291"/>
      <c r="V97" s="291"/>
      <c r="W97" s="291"/>
      <c r="X97" s="291"/>
      <c r="Y97" s="411"/>
      <c r="Z97" s="411"/>
      <c r="AA97" s="411"/>
      <c r="AB97" s="411"/>
      <c r="AC97" s="411"/>
      <c r="AD97" s="411"/>
      <c r="AE97" s="411"/>
      <c r="AF97" s="411"/>
      <c r="AG97" s="411"/>
      <c r="AH97" s="411"/>
      <c r="AI97" s="411"/>
      <c r="AJ97" s="411"/>
      <c r="AK97" s="411"/>
      <c r="AL97" s="411"/>
      <c r="AM97" s="306"/>
    </row>
    <row r="98" spans="1:39" s="283" customFormat="1" ht="15.5" outlineLevel="1">
      <c r="A98" s="506">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4"/>
      <c r="Z98" s="414"/>
      <c r="AA98" s="414"/>
      <c r="AB98" s="414"/>
      <c r="AC98" s="414"/>
      <c r="AD98" s="414"/>
      <c r="AE98" s="414"/>
      <c r="AF98" s="414"/>
      <c r="AG98" s="414"/>
      <c r="AH98" s="414"/>
      <c r="AI98" s="414"/>
      <c r="AJ98" s="414"/>
      <c r="AK98" s="414"/>
      <c r="AL98" s="414"/>
      <c r="AM98" s="296">
        <f>SUM(Y98:AL98)</f>
        <v>0</v>
      </c>
    </row>
    <row r="99" spans="1:39" s="283" customFormat="1" ht="15.5" outlineLevel="1">
      <c r="A99" s="506"/>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0">
        <f>Y98</f>
        <v>0</v>
      </c>
      <c r="Z99" s="410">
        <f>Z98</f>
        <v>0</v>
      </c>
      <c r="AA99" s="410">
        <f t="shared" ref="AA99:AB99" si="48">AA98</f>
        <v>0</v>
      </c>
      <c r="AB99" s="410">
        <f t="shared" si="48"/>
        <v>0</v>
      </c>
      <c r="AC99" s="410">
        <f t="shared" ref="AC99:AL99" si="49">AC98</f>
        <v>0</v>
      </c>
      <c r="AD99" s="410">
        <f t="shared" si="49"/>
        <v>0</v>
      </c>
      <c r="AE99" s="410">
        <f t="shared" si="49"/>
        <v>0</v>
      </c>
      <c r="AF99" s="410">
        <f t="shared" si="49"/>
        <v>0</v>
      </c>
      <c r="AG99" s="410">
        <f t="shared" si="49"/>
        <v>0</v>
      </c>
      <c r="AH99" s="410">
        <f t="shared" si="49"/>
        <v>0</v>
      </c>
      <c r="AI99" s="410">
        <f t="shared" si="49"/>
        <v>0</v>
      </c>
      <c r="AJ99" s="410">
        <f t="shared" si="49"/>
        <v>0</v>
      </c>
      <c r="AK99" s="410">
        <f t="shared" si="49"/>
        <v>0</v>
      </c>
      <c r="AL99" s="410">
        <f t="shared" si="49"/>
        <v>0</v>
      </c>
      <c r="AM99" s="311"/>
    </row>
    <row r="100" spans="1:39" s="283" customFormat="1" ht="15.5" outlineLevel="1">
      <c r="A100" s="506"/>
      <c r="B100" s="314"/>
      <c r="C100" s="312"/>
      <c r="D100" s="1066"/>
      <c r="E100" s="1066"/>
      <c r="F100" s="1066"/>
      <c r="G100" s="1066"/>
      <c r="H100" s="1066"/>
      <c r="I100" s="1066"/>
      <c r="J100" s="1066"/>
      <c r="K100" s="1066"/>
      <c r="L100" s="1066"/>
      <c r="M100" s="1066"/>
      <c r="N100" s="1066"/>
      <c r="O100" s="291"/>
      <c r="P100" s="291"/>
      <c r="Q100" s="291"/>
      <c r="R100" s="291"/>
      <c r="S100" s="291"/>
      <c r="T100" s="291"/>
      <c r="U100" s="291"/>
      <c r="V100" s="291"/>
      <c r="W100" s="291"/>
      <c r="X100" s="291"/>
      <c r="Y100" s="415"/>
      <c r="Z100" s="416"/>
      <c r="AA100" s="415"/>
      <c r="AB100" s="415"/>
      <c r="AC100" s="415"/>
      <c r="AD100" s="415"/>
      <c r="AE100" s="415"/>
      <c r="AF100" s="415"/>
      <c r="AG100" s="415"/>
      <c r="AH100" s="415"/>
      <c r="AI100" s="415"/>
      <c r="AJ100" s="415"/>
      <c r="AK100" s="415"/>
      <c r="AL100" s="415"/>
      <c r="AM100" s="313"/>
    </row>
    <row r="101" spans="1:39" s="293" customFormat="1" ht="15.5" outlineLevel="1">
      <c r="A101" s="507"/>
      <c r="B101" s="288" t="s">
        <v>15</v>
      </c>
      <c r="C101" s="319"/>
      <c r="D101" s="1071"/>
      <c r="E101" s="1069"/>
      <c r="F101" s="1069"/>
      <c r="G101" s="1069"/>
      <c r="H101" s="1069"/>
      <c r="I101" s="1069"/>
      <c r="J101" s="1069"/>
      <c r="K101" s="1069"/>
      <c r="L101" s="1069"/>
      <c r="M101" s="1069"/>
      <c r="N101" s="1066"/>
      <c r="O101" s="289"/>
      <c r="P101" s="289"/>
      <c r="Q101" s="289"/>
      <c r="R101" s="289"/>
      <c r="S101" s="289"/>
      <c r="T101" s="289"/>
      <c r="U101" s="289"/>
      <c r="V101" s="289"/>
      <c r="W101" s="289"/>
      <c r="X101" s="289"/>
      <c r="Y101" s="413"/>
      <c r="Z101" s="413"/>
      <c r="AA101" s="413"/>
      <c r="AB101" s="413"/>
      <c r="AC101" s="413"/>
      <c r="AD101" s="413"/>
      <c r="AE101" s="413"/>
      <c r="AF101" s="413"/>
      <c r="AG101" s="413"/>
      <c r="AH101" s="413"/>
      <c r="AI101" s="413"/>
      <c r="AJ101" s="413"/>
      <c r="AK101" s="413"/>
      <c r="AL101" s="413"/>
      <c r="AM101" s="292"/>
    </row>
    <row r="102" spans="1:39" s="283" customFormat="1" ht="15.5" outlineLevel="1">
      <c r="A102" s="506">
        <v>26</v>
      </c>
      <c r="B102" s="320" t="s">
        <v>16</v>
      </c>
      <c r="C102" s="291" t="s">
        <v>25</v>
      </c>
      <c r="D102" s="295">
        <f>+'7.  Persistence Report'!AQ63</f>
        <v>6580023.0343503272</v>
      </c>
      <c r="E102" s="295">
        <f>+'7.  Persistence Report'!AR63</f>
        <v>6580023.0343503272</v>
      </c>
      <c r="F102" s="295">
        <f>+'7.  Persistence Report'!AS63</f>
        <v>6580023.0343503272</v>
      </c>
      <c r="G102" s="295">
        <f>+'7.  Persistence Report'!AT63</f>
        <v>6580023.0343503272</v>
      </c>
      <c r="H102" s="295">
        <f>+'7.  Persistence Report'!AU63</f>
        <v>6580023.0343503272</v>
      </c>
      <c r="I102" s="295">
        <f>+'7.  Persistence Report'!AV63</f>
        <v>6580023.0343503272</v>
      </c>
      <c r="J102" s="295">
        <f>+'7.  Persistence Report'!AW63</f>
        <v>6580023.0343503272</v>
      </c>
      <c r="K102" s="295">
        <f>+'7.  Persistence Report'!AX63</f>
        <v>6580023.0343503272</v>
      </c>
      <c r="L102" s="295">
        <f>+'7.  Persistence Report'!AY63</f>
        <v>6580023.0343503272</v>
      </c>
      <c r="M102" s="295">
        <f>+'7.  Persistence Report'!AZ63</f>
        <v>6580023.0343503272</v>
      </c>
      <c r="N102" s="295">
        <v>12</v>
      </c>
      <c r="O102" s="295">
        <f>'7.  Persistence Report'!L63</f>
        <v>964.17525581299992</v>
      </c>
      <c r="P102" s="295">
        <f>'7.  Persistence Report'!M63</f>
        <v>964.17525581299992</v>
      </c>
      <c r="Q102" s="295">
        <f>'7.  Persistence Report'!N63</f>
        <v>964.17525581299992</v>
      </c>
      <c r="R102" s="295">
        <f>'7.  Persistence Report'!O63</f>
        <v>964.17525581299992</v>
      </c>
      <c r="S102" s="295">
        <f>'7.  Persistence Report'!P63</f>
        <v>964.17525581299992</v>
      </c>
      <c r="T102" s="295">
        <f>'7.  Persistence Report'!Q63</f>
        <v>964.17525581299992</v>
      </c>
      <c r="U102" s="295">
        <f>'7.  Persistence Report'!R63</f>
        <v>964.17525581299992</v>
      </c>
      <c r="V102" s="295">
        <f>'7.  Persistence Report'!S63</f>
        <v>964.17525581299992</v>
      </c>
      <c r="W102" s="295">
        <f>'7.  Persistence Report'!T63</f>
        <v>964.17525581299992</v>
      </c>
      <c r="X102" s="295">
        <f>'7.  Persistence Report'!U63</f>
        <v>964.17525581299992</v>
      </c>
      <c r="Y102" s="409"/>
      <c r="Z102" s="409">
        <v>0.14199999999999999</v>
      </c>
      <c r="AA102" s="409">
        <v>0.85799999999999998</v>
      </c>
      <c r="AB102" s="409"/>
      <c r="AC102" s="409"/>
      <c r="AD102" s="409"/>
      <c r="AE102" s="414"/>
      <c r="AF102" s="414"/>
      <c r="AG102" s="414"/>
      <c r="AH102" s="414"/>
      <c r="AI102" s="414"/>
      <c r="AJ102" s="414"/>
      <c r="AK102" s="414"/>
      <c r="AL102" s="414"/>
      <c r="AM102" s="296">
        <f>SUM(Y102:AL102)</f>
        <v>1</v>
      </c>
    </row>
    <row r="103" spans="1:39" s="283" customFormat="1" ht="15.5" outlineLevel="1">
      <c r="A103" s="506"/>
      <c r="B103" s="315" t="s">
        <v>214</v>
      </c>
      <c r="C103" s="291" t="s">
        <v>163</v>
      </c>
      <c r="D103" s="295">
        <f>+'7.  Persistence Report'!AQ69</f>
        <v>141575.81502064</v>
      </c>
      <c r="E103" s="295">
        <f>+'7.  Persistence Report'!AR69</f>
        <v>141575.81502064</v>
      </c>
      <c r="F103" s="295">
        <f>+'7.  Persistence Report'!AS69</f>
        <v>141575.81502064</v>
      </c>
      <c r="G103" s="295">
        <f>+'7.  Persistence Report'!AT69</f>
        <v>141575.81502064</v>
      </c>
      <c r="H103" s="295">
        <f>+'7.  Persistence Report'!AU69</f>
        <v>141575.81502064</v>
      </c>
      <c r="I103" s="295">
        <f>+'7.  Persistence Report'!AV69</f>
        <v>141575.81502064</v>
      </c>
      <c r="J103" s="295">
        <f>+'7.  Persistence Report'!AW69</f>
        <v>141575.81502064</v>
      </c>
      <c r="K103" s="295">
        <f>+'7.  Persistence Report'!AX69</f>
        <v>141575.81502064</v>
      </c>
      <c r="L103" s="295">
        <f>+'7.  Persistence Report'!AY69</f>
        <v>0</v>
      </c>
      <c r="M103" s="295">
        <f>+'7.  Persistence Report'!AZ69</f>
        <v>0</v>
      </c>
      <c r="N103" s="295">
        <f>N102</f>
        <v>12</v>
      </c>
      <c r="O103" s="295">
        <f>'7.  Persistence Report'!L69</f>
        <v>23.283660400000002</v>
      </c>
      <c r="P103" s="295">
        <f>'7.  Persistence Report'!M69</f>
        <v>23.283660400000002</v>
      </c>
      <c r="Q103" s="295">
        <f>'7.  Persistence Report'!N69</f>
        <v>23.283660400000002</v>
      </c>
      <c r="R103" s="295">
        <f>'7.  Persistence Report'!O69</f>
        <v>23.283660400000002</v>
      </c>
      <c r="S103" s="295">
        <f>'7.  Persistence Report'!P69</f>
        <v>23.283660399999999</v>
      </c>
      <c r="T103" s="295">
        <f>'7.  Persistence Report'!Q69</f>
        <v>23.283660399999999</v>
      </c>
      <c r="U103" s="295">
        <f>'7.  Persistence Report'!R69</f>
        <v>23.283660399999999</v>
      </c>
      <c r="V103" s="295">
        <f>'7.  Persistence Report'!S69</f>
        <v>23.283660399999999</v>
      </c>
      <c r="W103" s="295">
        <f>'7.  Persistence Report'!T69</f>
        <v>0</v>
      </c>
      <c r="X103" s="295">
        <f>'7.  Persistence Report'!U69</f>
        <v>0</v>
      </c>
      <c r="Y103" s="410">
        <f>Y102</f>
        <v>0</v>
      </c>
      <c r="Z103" s="410">
        <f>Z102</f>
        <v>0.14199999999999999</v>
      </c>
      <c r="AA103" s="410">
        <f t="shared" ref="AA103:AB103" si="50">AA102</f>
        <v>0.85799999999999998</v>
      </c>
      <c r="AB103" s="410">
        <f t="shared" si="50"/>
        <v>0</v>
      </c>
      <c r="AC103" s="410">
        <f t="shared" ref="AC103:AL103" si="51">AC102</f>
        <v>0</v>
      </c>
      <c r="AD103" s="410">
        <f t="shared" si="51"/>
        <v>0</v>
      </c>
      <c r="AE103" s="410">
        <f t="shared" si="51"/>
        <v>0</v>
      </c>
      <c r="AF103" s="410">
        <f t="shared" si="51"/>
        <v>0</v>
      </c>
      <c r="AG103" s="410">
        <f t="shared" si="51"/>
        <v>0</v>
      </c>
      <c r="AH103" s="410">
        <f t="shared" si="51"/>
        <v>0</v>
      </c>
      <c r="AI103" s="410">
        <f t="shared" si="51"/>
        <v>0</v>
      </c>
      <c r="AJ103" s="410">
        <f t="shared" si="51"/>
        <v>0</v>
      </c>
      <c r="AK103" s="410">
        <f t="shared" si="51"/>
        <v>0</v>
      </c>
      <c r="AL103" s="410">
        <f t="shared" si="51"/>
        <v>0</v>
      </c>
      <c r="AM103" s="306"/>
    </row>
    <row r="104" spans="1:39" s="309" customFormat="1" ht="15.5" outlineLevel="1">
      <c r="A104" s="509"/>
      <c r="B104" s="321"/>
      <c r="C104" s="291"/>
      <c r="D104" s="1066"/>
      <c r="E104" s="1066"/>
      <c r="F104" s="1066"/>
      <c r="G104" s="1066"/>
      <c r="H104" s="1066"/>
      <c r="I104" s="1066"/>
      <c r="J104" s="1066"/>
      <c r="K104" s="1066"/>
      <c r="L104" s="1066"/>
      <c r="M104" s="1066"/>
      <c r="N104" s="1066"/>
      <c r="O104" s="1066"/>
      <c r="P104" s="1066"/>
      <c r="Q104" s="1066"/>
      <c r="R104" s="1066"/>
      <c r="S104" s="1066"/>
      <c r="T104" s="1066"/>
      <c r="U104" s="1066"/>
      <c r="V104" s="1066"/>
      <c r="W104" s="1066"/>
      <c r="X104" s="1066"/>
      <c r="Y104" s="422"/>
      <c r="Z104" s="423"/>
      <c r="AA104" s="423"/>
      <c r="AB104" s="423"/>
      <c r="AC104" s="423"/>
      <c r="AD104" s="423"/>
      <c r="AE104" s="423"/>
      <c r="AF104" s="423"/>
      <c r="AG104" s="423"/>
      <c r="AH104" s="423"/>
      <c r="AI104" s="423"/>
      <c r="AJ104" s="423"/>
      <c r="AK104" s="423"/>
      <c r="AL104" s="423"/>
      <c r="AM104" s="297"/>
    </row>
    <row r="105" spans="1:39" s="283" customFormat="1" ht="15.5" outlineLevel="1">
      <c r="A105" s="506">
        <v>27</v>
      </c>
      <c r="B105" s="320" t="s">
        <v>17</v>
      </c>
      <c r="C105" s="291" t="s">
        <v>25</v>
      </c>
      <c r="D105" s="295">
        <f>+'7.  Persistence Report'!AQ64</f>
        <v>5230.3824866511577</v>
      </c>
      <c r="E105" s="295">
        <f>+'7.  Persistence Report'!AR64</f>
        <v>5230.3824866511577</v>
      </c>
      <c r="F105" s="295">
        <f>+'7.  Persistence Report'!AS64</f>
        <v>5230.3824866511577</v>
      </c>
      <c r="G105" s="295">
        <f>+'7.  Persistence Report'!AT64</f>
        <v>5230.3824866511577</v>
      </c>
      <c r="H105" s="295">
        <f>+'7.  Persistence Report'!AU64</f>
        <v>5230.3824866511577</v>
      </c>
      <c r="I105" s="295">
        <f>+'7.  Persistence Report'!AV64</f>
        <v>5230.3824866511577</v>
      </c>
      <c r="J105" s="295">
        <f>+'7.  Persistence Report'!AW64</f>
        <v>5230.3824866511577</v>
      </c>
      <c r="K105" s="295">
        <f>+'7.  Persistence Report'!AX64</f>
        <v>5230.3824866511577</v>
      </c>
      <c r="L105" s="295">
        <f>+'7.  Persistence Report'!AY64</f>
        <v>5230.3824866511577</v>
      </c>
      <c r="M105" s="295">
        <f>+'7.  Persistence Report'!AZ64</f>
        <v>5230.3824866511577</v>
      </c>
      <c r="N105" s="295">
        <v>12</v>
      </c>
      <c r="O105" s="295">
        <f>'7.  Persistence Report'!L64</f>
        <v>1.0183766523853501</v>
      </c>
      <c r="P105" s="295">
        <f>'7.  Persistence Report'!M64</f>
        <v>1.0183766523853501</v>
      </c>
      <c r="Q105" s="295">
        <f>'7.  Persistence Report'!N64</f>
        <v>1.0183766523853501</v>
      </c>
      <c r="R105" s="295">
        <f>'7.  Persistence Report'!O64</f>
        <v>1.0183766523853501</v>
      </c>
      <c r="S105" s="295">
        <f>'7.  Persistence Report'!P64</f>
        <v>1.0183766523853501</v>
      </c>
      <c r="T105" s="295">
        <f>'7.  Persistence Report'!Q64</f>
        <v>1.0183766523853501</v>
      </c>
      <c r="U105" s="295">
        <f>'7.  Persistence Report'!R64</f>
        <v>1.0183766523853501</v>
      </c>
      <c r="V105" s="295">
        <f>'7.  Persistence Report'!S64</f>
        <v>1.0183766523853501</v>
      </c>
      <c r="W105" s="295">
        <f>'7.  Persistence Report'!T64</f>
        <v>1.0183766523853501</v>
      </c>
      <c r="X105" s="295">
        <f>'7.  Persistence Report'!U64</f>
        <v>1.0183766523853501</v>
      </c>
      <c r="Y105" s="409"/>
      <c r="Z105" s="409">
        <v>1</v>
      </c>
      <c r="AA105" s="409"/>
      <c r="AB105" s="409"/>
      <c r="AC105" s="409"/>
      <c r="AD105" s="409"/>
      <c r="AE105" s="414"/>
      <c r="AF105" s="414"/>
      <c r="AG105" s="414"/>
      <c r="AH105" s="414"/>
      <c r="AI105" s="414"/>
      <c r="AJ105" s="414"/>
      <c r="AK105" s="414"/>
      <c r="AL105" s="414"/>
      <c r="AM105" s="296">
        <f>SUM(Y105:AL105)</f>
        <v>1</v>
      </c>
    </row>
    <row r="106" spans="1:39" s="283" customFormat="1" ht="15.5" outlineLevel="1">
      <c r="A106" s="506"/>
      <c r="B106" s="315" t="s">
        <v>214</v>
      </c>
      <c r="C106" s="291" t="s">
        <v>163</v>
      </c>
      <c r="D106" s="295">
        <f>+'7.  Persistence Report'!AQ68</f>
        <v>7794.1175133488414</v>
      </c>
      <c r="E106" s="295">
        <f>+'7.  Persistence Report'!AR68</f>
        <v>7794.1175133488414</v>
      </c>
      <c r="F106" s="295">
        <f>+'7.  Persistence Report'!AS68</f>
        <v>7794.1175133488414</v>
      </c>
      <c r="G106" s="295">
        <f>+'7.  Persistence Report'!AT68</f>
        <v>7794.1175133488414</v>
      </c>
      <c r="H106" s="295">
        <f>+'7.  Persistence Report'!AU68</f>
        <v>7794.1175133488396</v>
      </c>
      <c r="I106" s="295">
        <f>+'7.  Persistence Report'!AV68</f>
        <v>7794.1175133488396</v>
      </c>
      <c r="J106" s="295">
        <f>+'7.  Persistence Report'!AW68</f>
        <v>7794.1175133488396</v>
      </c>
      <c r="K106" s="295">
        <f>+'7.  Persistence Report'!AX68</f>
        <v>7794.1175133488396</v>
      </c>
      <c r="L106" s="295">
        <f>+'7.  Persistence Report'!AY68</f>
        <v>7794.1175133488396</v>
      </c>
      <c r="M106" s="295">
        <f>+'7.  Persistence Report'!AZ68</f>
        <v>7794.1175133488396</v>
      </c>
      <c r="N106" s="295">
        <f>N105</f>
        <v>12</v>
      </c>
      <c r="O106" s="295">
        <f>'7.  Persistence Report'!L68</f>
        <v>8.9816233476146508</v>
      </c>
      <c r="P106" s="295">
        <f>'7.  Persistence Report'!M68</f>
        <v>8.9816233476146508</v>
      </c>
      <c r="Q106" s="295">
        <f>'7.  Persistence Report'!N68</f>
        <v>8.9816233476146508</v>
      </c>
      <c r="R106" s="295">
        <f>'7.  Persistence Report'!O68</f>
        <v>8.9816233476146508</v>
      </c>
      <c r="S106" s="295">
        <f>'7.  Persistence Report'!P68</f>
        <v>8.9816233476146508</v>
      </c>
      <c r="T106" s="295">
        <f>'7.  Persistence Report'!Q68</f>
        <v>8.9816233476146508</v>
      </c>
      <c r="U106" s="295">
        <f>'7.  Persistence Report'!R68</f>
        <v>8.9816233476146508</v>
      </c>
      <c r="V106" s="295">
        <f>'7.  Persistence Report'!S68</f>
        <v>8.9816233476146508</v>
      </c>
      <c r="W106" s="295">
        <f>'7.  Persistence Report'!T68</f>
        <v>8.9816233476146508</v>
      </c>
      <c r="X106" s="295">
        <f>'7.  Persistence Report'!U68</f>
        <v>8.9816233476146508</v>
      </c>
      <c r="Y106" s="410">
        <f>Y105</f>
        <v>0</v>
      </c>
      <c r="Z106" s="410">
        <f>Z105</f>
        <v>1</v>
      </c>
      <c r="AA106" s="410">
        <f>AA105</f>
        <v>0</v>
      </c>
      <c r="AB106" s="410">
        <f>AB105</f>
        <v>0</v>
      </c>
      <c r="AC106" s="410">
        <f t="shared" ref="AC106:AL106" si="52">AC105</f>
        <v>0</v>
      </c>
      <c r="AD106" s="410">
        <f t="shared" si="52"/>
        <v>0</v>
      </c>
      <c r="AE106" s="410">
        <f t="shared" si="52"/>
        <v>0</v>
      </c>
      <c r="AF106" s="410">
        <f t="shared" si="52"/>
        <v>0</v>
      </c>
      <c r="AG106" s="410">
        <f t="shared" si="52"/>
        <v>0</v>
      </c>
      <c r="AH106" s="410">
        <f t="shared" si="52"/>
        <v>0</v>
      </c>
      <c r="AI106" s="410">
        <f t="shared" si="52"/>
        <v>0</v>
      </c>
      <c r="AJ106" s="410">
        <f t="shared" si="52"/>
        <v>0</v>
      </c>
      <c r="AK106" s="410">
        <f t="shared" si="52"/>
        <v>0</v>
      </c>
      <c r="AL106" s="410">
        <f t="shared" si="52"/>
        <v>0</v>
      </c>
      <c r="AM106" s="306"/>
    </row>
    <row r="107" spans="1:39" s="309" customFormat="1" ht="15.5" outlineLevel="1">
      <c r="A107" s="509"/>
      <c r="B107" s="322"/>
      <c r="C107" s="300"/>
      <c r="D107" s="1066"/>
      <c r="E107" s="1066"/>
      <c r="F107" s="1066"/>
      <c r="G107" s="1066"/>
      <c r="H107" s="1066"/>
      <c r="I107" s="1066"/>
      <c r="J107" s="1066"/>
      <c r="K107" s="1066"/>
      <c r="L107" s="1066"/>
      <c r="M107" s="1066"/>
      <c r="N107" s="1073"/>
      <c r="O107" s="291"/>
      <c r="P107" s="291"/>
      <c r="Q107" s="291"/>
      <c r="R107" s="291"/>
      <c r="S107" s="291"/>
      <c r="T107" s="291"/>
      <c r="U107" s="291"/>
      <c r="V107" s="291"/>
      <c r="W107" s="291"/>
      <c r="X107" s="291"/>
      <c r="Y107" s="411"/>
      <c r="Z107" s="411"/>
      <c r="AA107" s="411"/>
      <c r="AB107" s="411"/>
      <c r="AC107" s="411"/>
      <c r="AD107" s="411"/>
      <c r="AE107" s="411"/>
      <c r="AF107" s="411"/>
      <c r="AG107" s="411"/>
      <c r="AH107" s="411"/>
      <c r="AI107" s="411"/>
      <c r="AJ107" s="411"/>
      <c r="AK107" s="411"/>
      <c r="AL107" s="411"/>
      <c r="AM107" s="306"/>
    </row>
    <row r="108" spans="1:39" s="283" customFormat="1" ht="15.5" outlineLevel="1">
      <c r="A108" s="506">
        <v>28</v>
      </c>
      <c r="B108" s="320"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09"/>
      <c r="Z108" s="409"/>
      <c r="AA108" s="409"/>
      <c r="AB108" s="409"/>
      <c r="AC108" s="409"/>
      <c r="AD108" s="409"/>
      <c r="AE108" s="414"/>
      <c r="AF108" s="414"/>
      <c r="AG108" s="414"/>
      <c r="AH108" s="414"/>
      <c r="AI108" s="414"/>
      <c r="AJ108" s="414"/>
      <c r="AK108" s="414"/>
      <c r="AL108" s="414"/>
      <c r="AM108" s="296">
        <f>SUM(Y108:AL108)</f>
        <v>0</v>
      </c>
    </row>
    <row r="109" spans="1:39" s="283" customFormat="1" ht="15.5" outlineLevel="1">
      <c r="A109" s="506"/>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0">
        <f>Y108</f>
        <v>0</v>
      </c>
      <c r="Z109" s="410">
        <f>Z108</f>
        <v>0</v>
      </c>
      <c r="AA109" s="410">
        <f t="shared" ref="AA109:AB109" si="53">AA108</f>
        <v>0</v>
      </c>
      <c r="AB109" s="410">
        <f t="shared" si="53"/>
        <v>0</v>
      </c>
      <c r="AC109" s="410">
        <f t="shared" ref="AC109:AK109" si="54">AC108</f>
        <v>0</v>
      </c>
      <c r="AD109" s="410">
        <f t="shared" si="54"/>
        <v>0</v>
      </c>
      <c r="AE109" s="410">
        <f t="shared" si="54"/>
        <v>0</v>
      </c>
      <c r="AF109" s="410">
        <f t="shared" si="54"/>
        <v>0</v>
      </c>
      <c r="AG109" s="410">
        <f t="shared" si="54"/>
        <v>0</v>
      </c>
      <c r="AH109" s="410">
        <f t="shared" si="54"/>
        <v>0</v>
      </c>
      <c r="AI109" s="410">
        <f t="shared" si="54"/>
        <v>0</v>
      </c>
      <c r="AJ109" s="410">
        <f t="shared" si="54"/>
        <v>0</v>
      </c>
      <c r="AK109" s="410">
        <f t="shared" si="54"/>
        <v>0</v>
      </c>
      <c r="AL109" s="410">
        <f>AL108</f>
        <v>0</v>
      </c>
      <c r="AM109" s="297"/>
    </row>
    <row r="110" spans="1:39" s="309" customFormat="1" ht="15.5" outlineLevel="1">
      <c r="A110" s="509"/>
      <c r="B110" s="321"/>
      <c r="C110" s="291"/>
      <c r="D110" s="1066"/>
      <c r="E110" s="1066"/>
      <c r="F110" s="1066"/>
      <c r="G110" s="1066"/>
      <c r="H110" s="1066"/>
      <c r="I110" s="1066"/>
      <c r="J110" s="1066"/>
      <c r="K110" s="1066"/>
      <c r="L110" s="1066"/>
      <c r="M110" s="1066"/>
      <c r="N110" s="1066"/>
      <c r="O110" s="291"/>
      <c r="P110" s="291"/>
      <c r="Q110" s="291"/>
      <c r="R110" s="291"/>
      <c r="S110" s="291"/>
      <c r="T110" s="291"/>
      <c r="U110" s="291"/>
      <c r="V110" s="291"/>
      <c r="W110" s="291"/>
      <c r="X110" s="291"/>
      <c r="Y110" s="411"/>
      <c r="Z110" s="411"/>
      <c r="AA110" s="411"/>
      <c r="AB110" s="411"/>
      <c r="AC110" s="411"/>
      <c r="AD110" s="411"/>
      <c r="AE110" s="411"/>
      <c r="AF110" s="411"/>
      <c r="AG110" s="411"/>
      <c r="AH110" s="411"/>
      <c r="AI110" s="411"/>
      <c r="AJ110" s="411"/>
      <c r="AK110" s="411"/>
      <c r="AL110" s="411"/>
      <c r="AM110" s="306"/>
    </row>
    <row r="111" spans="1:39" s="283" customFormat="1" ht="15.5" outlineLevel="1">
      <c r="A111" s="506">
        <v>29</v>
      </c>
      <c r="B111" s="323"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09"/>
      <c r="Z111" s="409"/>
      <c r="AA111" s="409"/>
      <c r="AB111" s="409"/>
      <c r="AC111" s="409"/>
      <c r="AD111" s="409"/>
      <c r="AE111" s="414"/>
      <c r="AF111" s="414"/>
      <c r="AG111" s="414"/>
      <c r="AH111" s="414"/>
      <c r="AI111" s="414"/>
      <c r="AJ111" s="414"/>
      <c r="AK111" s="414"/>
      <c r="AL111" s="414"/>
      <c r="AM111" s="296">
        <f>SUM(Y111:AL111)</f>
        <v>0</v>
      </c>
    </row>
    <row r="112" spans="1:39" s="283" customFormat="1" ht="15.5" outlineLevel="1">
      <c r="A112" s="506"/>
      <c r="B112" s="323"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0">
        <f>Y111</f>
        <v>0</v>
      </c>
      <c r="Z112" s="410">
        <f t="shared" ref="Z112:AB112" si="55">Z111</f>
        <v>0</v>
      </c>
      <c r="AA112" s="410">
        <f t="shared" si="55"/>
        <v>0</v>
      </c>
      <c r="AB112" s="410">
        <f t="shared" si="55"/>
        <v>0</v>
      </c>
      <c r="AC112" s="410">
        <f t="shared" ref="AC112:AK112" si="56">AC111</f>
        <v>0</v>
      </c>
      <c r="AD112" s="410">
        <f t="shared" si="56"/>
        <v>0</v>
      </c>
      <c r="AE112" s="410">
        <f t="shared" si="56"/>
        <v>0</v>
      </c>
      <c r="AF112" s="410">
        <f t="shared" si="56"/>
        <v>0</v>
      </c>
      <c r="AG112" s="410">
        <f t="shared" si="56"/>
        <v>0</v>
      </c>
      <c r="AH112" s="410">
        <f t="shared" si="56"/>
        <v>0</v>
      </c>
      <c r="AI112" s="410">
        <f t="shared" si="56"/>
        <v>0</v>
      </c>
      <c r="AJ112" s="410">
        <f t="shared" si="56"/>
        <v>0</v>
      </c>
      <c r="AK112" s="410">
        <f t="shared" si="56"/>
        <v>0</v>
      </c>
      <c r="AL112" s="410">
        <f>AL111</f>
        <v>0</v>
      </c>
      <c r="AM112" s="502"/>
    </row>
    <row r="113" spans="1:39" s="283" customFormat="1" ht="15.5" outlineLevel="1">
      <c r="A113" s="506"/>
      <c r="B113" s="323"/>
      <c r="C113" s="291"/>
      <c r="D113" s="1066"/>
      <c r="E113" s="1066"/>
      <c r="F113" s="1066"/>
      <c r="G113" s="1066"/>
      <c r="H113" s="1066"/>
      <c r="I113" s="1066"/>
      <c r="J113" s="1066"/>
      <c r="K113" s="1066"/>
      <c r="L113" s="1066"/>
      <c r="M113" s="1066"/>
      <c r="N113" s="1066"/>
      <c r="O113" s="291"/>
      <c r="P113" s="291"/>
      <c r="Q113" s="291"/>
      <c r="R113" s="291"/>
      <c r="S113" s="291"/>
      <c r="T113" s="291"/>
      <c r="U113" s="291"/>
      <c r="V113" s="291"/>
      <c r="W113" s="291"/>
      <c r="X113" s="291"/>
      <c r="Y113" s="291"/>
      <c r="Z113" s="411"/>
      <c r="AA113" s="411"/>
      <c r="AB113" s="411"/>
      <c r="AC113" s="411"/>
      <c r="AD113" s="411"/>
      <c r="AE113" s="415"/>
      <c r="AF113" s="415"/>
      <c r="AG113" s="415"/>
      <c r="AH113" s="415"/>
      <c r="AI113" s="415"/>
      <c r="AJ113" s="415"/>
      <c r="AK113" s="415"/>
      <c r="AL113" s="415"/>
      <c r="AM113" s="313"/>
    </row>
    <row r="114" spans="1:39" s="283" customFormat="1" ht="15.5" outlineLevel="1">
      <c r="A114" s="506">
        <v>30</v>
      </c>
      <c r="B114" s="323"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09"/>
      <c r="Z114" s="409"/>
      <c r="AA114" s="409"/>
      <c r="AB114" s="409"/>
      <c r="AC114" s="409"/>
      <c r="AD114" s="409"/>
      <c r="AE114" s="414"/>
      <c r="AF114" s="414"/>
      <c r="AG114" s="414"/>
      <c r="AH114" s="414"/>
      <c r="AI114" s="414"/>
      <c r="AJ114" s="414"/>
      <c r="AK114" s="414"/>
      <c r="AL114" s="414"/>
      <c r="AM114" s="296">
        <f>SUM(Y114:AL114)</f>
        <v>0</v>
      </c>
    </row>
    <row r="115" spans="1:39" s="283" customFormat="1" ht="15.5" outlineLevel="1">
      <c r="A115" s="506"/>
      <c r="B115" s="323"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0">
        <f>Y114</f>
        <v>0</v>
      </c>
      <c r="Z115" s="410">
        <f t="shared" ref="Z115:AB115" si="57">Z114</f>
        <v>0</v>
      </c>
      <c r="AA115" s="410">
        <f t="shared" si="57"/>
        <v>0</v>
      </c>
      <c r="AB115" s="410">
        <f t="shared" si="57"/>
        <v>0</v>
      </c>
      <c r="AC115" s="410">
        <f t="shared" ref="AC115:AL115" si="58">AC114</f>
        <v>0</v>
      </c>
      <c r="AD115" s="410">
        <f t="shared" si="58"/>
        <v>0</v>
      </c>
      <c r="AE115" s="410">
        <f t="shared" si="58"/>
        <v>0</v>
      </c>
      <c r="AF115" s="410">
        <f t="shared" si="58"/>
        <v>0</v>
      </c>
      <c r="AG115" s="410">
        <f t="shared" si="58"/>
        <v>0</v>
      </c>
      <c r="AH115" s="410">
        <f t="shared" si="58"/>
        <v>0</v>
      </c>
      <c r="AI115" s="410">
        <f t="shared" si="58"/>
        <v>0</v>
      </c>
      <c r="AJ115" s="410">
        <f t="shared" si="58"/>
        <v>0</v>
      </c>
      <c r="AK115" s="410">
        <f t="shared" si="58"/>
        <v>0</v>
      </c>
      <c r="AL115" s="410">
        <f t="shared" si="58"/>
        <v>0</v>
      </c>
      <c r="AM115" s="502"/>
    </row>
    <row r="116" spans="1:39" s="283" customFormat="1" ht="15.5" outlineLevel="1">
      <c r="A116" s="506"/>
      <c r="B116" s="323"/>
      <c r="C116" s="291"/>
      <c r="D116" s="1066"/>
      <c r="E116" s="1066"/>
      <c r="F116" s="1066"/>
      <c r="G116" s="1066"/>
      <c r="H116" s="1066"/>
      <c r="I116" s="1066"/>
      <c r="J116" s="1066"/>
      <c r="K116" s="1066"/>
      <c r="L116" s="1066"/>
      <c r="M116" s="1066"/>
      <c r="N116" s="1066"/>
      <c r="O116" s="291"/>
      <c r="P116" s="291"/>
      <c r="Q116" s="291"/>
      <c r="R116" s="291"/>
      <c r="S116" s="291"/>
      <c r="T116" s="291"/>
      <c r="U116" s="291"/>
      <c r="V116" s="291"/>
      <c r="W116" s="291"/>
      <c r="X116" s="291"/>
      <c r="Y116" s="291"/>
      <c r="Z116" s="411"/>
      <c r="AA116" s="411"/>
      <c r="AB116" s="411"/>
      <c r="AC116" s="411"/>
      <c r="AD116" s="411"/>
      <c r="AE116" s="415"/>
      <c r="AF116" s="415"/>
      <c r="AG116" s="415"/>
      <c r="AH116" s="415"/>
      <c r="AI116" s="415"/>
      <c r="AJ116" s="415"/>
      <c r="AK116" s="415"/>
      <c r="AL116" s="415"/>
      <c r="AM116" s="313"/>
    </row>
    <row r="117" spans="1:39" s="283" customFormat="1" ht="15.5" outlineLevel="1">
      <c r="A117" s="506"/>
      <c r="B117" s="288" t="s">
        <v>490</v>
      </c>
      <c r="C117" s="291"/>
      <c r="D117" s="1066"/>
      <c r="E117" s="1066"/>
      <c r="F117" s="1066"/>
      <c r="G117" s="1066"/>
      <c r="H117" s="1066"/>
      <c r="I117" s="1066"/>
      <c r="J117" s="1066"/>
      <c r="K117" s="1066"/>
      <c r="L117" s="1066"/>
      <c r="M117" s="1066"/>
      <c r="N117" s="1066"/>
      <c r="O117" s="291"/>
      <c r="P117" s="291"/>
      <c r="Q117" s="291"/>
      <c r="R117" s="291"/>
      <c r="S117" s="291"/>
      <c r="T117" s="291"/>
      <c r="U117" s="291"/>
      <c r="V117" s="291"/>
      <c r="W117" s="291"/>
      <c r="X117" s="291"/>
      <c r="Y117" s="291"/>
      <c r="Z117" s="411"/>
      <c r="AA117" s="411"/>
      <c r="AB117" s="411"/>
      <c r="AC117" s="411"/>
      <c r="AD117" s="411"/>
      <c r="AE117" s="415"/>
      <c r="AF117" s="415"/>
      <c r="AG117" s="415"/>
      <c r="AH117" s="415"/>
      <c r="AI117" s="415"/>
      <c r="AJ117" s="415"/>
      <c r="AK117" s="415"/>
      <c r="AL117" s="415"/>
      <c r="AM117" s="313"/>
    </row>
    <row r="118" spans="1:39" s="283" customFormat="1" ht="15.5" outlineLevel="1">
      <c r="A118" s="506">
        <v>31</v>
      </c>
      <c r="B118" s="323"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09"/>
      <c r="Z118" s="409"/>
      <c r="AA118" s="409"/>
      <c r="AB118" s="409"/>
      <c r="AC118" s="409"/>
      <c r="AD118" s="409"/>
      <c r="AE118" s="414"/>
      <c r="AF118" s="414"/>
      <c r="AG118" s="414"/>
      <c r="AH118" s="414"/>
      <c r="AI118" s="414"/>
      <c r="AJ118" s="414"/>
      <c r="AK118" s="414"/>
      <c r="AL118" s="414"/>
      <c r="AM118" s="296">
        <f>SUM(Y118:AL118)</f>
        <v>0</v>
      </c>
    </row>
    <row r="119" spans="1:39" s="283" customFormat="1" ht="15.5" outlineLevel="1">
      <c r="A119" s="506"/>
      <c r="B119" s="323"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0">
        <f>Y118</f>
        <v>0</v>
      </c>
      <c r="Z119" s="410">
        <f t="shared" ref="Z119:AB119" si="59">Z118</f>
        <v>0</v>
      </c>
      <c r="AA119" s="410">
        <f t="shared" si="59"/>
        <v>0</v>
      </c>
      <c r="AB119" s="410">
        <f t="shared" si="59"/>
        <v>0</v>
      </c>
      <c r="AC119" s="410">
        <f t="shared" ref="AC119:AL119" si="60">AC118</f>
        <v>0</v>
      </c>
      <c r="AD119" s="410">
        <f t="shared" si="60"/>
        <v>0</v>
      </c>
      <c r="AE119" s="410">
        <f t="shared" si="60"/>
        <v>0</v>
      </c>
      <c r="AF119" s="410">
        <f t="shared" si="60"/>
        <v>0</v>
      </c>
      <c r="AG119" s="410">
        <f t="shared" si="60"/>
        <v>0</v>
      </c>
      <c r="AH119" s="410">
        <f t="shared" si="60"/>
        <v>0</v>
      </c>
      <c r="AI119" s="410">
        <f t="shared" si="60"/>
        <v>0</v>
      </c>
      <c r="AJ119" s="410">
        <f t="shared" si="60"/>
        <v>0</v>
      </c>
      <c r="AK119" s="410">
        <f t="shared" si="60"/>
        <v>0</v>
      </c>
      <c r="AL119" s="410">
        <f t="shared" si="60"/>
        <v>0</v>
      </c>
      <c r="AM119" s="502"/>
    </row>
    <row r="120" spans="1:39" s="283" customFormat="1" ht="15.5" outlineLevel="1">
      <c r="A120" s="506"/>
      <c r="B120" s="323"/>
      <c r="C120" s="291"/>
      <c r="D120" s="1066"/>
      <c r="E120" s="1066"/>
      <c r="F120" s="1066"/>
      <c r="G120" s="1066"/>
      <c r="H120" s="1066"/>
      <c r="I120" s="1066"/>
      <c r="J120" s="1066"/>
      <c r="K120" s="1066"/>
      <c r="L120" s="1066"/>
      <c r="M120" s="1066"/>
      <c r="N120" s="1066"/>
      <c r="O120" s="291"/>
      <c r="P120" s="291"/>
      <c r="Q120" s="291"/>
      <c r="R120" s="291"/>
      <c r="S120" s="291"/>
      <c r="T120" s="291"/>
      <c r="U120" s="291"/>
      <c r="V120" s="291"/>
      <c r="W120" s="291"/>
      <c r="X120" s="291"/>
      <c r="Y120" s="411"/>
      <c r="Z120" s="411"/>
      <c r="AA120" s="411"/>
      <c r="AB120" s="411"/>
      <c r="AC120" s="411"/>
      <c r="AD120" s="411"/>
      <c r="AE120" s="415"/>
      <c r="AF120" s="415"/>
      <c r="AG120" s="415"/>
      <c r="AH120" s="415"/>
      <c r="AI120" s="415"/>
      <c r="AJ120" s="415"/>
      <c r="AK120" s="415"/>
      <c r="AL120" s="415"/>
      <c r="AM120" s="313"/>
    </row>
    <row r="121" spans="1:39" s="283" customFormat="1" ht="15.5" outlineLevel="1">
      <c r="A121" s="506">
        <v>32</v>
      </c>
      <c r="B121" s="323"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09"/>
      <c r="Z121" s="409"/>
      <c r="AA121" s="409"/>
      <c r="AB121" s="409"/>
      <c r="AC121" s="409"/>
      <c r="AD121" s="409"/>
      <c r="AE121" s="414"/>
      <c r="AF121" s="414"/>
      <c r="AG121" s="414"/>
      <c r="AH121" s="414"/>
      <c r="AI121" s="414"/>
      <c r="AJ121" s="414"/>
      <c r="AK121" s="414"/>
      <c r="AL121" s="414"/>
      <c r="AM121" s="296">
        <f>SUM(Y121:AL121)</f>
        <v>0</v>
      </c>
    </row>
    <row r="122" spans="1:39" s="283" customFormat="1" ht="15.5" outlineLevel="1">
      <c r="A122" s="506"/>
      <c r="B122" s="323"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0">
        <f>Y121</f>
        <v>0</v>
      </c>
      <c r="Z122" s="410">
        <f t="shared" ref="Z122:AB122" si="61">Z121</f>
        <v>0</v>
      </c>
      <c r="AA122" s="410">
        <f t="shared" si="61"/>
        <v>0</v>
      </c>
      <c r="AB122" s="410">
        <f t="shared" si="61"/>
        <v>0</v>
      </c>
      <c r="AC122" s="410">
        <f t="shared" ref="AC122:AL122" si="62">AC121</f>
        <v>0</v>
      </c>
      <c r="AD122" s="410">
        <f t="shared" si="62"/>
        <v>0</v>
      </c>
      <c r="AE122" s="410">
        <f t="shared" si="62"/>
        <v>0</v>
      </c>
      <c r="AF122" s="410">
        <f t="shared" si="62"/>
        <v>0</v>
      </c>
      <c r="AG122" s="410">
        <f t="shared" si="62"/>
        <v>0</v>
      </c>
      <c r="AH122" s="410">
        <f t="shared" si="62"/>
        <v>0</v>
      </c>
      <c r="AI122" s="410">
        <f t="shared" si="62"/>
        <v>0</v>
      </c>
      <c r="AJ122" s="410">
        <f t="shared" si="62"/>
        <v>0</v>
      </c>
      <c r="AK122" s="410">
        <f t="shared" si="62"/>
        <v>0</v>
      </c>
      <c r="AL122" s="410">
        <f t="shared" si="62"/>
        <v>0</v>
      </c>
      <c r="AM122" s="502"/>
    </row>
    <row r="123" spans="1:39" s="283" customFormat="1" ht="15.5" outlineLevel="1">
      <c r="A123" s="506"/>
      <c r="B123" s="323"/>
      <c r="C123" s="291"/>
      <c r="D123" s="1066"/>
      <c r="E123" s="1066"/>
      <c r="F123" s="1066"/>
      <c r="G123" s="1066"/>
      <c r="H123" s="1066"/>
      <c r="I123" s="1066"/>
      <c r="J123" s="1066"/>
      <c r="K123" s="1066"/>
      <c r="L123" s="1066"/>
      <c r="M123" s="1066"/>
      <c r="N123" s="1066"/>
      <c r="O123" s="291"/>
      <c r="P123" s="291"/>
      <c r="Q123" s="291"/>
      <c r="R123" s="291"/>
      <c r="S123" s="291"/>
      <c r="T123" s="291"/>
      <c r="U123" s="291"/>
      <c r="V123" s="291"/>
      <c r="W123" s="291"/>
      <c r="X123" s="291"/>
      <c r="Y123" s="411"/>
      <c r="Z123" s="411"/>
      <c r="AA123" s="411"/>
      <c r="AB123" s="411"/>
      <c r="AC123" s="411"/>
      <c r="AD123" s="411"/>
      <c r="AE123" s="415"/>
      <c r="AF123" s="415"/>
      <c r="AG123" s="415"/>
      <c r="AH123" s="415"/>
      <c r="AI123" s="415"/>
      <c r="AJ123" s="415"/>
      <c r="AK123" s="415"/>
      <c r="AL123" s="415"/>
      <c r="AM123" s="313"/>
    </row>
    <row r="124" spans="1:39" s="283" customFormat="1" ht="15.5" outlineLevel="1">
      <c r="A124" s="506">
        <v>33</v>
      </c>
      <c r="B124" s="323"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09"/>
      <c r="Z124" s="409"/>
      <c r="AA124" s="409"/>
      <c r="AB124" s="409"/>
      <c r="AC124" s="409"/>
      <c r="AD124" s="409"/>
      <c r="AE124" s="414"/>
      <c r="AF124" s="414"/>
      <c r="AG124" s="414"/>
      <c r="AH124" s="414"/>
      <c r="AI124" s="414"/>
      <c r="AJ124" s="414"/>
      <c r="AK124" s="414"/>
      <c r="AL124" s="414"/>
      <c r="AM124" s="296">
        <f>SUM(Y124:AL124)</f>
        <v>0</v>
      </c>
    </row>
    <row r="125" spans="1:39" s="283" customFormat="1" ht="15.5" outlineLevel="1">
      <c r="A125" s="506"/>
      <c r="B125" s="323"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0">
        <f>Y124</f>
        <v>0</v>
      </c>
      <c r="Z125" s="410">
        <f t="shared" ref="Z125:AB125" si="63">Z124</f>
        <v>0</v>
      </c>
      <c r="AA125" s="410">
        <f t="shared" si="63"/>
        <v>0</v>
      </c>
      <c r="AB125" s="410">
        <f t="shared" si="63"/>
        <v>0</v>
      </c>
      <c r="AC125" s="410">
        <f t="shared" ref="AC125:AL125" si="64">AC124</f>
        <v>0</v>
      </c>
      <c r="AD125" s="410">
        <f t="shared" si="64"/>
        <v>0</v>
      </c>
      <c r="AE125" s="410">
        <f t="shared" si="64"/>
        <v>0</v>
      </c>
      <c r="AF125" s="410">
        <f t="shared" si="64"/>
        <v>0</v>
      </c>
      <c r="AG125" s="410">
        <f t="shared" si="64"/>
        <v>0</v>
      </c>
      <c r="AH125" s="410">
        <f t="shared" si="64"/>
        <v>0</v>
      </c>
      <c r="AI125" s="410">
        <f t="shared" si="64"/>
        <v>0</v>
      </c>
      <c r="AJ125" s="410">
        <f t="shared" si="64"/>
        <v>0</v>
      </c>
      <c r="AK125" s="410">
        <f t="shared" si="64"/>
        <v>0</v>
      </c>
      <c r="AL125" s="410">
        <f t="shared" si="64"/>
        <v>0</v>
      </c>
      <c r="AM125" s="502"/>
    </row>
    <row r="126" spans="1:39" s="283" customFormat="1" ht="15.5" outlineLevel="1">
      <c r="A126" s="506"/>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6"/>
    </row>
    <row r="127" spans="1:39" s="283" customFormat="1" ht="15.5">
      <c r="A127" s="506"/>
      <c r="B127" s="326" t="s">
        <v>237</v>
      </c>
      <c r="C127" s="327"/>
      <c r="D127" s="327">
        <f>SUM(D22:D125)</f>
        <v>13238663.296255277</v>
      </c>
      <c r="E127" s="327"/>
      <c r="F127" s="327"/>
      <c r="G127" s="327"/>
      <c r="H127" s="327"/>
      <c r="I127" s="327"/>
      <c r="J127" s="327"/>
      <c r="K127" s="327"/>
      <c r="L127" s="327"/>
      <c r="M127" s="327"/>
      <c r="N127" s="327"/>
      <c r="O127" s="327">
        <f>SUM(O22:O125)</f>
        <v>4159.4946523390599</v>
      </c>
      <c r="P127" s="327"/>
      <c r="Q127" s="327"/>
      <c r="R127" s="327"/>
      <c r="S127" s="327"/>
      <c r="T127" s="327"/>
      <c r="U127" s="327"/>
      <c r="V127" s="327"/>
      <c r="W127" s="327"/>
      <c r="X127" s="327"/>
      <c r="Y127" s="328">
        <f>IF(Y21="kWh",SUMPRODUCT(D22:D125,Y22:Y125))</f>
        <v>2081533.0147329043</v>
      </c>
      <c r="Z127" s="328">
        <f>IF(Z21="kWh",SUMPRODUCT(D22:D125,Z22:Z125))</f>
        <v>2160971.7297273995</v>
      </c>
      <c r="AA127" s="328">
        <f>IF(AA21="kW",SUMPRODUCT(N22:N125,O22:O125,AA22:AA125),SUMPRODUCT(D22:D125,AA22:AA125))</f>
        <v>16898.769139455067</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5">
      <c r="A128" s="506"/>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5">
      <c r="A129" s="508"/>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5">
      <c r="A130" s="505"/>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1.6799999999999999E-2</v>
      </c>
      <c r="Z130" s="340">
        <f>HLOOKUP(Z$20,'3.  Distribution Rates'!$C$122:$P$133,3,FALSE)</f>
        <v>1.21E-2</v>
      </c>
      <c r="AA130" s="340">
        <f>HLOOKUP(AA$20,'3.  Distribution Rates'!$C$122:$P$133,3,FALSE)</f>
        <v>3.9592000000000001</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5">
      <c r="A131" s="508"/>
      <c r="B131" s="298" t="s">
        <v>253</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65">Y127*Y130</f>
        <v>34969.754647512789</v>
      </c>
      <c r="Z131" s="345">
        <f t="shared" si="65"/>
        <v>26147.757929701533</v>
      </c>
      <c r="AA131" s="346">
        <f t="shared" si="65"/>
        <v>66905.606776930508</v>
      </c>
      <c r="AB131" s="346">
        <f t="shared" si="65"/>
        <v>0</v>
      </c>
      <c r="AC131" s="346">
        <f t="shared" si="65"/>
        <v>0</v>
      </c>
      <c r="AD131" s="346">
        <f t="shared" si="65"/>
        <v>0</v>
      </c>
      <c r="AE131" s="346">
        <f>AE127*AE130</f>
        <v>0</v>
      </c>
      <c r="AF131" s="346">
        <f t="shared" ref="AF131:AL131" si="66">AF127*AF130</f>
        <v>0</v>
      </c>
      <c r="AG131" s="346">
        <f t="shared" si="66"/>
        <v>0</v>
      </c>
      <c r="AH131" s="346">
        <f t="shared" si="66"/>
        <v>0</v>
      </c>
      <c r="AI131" s="346">
        <f t="shared" si="66"/>
        <v>0</v>
      </c>
      <c r="AJ131" s="346">
        <f t="shared" si="66"/>
        <v>0</v>
      </c>
      <c r="AK131" s="346">
        <f t="shared" si="66"/>
        <v>0</v>
      </c>
      <c r="AL131" s="346">
        <f t="shared" si="66"/>
        <v>0</v>
      </c>
      <c r="AM131" s="406">
        <f>SUM(Y131:AL131)</f>
        <v>128023.11935414483</v>
      </c>
    </row>
    <row r="132" spans="1:40" s="303" customFormat="1" ht="15.5">
      <c r="A132" s="508"/>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67">Y128*Y130</f>
        <v>0</v>
      </c>
      <c r="Z132" s="346">
        <f t="shared" si="67"/>
        <v>0</v>
      </c>
      <c r="AA132" s="346">
        <f t="shared" si="67"/>
        <v>0</v>
      </c>
      <c r="AB132" s="346">
        <f t="shared" si="67"/>
        <v>0</v>
      </c>
      <c r="AC132" s="346">
        <f t="shared" si="67"/>
        <v>0</v>
      </c>
      <c r="AD132" s="346">
        <f t="shared" si="67"/>
        <v>0</v>
      </c>
      <c r="AE132" s="346">
        <f>AE128*AE130</f>
        <v>0</v>
      </c>
      <c r="AF132" s="346">
        <f t="shared" ref="AF132:AL132" si="68">AF128*AF130</f>
        <v>0</v>
      </c>
      <c r="AG132" s="346">
        <f t="shared" si="68"/>
        <v>0</v>
      </c>
      <c r="AH132" s="346">
        <f t="shared" si="68"/>
        <v>0</v>
      </c>
      <c r="AI132" s="346">
        <f t="shared" si="68"/>
        <v>0</v>
      </c>
      <c r="AJ132" s="346">
        <f t="shared" si="68"/>
        <v>0</v>
      </c>
      <c r="AK132" s="346">
        <f t="shared" si="68"/>
        <v>0</v>
      </c>
      <c r="AL132" s="346">
        <f t="shared" si="68"/>
        <v>0</v>
      </c>
      <c r="AM132" s="406">
        <f>SUM(Y132:AL132)</f>
        <v>0</v>
      </c>
    </row>
    <row r="133" spans="1:40" s="349" customFormat="1" ht="17.25" customHeight="1">
      <c r="A133" s="510"/>
      <c r="B133" s="348" t="s">
        <v>256</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128023.11935414483</v>
      </c>
    </row>
    <row r="134" spans="1:40" s="353" customFormat="1" ht="19.5" customHeight="1">
      <c r="A134" s="505"/>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5">
      <c r="A135" s="506"/>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2081533.0147329043</v>
      </c>
      <c r="Z135" s="291">
        <f>SUMPRODUCT(E22:E125,Z22:Z125)</f>
        <v>2140911.0686710551</v>
      </c>
      <c r="AA135" s="291">
        <f>IF(AA21="kW",SUMPRODUCT(N22:N125,P22:P125,AA22:AA125),SUMPRODUCT(E22:E125,AA22:AA125))</f>
        <v>16898.769139455067</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5">
      <c r="A136" s="506"/>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2081533.0147329043</v>
      </c>
      <c r="Z136" s="291">
        <f>SUMPRODUCT(F22:F125,Z22:Z125)</f>
        <v>2130360.6471080938</v>
      </c>
      <c r="AA136" s="291">
        <f>IF(AA21="kW",SUMPRODUCT(N22:N125,Q22:Q125,AA22:AA125),SUMPRODUCT(F22:F125,AA22:AA125))</f>
        <v>16898.769139455067</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5">
      <c r="A137" s="506"/>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2076697.6694917381</v>
      </c>
      <c r="Z137" s="291">
        <f>SUMPRODUCT(G22:G125,Z22:Z125)</f>
        <v>1991312.6120116371</v>
      </c>
      <c r="AA137" s="291">
        <f>IF(AA21="kW",SUMPRODUCT(N22:N125,R22:R125,AA22:AA125),SUMPRODUCT(G22:G125,AA22:AA125))</f>
        <v>16764.719227596186</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5">
      <c r="A138" s="506"/>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1931411.317575892</v>
      </c>
      <c r="Z138" s="291">
        <f>SUMPRODUCT(H22:H125,Z22:Z125)</f>
        <v>1922109.5752723198</v>
      </c>
      <c r="AA138" s="291">
        <f>IF(AA21="kW",SUMPRODUCT(N22:N125,S22:S125,AA22:AA125),SUMPRODUCT(H22:H125,AA22:AA125))</f>
        <v>15814.221648558258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5">
      <c r="A139" s="506"/>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f>SUMPRODUCT(I22:I125,Y22:Y125)</f>
        <v>1669181.075543982</v>
      </c>
      <c r="Z139" s="291">
        <f>SUMPRODUCT(I22:I125,Z22:Z125)</f>
        <v>1852822.4653309947</v>
      </c>
      <c r="AA139" s="291">
        <f>IF(AA21="kW",SUMPRODUCT(N22:N125,T22:T125,AA22:AA125),SUMPRODUCT(I22:I125,AA22:AA125))</f>
        <v>15456.414501351201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6"/>
    </row>
    <row r="140" spans="1:40" s="283" customFormat="1" ht="15.5">
      <c r="A140" s="506"/>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f>SUMPRODUCT(J22:J125,Y22:Y125)</f>
        <v>1500434.2208811394</v>
      </c>
      <c r="Z140" s="291">
        <f>SUMPRODUCT(J22:J125,Z22:Z125)</f>
        <v>1505879.1021278782</v>
      </c>
      <c r="AA140" s="291">
        <f>IF(AA21="kW",SUMPRODUCT(N22:N125,U22:U125,AA22:AA125),SUMPRODUCT(J22:J125,AA22:AA125))</f>
        <v>14986.996519501317</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6"/>
    </row>
    <row r="141" spans="1:40" s="283" customFormat="1" ht="15.5">
      <c r="A141" s="506"/>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f>SUMPRODUCT(K22:K125,Y22:Y125)</f>
        <v>1498066.5366746441</v>
      </c>
      <c r="Z141" s="291">
        <f>SUMPRODUCT(K22:K125,Z22:Z125)</f>
        <v>1501246.1008279677</v>
      </c>
      <c r="AA141" s="291">
        <f>IF(AA21="kW",SUMPRODUCT(N22:N125,V22:V125,AA22:AA125),SUMPRODUCT(K22:K125,AA22:AA125))</f>
        <v>14986.996519501317</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6"/>
    </row>
    <row r="142" spans="1:40" s="283" customFormat="1" ht="15.5">
      <c r="A142" s="506"/>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f>SUMPRODUCT(L22:L125,Y22:Y125)</f>
        <v>1635712.4317559579</v>
      </c>
      <c r="Z142" s="291">
        <f>SUMPRODUCT(L22:L125,Z22:Z125)</f>
        <v>1449666.1240162794</v>
      </c>
      <c r="AA142" s="291">
        <f>IF(AA21="kW",SUMPRODUCT(N22:N125,W22:W125,AA22:AA125),SUMPRODUCT(L22:L125,AA22:AA125))</f>
        <v>14103.423533200395</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6"/>
    </row>
    <row r="143" spans="1:40" ht="15.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1207341.9044642358</v>
      </c>
      <c r="Z143" s="325">
        <f>SUMPRODUCT(M22:M125,Z22:Z125)</f>
        <v>1449666.1240162794</v>
      </c>
      <c r="AA143" s="325">
        <f>IF(AA21="kW",SUMPRODUCT(N22:N125,X22:X125,AA22:AA125),SUMPRODUCT(M22:M125,AA22:AA125))</f>
        <v>14103.423533200395</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5">
      <c r="B146" s="280" t="s">
        <v>242</v>
      </c>
      <c r="C146" s="281"/>
      <c r="D146" s="587" t="s">
        <v>526</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1198" t="s">
        <v>211</v>
      </c>
      <c r="C147" s="1200" t="s">
        <v>33</v>
      </c>
      <c r="D147" s="284" t="s">
        <v>422</v>
      </c>
      <c r="E147" s="1202" t="s">
        <v>209</v>
      </c>
      <c r="F147" s="1203"/>
      <c r="G147" s="1203"/>
      <c r="H147" s="1203"/>
      <c r="I147" s="1203"/>
      <c r="J147" s="1203"/>
      <c r="K147" s="1203"/>
      <c r="L147" s="1203"/>
      <c r="M147" s="1204"/>
      <c r="N147" s="1208" t="s">
        <v>213</v>
      </c>
      <c r="O147" s="284" t="s">
        <v>423</v>
      </c>
      <c r="P147" s="1202" t="s">
        <v>212</v>
      </c>
      <c r="Q147" s="1203"/>
      <c r="R147" s="1203"/>
      <c r="S147" s="1203"/>
      <c r="T147" s="1203"/>
      <c r="U147" s="1203"/>
      <c r="V147" s="1203"/>
      <c r="W147" s="1203"/>
      <c r="X147" s="1204"/>
      <c r="Y147" s="1205" t="s">
        <v>243</v>
      </c>
      <c r="Z147" s="1206"/>
      <c r="AA147" s="1206"/>
      <c r="AB147" s="1206"/>
      <c r="AC147" s="1206"/>
      <c r="AD147" s="1206"/>
      <c r="AE147" s="1206"/>
      <c r="AF147" s="1206"/>
      <c r="AG147" s="1206"/>
      <c r="AH147" s="1206"/>
      <c r="AI147" s="1206"/>
      <c r="AJ147" s="1206"/>
      <c r="AK147" s="1206"/>
      <c r="AL147" s="1206"/>
      <c r="AM147" s="1207"/>
    </row>
    <row r="148" spans="1:39" ht="60.75" customHeight="1">
      <c r="B148" s="1199"/>
      <c r="C148" s="1201"/>
      <c r="D148" s="285">
        <v>2012</v>
      </c>
      <c r="E148" s="285">
        <v>2013</v>
      </c>
      <c r="F148" s="285">
        <v>2014</v>
      </c>
      <c r="G148" s="285">
        <v>2015</v>
      </c>
      <c r="H148" s="285">
        <v>2016</v>
      </c>
      <c r="I148" s="285">
        <v>2017</v>
      </c>
      <c r="J148" s="285">
        <v>2018</v>
      </c>
      <c r="K148" s="285">
        <v>2019</v>
      </c>
      <c r="L148" s="285">
        <v>2020</v>
      </c>
      <c r="M148" s="285">
        <v>2021</v>
      </c>
      <c r="N148" s="120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Streetlighting kW</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7"/>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5" outlineLevel="1">
      <c r="A150" s="506">
        <v>1</v>
      </c>
      <c r="B150" s="294" t="s">
        <v>1</v>
      </c>
      <c r="C150" s="291" t="s">
        <v>25</v>
      </c>
      <c r="D150" s="295">
        <f>+'7.  Persistence Report'!AR84</f>
        <v>134959.7105646485</v>
      </c>
      <c r="E150" s="295">
        <f>+'7.  Persistence Report'!AS84</f>
        <v>134959.7105646485</v>
      </c>
      <c r="F150" s="295">
        <f>+'7.  Persistence Report'!AT84</f>
        <v>134959.7105646485</v>
      </c>
      <c r="G150" s="295">
        <f>+'7.  Persistence Report'!AU84</f>
        <v>134652.25539964854</v>
      </c>
      <c r="H150" s="295">
        <f>+'7.  Persistence Report'!AV84</f>
        <v>76502.380945524535</v>
      </c>
      <c r="I150" s="295">
        <f>+'7.  Persistence Report'!AW84</f>
        <v>0</v>
      </c>
      <c r="J150" s="295">
        <f>+'7.  Persistence Report'!AX84</f>
        <v>0</v>
      </c>
      <c r="K150" s="295">
        <f>+'7.  Persistence Report'!AY84</f>
        <v>0</v>
      </c>
      <c r="L150" s="295">
        <f>+'7.  Persistence Report'!AZ84</f>
        <v>0</v>
      </c>
      <c r="M150" s="295">
        <f>+'7.  Persistence Report'!BA84</f>
        <v>0</v>
      </c>
      <c r="N150" s="1066"/>
      <c r="O150" s="295">
        <f>+'7.  Persistence Report'!M84</f>
        <v>19.675903914190929</v>
      </c>
      <c r="P150" s="295">
        <f>+'7.  Persistence Report'!N84</f>
        <v>19.675903914190929</v>
      </c>
      <c r="Q150" s="295">
        <f>+'7.  Persistence Report'!O84</f>
        <v>19.675903914190929</v>
      </c>
      <c r="R150" s="295">
        <f>+'7.  Persistence Report'!P84</f>
        <v>19.33209217782856</v>
      </c>
      <c r="S150" s="295">
        <f>+'7.  Persistence Report'!Q84</f>
        <v>10.058511882172752</v>
      </c>
      <c r="T150" s="295">
        <f>+'7.  Persistence Report'!R84</f>
        <v>0</v>
      </c>
      <c r="U150" s="295">
        <f>+'7.  Persistence Report'!S84</f>
        <v>0</v>
      </c>
      <c r="V150" s="295">
        <f>+'7.  Persistence Report'!T84</f>
        <v>0</v>
      </c>
      <c r="W150" s="295">
        <f>+'7.  Persistence Report'!U84</f>
        <v>0</v>
      </c>
      <c r="X150" s="295">
        <f>+'7.  Persistence Report'!V84</f>
        <v>0</v>
      </c>
      <c r="Y150" s="1076">
        <v>1</v>
      </c>
      <c r="Z150" s="1076"/>
      <c r="AA150" s="1076"/>
      <c r="AB150" s="1076"/>
      <c r="AC150" s="409"/>
      <c r="AD150" s="409"/>
      <c r="AE150" s="409"/>
      <c r="AF150" s="409"/>
      <c r="AG150" s="409"/>
      <c r="AH150" s="409"/>
      <c r="AI150" s="409"/>
      <c r="AJ150" s="409"/>
      <c r="AK150" s="409"/>
      <c r="AL150" s="409"/>
      <c r="AM150" s="296">
        <f>SUM(Y150:AL150)</f>
        <v>1</v>
      </c>
    </row>
    <row r="151" spans="1:39" ht="15.5" outlineLevel="1">
      <c r="B151" s="294" t="s">
        <v>244</v>
      </c>
      <c r="C151" s="291" t="s">
        <v>163</v>
      </c>
      <c r="D151" s="295"/>
      <c r="E151" s="295"/>
      <c r="F151" s="295"/>
      <c r="G151" s="295"/>
      <c r="H151" s="295"/>
      <c r="I151" s="295"/>
      <c r="J151" s="295"/>
      <c r="K151" s="295"/>
      <c r="L151" s="295"/>
      <c r="M151" s="295"/>
      <c r="N151" s="1067"/>
      <c r="O151" s="295"/>
      <c r="P151" s="295"/>
      <c r="Q151" s="295"/>
      <c r="R151" s="295"/>
      <c r="S151" s="295"/>
      <c r="T151" s="295"/>
      <c r="U151" s="295"/>
      <c r="V151" s="295"/>
      <c r="W151" s="295"/>
      <c r="X151" s="295"/>
      <c r="Y151" s="1077">
        <f>Y150</f>
        <v>1</v>
      </c>
      <c r="Z151" s="1077">
        <f>Z150</f>
        <v>0</v>
      </c>
      <c r="AA151" s="1077">
        <f t="shared" ref="AA151:AB151" si="69">AA150</f>
        <v>0</v>
      </c>
      <c r="AB151" s="1077">
        <f t="shared" si="69"/>
        <v>0</v>
      </c>
      <c r="AC151" s="410">
        <f t="shared" ref="AC151:AL151" si="70">AC150</f>
        <v>0</v>
      </c>
      <c r="AD151" s="410">
        <f t="shared" si="70"/>
        <v>0</v>
      </c>
      <c r="AE151" s="410">
        <f t="shared" si="70"/>
        <v>0</v>
      </c>
      <c r="AF151" s="410">
        <f t="shared" si="70"/>
        <v>0</v>
      </c>
      <c r="AG151" s="410">
        <f t="shared" si="70"/>
        <v>0</v>
      </c>
      <c r="AH151" s="410">
        <f t="shared" si="70"/>
        <v>0</v>
      </c>
      <c r="AI151" s="410">
        <f t="shared" si="70"/>
        <v>0</v>
      </c>
      <c r="AJ151" s="410">
        <f t="shared" si="70"/>
        <v>0</v>
      </c>
      <c r="AK151" s="410">
        <f t="shared" si="70"/>
        <v>0</v>
      </c>
      <c r="AL151" s="410">
        <f t="shared" si="70"/>
        <v>0</v>
      </c>
      <c r="AM151" s="502"/>
    </row>
    <row r="152" spans="1:39" ht="15.5" outlineLevel="1">
      <c r="A152" s="508"/>
      <c r="B152" s="298"/>
      <c r="C152" s="299"/>
      <c r="D152" s="1074"/>
      <c r="E152" s="1074"/>
      <c r="F152" s="1074"/>
      <c r="G152" s="1074"/>
      <c r="H152" s="1074"/>
      <c r="I152" s="1074"/>
      <c r="J152" s="1074"/>
      <c r="K152" s="1074"/>
      <c r="L152" s="1074"/>
      <c r="M152" s="1074"/>
      <c r="N152" s="303"/>
      <c r="O152" s="1074"/>
      <c r="P152" s="1074"/>
      <c r="Q152" s="1074"/>
      <c r="R152" s="1074"/>
      <c r="S152" s="1074"/>
      <c r="T152" s="1074"/>
      <c r="U152" s="1074"/>
      <c r="V152" s="1074"/>
      <c r="W152" s="1074"/>
      <c r="X152" s="1074"/>
      <c r="Y152" s="1078"/>
      <c r="Z152" s="1079"/>
      <c r="AA152" s="1079"/>
      <c r="AB152" s="1079"/>
      <c r="AC152" s="412"/>
      <c r="AD152" s="412"/>
      <c r="AE152" s="412"/>
      <c r="AF152" s="412"/>
      <c r="AG152" s="412"/>
      <c r="AH152" s="412"/>
      <c r="AI152" s="412"/>
      <c r="AJ152" s="412"/>
      <c r="AK152" s="412"/>
      <c r="AL152" s="412"/>
      <c r="AM152" s="302"/>
    </row>
    <row r="153" spans="1:39" ht="15.5" outlineLevel="1">
      <c r="A153" s="506">
        <v>2</v>
      </c>
      <c r="B153" s="294" t="s">
        <v>2</v>
      </c>
      <c r="C153" s="291" t="s">
        <v>25</v>
      </c>
      <c r="D153" s="295">
        <f>+'7.  Persistence Report'!AR83</f>
        <v>14105.852336350083</v>
      </c>
      <c r="E153" s="295">
        <f>+'7.  Persistence Report'!AS83</f>
        <v>14105.852336350083</v>
      </c>
      <c r="F153" s="295">
        <f>+'7.  Persistence Report'!AT83</f>
        <v>14105.852336350083</v>
      </c>
      <c r="G153" s="295">
        <f>+'7.  Persistence Report'!AU83</f>
        <v>13998.801528177553</v>
      </c>
      <c r="H153" s="295">
        <f>+'7.  Persistence Report'!AV83</f>
        <v>0</v>
      </c>
      <c r="I153" s="295">
        <f>+'7.  Persistence Report'!AW83</f>
        <v>0</v>
      </c>
      <c r="J153" s="295">
        <f>+'7.  Persistence Report'!AX83</f>
        <v>0</v>
      </c>
      <c r="K153" s="295">
        <f>+'7.  Persistence Report'!AY83</f>
        <v>0</v>
      </c>
      <c r="L153" s="295">
        <f>+'7.  Persistence Report'!AZ83</f>
        <v>0</v>
      </c>
      <c r="M153" s="295">
        <f>+'7.  Persistence Report'!BA83</f>
        <v>0</v>
      </c>
      <c r="N153" s="1066"/>
      <c r="O153" s="295">
        <f>+'7.  Persistence Report'!M83</f>
        <v>7.9707003311146467</v>
      </c>
      <c r="P153" s="295">
        <f>+'7.  Persistence Report'!N83</f>
        <v>7.9707003311146467</v>
      </c>
      <c r="Q153" s="295">
        <f>+'7.  Persistence Report'!O83</f>
        <v>7.9707003311146467</v>
      </c>
      <c r="R153" s="295">
        <f>+'7.  Persistence Report'!P83</f>
        <v>7.850990765536876</v>
      </c>
      <c r="S153" s="295">
        <f>+'7.  Persistence Report'!Q83</f>
        <v>0</v>
      </c>
      <c r="T153" s="295">
        <f>+'7.  Persistence Report'!R83</f>
        <v>0</v>
      </c>
      <c r="U153" s="295">
        <f>+'7.  Persistence Report'!S83</f>
        <v>0</v>
      </c>
      <c r="V153" s="295">
        <f>+'7.  Persistence Report'!T83</f>
        <v>0</v>
      </c>
      <c r="W153" s="295">
        <f>+'7.  Persistence Report'!U83</f>
        <v>0</v>
      </c>
      <c r="X153" s="295">
        <f>+'7.  Persistence Report'!V83</f>
        <v>0</v>
      </c>
      <c r="Y153" s="1076">
        <v>1</v>
      </c>
      <c r="Z153" s="1076"/>
      <c r="AA153" s="1076"/>
      <c r="AB153" s="1076"/>
      <c r="AC153" s="409"/>
      <c r="AD153" s="409"/>
      <c r="AE153" s="409"/>
      <c r="AF153" s="409"/>
      <c r="AG153" s="409"/>
      <c r="AH153" s="409"/>
      <c r="AI153" s="409"/>
      <c r="AJ153" s="409"/>
      <c r="AK153" s="409"/>
      <c r="AL153" s="409"/>
      <c r="AM153" s="296">
        <f>SUM(Y153:AL153)</f>
        <v>1</v>
      </c>
    </row>
    <row r="154" spans="1:39" ht="15.5" outlineLevel="1">
      <c r="B154" s="294" t="s">
        <v>244</v>
      </c>
      <c r="C154" s="291" t="s">
        <v>163</v>
      </c>
      <c r="D154" s="295"/>
      <c r="E154" s="295"/>
      <c r="F154" s="295"/>
      <c r="G154" s="295"/>
      <c r="H154" s="295"/>
      <c r="I154" s="295"/>
      <c r="J154" s="295"/>
      <c r="K154" s="295"/>
      <c r="L154" s="295"/>
      <c r="M154" s="295"/>
      <c r="N154" s="1067"/>
      <c r="O154" s="295"/>
      <c r="P154" s="295"/>
      <c r="Q154" s="295"/>
      <c r="R154" s="295"/>
      <c r="S154" s="295"/>
      <c r="T154" s="295"/>
      <c r="U154" s="295"/>
      <c r="V154" s="295"/>
      <c r="W154" s="295"/>
      <c r="X154" s="295"/>
      <c r="Y154" s="1077">
        <f>Y153</f>
        <v>1</v>
      </c>
      <c r="Z154" s="1077">
        <f>Z153</f>
        <v>0</v>
      </c>
      <c r="AA154" s="1077">
        <f t="shared" ref="AA154:AB154" si="71">AA153</f>
        <v>0</v>
      </c>
      <c r="AB154" s="1077">
        <f t="shared" si="71"/>
        <v>0</v>
      </c>
      <c r="AC154" s="410">
        <f t="shared" ref="AC154:AL154" si="72">AC153</f>
        <v>0</v>
      </c>
      <c r="AD154" s="410">
        <f t="shared" si="72"/>
        <v>0</v>
      </c>
      <c r="AE154" s="410">
        <f t="shared" si="72"/>
        <v>0</v>
      </c>
      <c r="AF154" s="410">
        <f t="shared" si="72"/>
        <v>0</v>
      </c>
      <c r="AG154" s="410">
        <f t="shared" si="72"/>
        <v>0</v>
      </c>
      <c r="AH154" s="410">
        <f t="shared" si="72"/>
        <v>0</v>
      </c>
      <c r="AI154" s="410">
        <f t="shared" si="72"/>
        <v>0</v>
      </c>
      <c r="AJ154" s="410">
        <f t="shared" si="72"/>
        <v>0</v>
      </c>
      <c r="AK154" s="410">
        <f t="shared" si="72"/>
        <v>0</v>
      </c>
      <c r="AL154" s="410">
        <f t="shared" si="72"/>
        <v>0</v>
      </c>
      <c r="AM154" s="502"/>
    </row>
    <row r="155" spans="1:39" ht="15.5" outlineLevel="1">
      <c r="A155" s="508"/>
      <c r="B155" s="298"/>
      <c r="C155" s="299"/>
      <c r="D155" s="1068"/>
      <c r="E155" s="1068"/>
      <c r="F155" s="1068"/>
      <c r="G155" s="1068"/>
      <c r="H155" s="1068"/>
      <c r="I155" s="1068"/>
      <c r="J155" s="1068"/>
      <c r="K155" s="1068"/>
      <c r="L155" s="1068"/>
      <c r="M155" s="1068"/>
      <c r="N155" s="303"/>
      <c r="O155" s="1068"/>
      <c r="P155" s="1068"/>
      <c r="Q155" s="1068"/>
      <c r="R155" s="1068"/>
      <c r="S155" s="1068"/>
      <c r="T155" s="1068"/>
      <c r="U155" s="1068"/>
      <c r="V155" s="1068"/>
      <c r="W155" s="1068"/>
      <c r="X155" s="1068"/>
      <c r="Y155" s="1078"/>
      <c r="Z155" s="1079"/>
      <c r="AA155" s="1079"/>
      <c r="AB155" s="1079"/>
      <c r="AC155" s="412"/>
      <c r="AD155" s="412"/>
      <c r="AE155" s="412"/>
      <c r="AF155" s="412"/>
      <c r="AG155" s="412"/>
      <c r="AH155" s="412"/>
      <c r="AI155" s="412"/>
      <c r="AJ155" s="412"/>
      <c r="AK155" s="412"/>
      <c r="AL155" s="412"/>
      <c r="AM155" s="302"/>
    </row>
    <row r="156" spans="1:39" ht="15.5" outlineLevel="1">
      <c r="A156" s="506">
        <v>3</v>
      </c>
      <c r="B156" s="294" t="s">
        <v>3</v>
      </c>
      <c r="C156" s="291" t="s">
        <v>25</v>
      </c>
      <c r="D156" s="295">
        <f>+'7.  Persistence Report'!AR87</f>
        <v>689785.89970068005</v>
      </c>
      <c r="E156" s="295">
        <f>+'7.  Persistence Report'!AS87</f>
        <v>689785.89970068005</v>
      </c>
      <c r="F156" s="295">
        <f>+'7.  Persistence Report'!AT87</f>
        <v>689785.89970068005</v>
      </c>
      <c r="G156" s="295">
        <f>+'7.  Persistence Report'!AU87</f>
        <v>689785.89970068005</v>
      </c>
      <c r="H156" s="295">
        <f>+'7.  Persistence Report'!AV87</f>
        <v>689785.89970068005</v>
      </c>
      <c r="I156" s="295">
        <f>+'7.  Persistence Report'!AW87</f>
        <v>689785.89970068005</v>
      </c>
      <c r="J156" s="295">
        <f>+'7.  Persistence Report'!AX87</f>
        <v>689785.89970068005</v>
      </c>
      <c r="K156" s="295">
        <f>+'7.  Persistence Report'!AY87</f>
        <v>689785.89970068005</v>
      </c>
      <c r="L156" s="295">
        <f>+'7.  Persistence Report'!AZ87</f>
        <v>689785.89970068005</v>
      </c>
      <c r="M156" s="295">
        <f>+'7.  Persistence Report'!BA87</f>
        <v>689785.89970068005</v>
      </c>
      <c r="N156" s="1066"/>
      <c r="O156" s="295">
        <f>+'7.  Persistence Report'!M87</f>
        <v>400.98091445087772</v>
      </c>
      <c r="P156" s="295">
        <f>+'7.  Persistence Report'!N87</f>
        <v>400.98091445087772</v>
      </c>
      <c r="Q156" s="295">
        <f>+'7.  Persistence Report'!O87</f>
        <v>400.98091445087772</v>
      </c>
      <c r="R156" s="295">
        <f>+'7.  Persistence Report'!P87</f>
        <v>400.98091445087772</v>
      </c>
      <c r="S156" s="295">
        <f>+'7.  Persistence Report'!Q87</f>
        <v>400.98091445087772</v>
      </c>
      <c r="T156" s="295">
        <f>+'7.  Persistence Report'!R87</f>
        <v>400.98091445087772</v>
      </c>
      <c r="U156" s="295">
        <f>+'7.  Persistence Report'!S87</f>
        <v>400.98091445087772</v>
      </c>
      <c r="V156" s="295">
        <f>+'7.  Persistence Report'!T87</f>
        <v>400.98091445087772</v>
      </c>
      <c r="W156" s="295">
        <f>+'7.  Persistence Report'!U87</f>
        <v>400.98091445087772</v>
      </c>
      <c r="X156" s="295">
        <f>+'7.  Persistence Report'!V87</f>
        <v>400.98091445087772</v>
      </c>
      <c r="Y156" s="1076">
        <v>1</v>
      </c>
      <c r="Z156" s="1076"/>
      <c r="AA156" s="1076"/>
      <c r="AB156" s="1076"/>
      <c r="AC156" s="409"/>
      <c r="AD156" s="409"/>
      <c r="AE156" s="409"/>
      <c r="AF156" s="409"/>
      <c r="AG156" s="409"/>
      <c r="AH156" s="409"/>
      <c r="AI156" s="409"/>
      <c r="AJ156" s="409"/>
      <c r="AK156" s="409"/>
      <c r="AL156" s="409"/>
      <c r="AM156" s="296">
        <f>SUM(Y156:AL156)</f>
        <v>1</v>
      </c>
    </row>
    <row r="157" spans="1:39" ht="15.5" outlineLevel="1">
      <c r="B157" s="294" t="s">
        <v>244</v>
      </c>
      <c r="C157" s="291" t="s">
        <v>163</v>
      </c>
      <c r="D157" s="295">
        <f>+'7.  Persistence Report'!AR96+'7.  Persistence Report'!AR97+'7.  Persistence Report'!AR102</f>
        <v>15656.986357529937</v>
      </c>
      <c r="E157" s="295">
        <f>+'7.  Persistence Report'!AS96+'7.  Persistence Report'!AS97+'7.  Persistence Report'!AS102</f>
        <v>15656.986357529937</v>
      </c>
      <c r="F157" s="295">
        <f>+'7.  Persistence Report'!AT96+'7.  Persistence Report'!AT97+'7.  Persistence Report'!AT102</f>
        <v>15656.986357529937</v>
      </c>
      <c r="G157" s="295">
        <f>+'7.  Persistence Report'!AU96+'7.  Persistence Report'!AU97+'7.  Persistence Report'!AU102</f>
        <v>15656.986357529937</v>
      </c>
      <c r="H157" s="295">
        <f>+'7.  Persistence Report'!AV96+'7.  Persistence Report'!AV97+'7.  Persistence Report'!AV102</f>
        <v>15656.986357529937</v>
      </c>
      <c r="I157" s="295">
        <f>+'7.  Persistence Report'!AW96+'7.  Persistence Report'!AW97+'7.  Persistence Report'!AW102</f>
        <v>15656.986357529937</v>
      </c>
      <c r="J157" s="295">
        <f>+'7.  Persistence Report'!AX96+'7.  Persistence Report'!AX97+'7.  Persistence Report'!AX102</f>
        <v>15656.986357529937</v>
      </c>
      <c r="K157" s="295">
        <f>+'7.  Persistence Report'!AY96+'7.  Persistence Report'!AY97+'7.  Persistence Report'!AY102</f>
        <v>15656.986357529937</v>
      </c>
      <c r="L157" s="295">
        <f>+'7.  Persistence Report'!AZ96+'7.  Persistence Report'!AZ97+'7.  Persistence Report'!AZ102</f>
        <v>15656.986357529937</v>
      </c>
      <c r="M157" s="295">
        <f>+'7.  Persistence Report'!BA96+'7.  Persistence Report'!BA97+'7.  Persistence Report'!BA102</f>
        <v>15656.986357529937</v>
      </c>
      <c r="N157" s="1067"/>
      <c r="O157" s="295">
        <f>+'7.  Persistence Report'!M96+'7.  Persistence Report'!M97+'7.  Persistence Report'!M102</f>
        <v>7.4916223770336092</v>
      </c>
      <c r="P157" s="295">
        <f>+'7.  Persistence Report'!N96+'7.  Persistence Report'!N97+'7.  Persistence Report'!N102</f>
        <v>7.4916223770336092</v>
      </c>
      <c r="Q157" s="295">
        <f>+'7.  Persistence Report'!O96+'7.  Persistence Report'!O97+'7.  Persistence Report'!O102</f>
        <v>7.4916223770336092</v>
      </c>
      <c r="R157" s="295">
        <f>+'7.  Persistence Report'!P96+'7.  Persistence Report'!P97+'7.  Persistence Report'!P102</f>
        <v>7.4916223770336092</v>
      </c>
      <c r="S157" s="295">
        <f>+'7.  Persistence Report'!Q96+'7.  Persistence Report'!Q97+'7.  Persistence Report'!Q102</f>
        <v>7.4916223770336092</v>
      </c>
      <c r="T157" s="295">
        <f>+'7.  Persistence Report'!R96+'7.  Persistence Report'!R97+'7.  Persistence Report'!R102</f>
        <v>7.4916223770336092</v>
      </c>
      <c r="U157" s="295">
        <f>+'7.  Persistence Report'!S96+'7.  Persistence Report'!S97+'7.  Persistence Report'!S102</f>
        <v>7.4916223770336092</v>
      </c>
      <c r="V157" s="295">
        <f>+'7.  Persistence Report'!T96+'7.  Persistence Report'!T97+'7.  Persistence Report'!T102</f>
        <v>7.4916223770336092</v>
      </c>
      <c r="W157" s="295">
        <f>+'7.  Persistence Report'!U96+'7.  Persistence Report'!U97+'7.  Persistence Report'!U102</f>
        <v>7.4916223770336092</v>
      </c>
      <c r="X157" s="295">
        <f>+'7.  Persistence Report'!V96+'7.  Persistence Report'!V97+'7.  Persistence Report'!V102</f>
        <v>7.4916223770336092</v>
      </c>
      <c r="Y157" s="1077">
        <f>Y156</f>
        <v>1</v>
      </c>
      <c r="Z157" s="1077">
        <f>Z156</f>
        <v>0</v>
      </c>
      <c r="AA157" s="1077">
        <f t="shared" ref="AA157:AB157" si="73">AA156</f>
        <v>0</v>
      </c>
      <c r="AB157" s="1077">
        <f t="shared" si="73"/>
        <v>0</v>
      </c>
      <c r="AC157" s="410">
        <f t="shared" ref="AC157:AL157" si="74">AC156</f>
        <v>0</v>
      </c>
      <c r="AD157" s="410">
        <f t="shared" si="74"/>
        <v>0</v>
      </c>
      <c r="AE157" s="410">
        <f t="shared" si="74"/>
        <v>0</v>
      </c>
      <c r="AF157" s="410">
        <f t="shared" si="74"/>
        <v>0</v>
      </c>
      <c r="AG157" s="410">
        <f t="shared" si="74"/>
        <v>0</v>
      </c>
      <c r="AH157" s="410">
        <f t="shared" si="74"/>
        <v>0</v>
      </c>
      <c r="AI157" s="410">
        <f t="shared" si="74"/>
        <v>0</v>
      </c>
      <c r="AJ157" s="410">
        <f t="shared" si="74"/>
        <v>0</v>
      </c>
      <c r="AK157" s="410">
        <f t="shared" si="74"/>
        <v>0</v>
      </c>
      <c r="AL157" s="410">
        <f t="shared" si="74"/>
        <v>0</v>
      </c>
      <c r="AM157" s="502"/>
    </row>
    <row r="158" spans="1:39" ht="15.5" outlineLevel="1">
      <c r="B158" s="294"/>
      <c r="C158" s="305"/>
      <c r="D158" s="1066"/>
      <c r="E158" s="1066"/>
      <c r="F158" s="1066"/>
      <c r="G158" s="1066"/>
      <c r="H158" s="1066"/>
      <c r="I158" s="1066"/>
      <c r="J158" s="1066"/>
      <c r="K158" s="1066"/>
      <c r="L158" s="1066"/>
      <c r="M158" s="1066"/>
      <c r="N158" s="283"/>
      <c r="O158" s="1066"/>
      <c r="P158" s="1066"/>
      <c r="Q158" s="1066"/>
      <c r="R158" s="1066"/>
      <c r="S158" s="1066"/>
      <c r="T158" s="1066"/>
      <c r="U158" s="1066"/>
      <c r="V158" s="1066"/>
      <c r="W158" s="1066"/>
      <c r="X158" s="1066"/>
      <c r="Y158" s="1078"/>
      <c r="Z158" s="1078"/>
      <c r="AA158" s="1078"/>
      <c r="AB158" s="1078"/>
      <c r="AC158" s="411"/>
      <c r="AD158" s="411"/>
      <c r="AE158" s="411"/>
      <c r="AF158" s="411"/>
      <c r="AG158" s="411"/>
      <c r="AH158" s="411"/>
      <c r="AI158" s="411"/>
      <c r="AJ158" s="411"/>
      <c r="AK158" s="411"/>
      <c r="AL158" s="411"/>
      <c r="AM158" s="306"/>
    </row>
    <row r="159" spans="1:39" ht="15.5" outlineLevel="1">
      <c r="A159" s="506">
        <v>4</v>
      </c>
      <c r="B159" s="294" t="s">
        <v>4</v>
      </c>
      <c r="C159" s="291" t="s">
        <v>25</v>
      </c>
      <c r="D159" s="295">
        <f>+'7.  Persistence Report'!AR86</f>
        <v>22804.826940017141</v>
      </c>
      <c r="E159" s="295">
        <f>+'7.  Persistence Report'!AS86</f>
        <v>22804.826940017141</v>
      </c>
      <c r="F159" s="295">
        <f>+'7.  Persistence Report'!AT86</f>
        <v>22804.826940017141</v>
      </c>
      <c r="G159" s="295">
        <f>+'7.  Persistence Report'!AU86</f>
        <v>22804.826940017141</v>
      </c>
      <c r="H159" s="295">
        <f>+'7.  Persistence Report'!AV86</f>
        <v>22462.218863520055</v>
      </c>
      <c r="I159" s="295">
        <f>+'7.  Persistence Report'!AW86</f>
        <v>22462.218863520055</v>
      </c>
      <c r="J159" s="295">
        <f>+'7.  Persistence Report'!AX86</f>
        <v>10577.382504351395</v>
      </c>
      <c r="K159" s="295">
        <f>+'7.  Persistence Report'!AY86</f>
        <v>10519.005609666781</v>
      </c>
      <c r="L159" s="295">
        <f>+'7.  Persistence Report'!AZ86</f>
        <v>10519.005609666781</v>
      </c>
      <c r="M159" s="295">
        <f>+'7.  Persistence Report'!BA86</f>
        <v>10519.005609666781</v>
      </c>
      <c r="N159" s="1066"/>
      <c r="O159" s="295">
        <f>+'7.  Persistence Report'!M86</f>
        <v>3.7581033712972123</v>
      </c>
      <c r="P159" s="295">
        <f>+'7.  Persistence Report'!N86</f>
        <v>3.7581033712972123</v>
      </c>
      <c r="Q159" s="295">
        <f>+'7.  Persistence Report'!O86</f>
        <v>3.7581033712972123</v>
      </c>
      <c r="R159" s="295">
        <f>+'7.  Persistence Report'!P86</f>
        <v>3.7581033712972123</v>
      </c>
      <c r="S159" s="295">
        <f>+'7.  Persistence Report'!Q86</f>
        <v>3.742239606626288</v>
      </c>
      <c r="T159" s="295">
        <f>+'7.  Persistence Report'!R86</f>
        <v>3.742239606626288</v>
      </c>
      <c r="U159" s="295">
        <f>+'7.  Persistence Report'!S86</f>
        <v>3.191936621705564</v>
      </c>
      <c r="V159" s="295">
        <f>+'7.  Persistence Report'!T86</f>
        <v>3.185272592631978</v>
      </c>
      <c r="W159" s="295">
        <f>+'7.  Persistence Report'!U86</f>
        <v>3.185272592631978</v>
      </c>
      <c r="X159" s="295">
        <f>+'7.  Persistence Report'!V86</f>
        <v>3.185272592631978</v>
      </c>
      <c r="Y159" s="1076">
        <v>1</v>
      </c>
      <c r="Z159" s="1076"/>
      <c r="AA159" s="1076"/>
      <c r="AB159" s="1076"/>
      <c r="AC159" s="409"/>
      <c r="AD159" s="409"/>
      <c r="AE159" s="409"/>
      <c r="AF159" s="409"/>
      <c r="AG159" s="409"/>
      <c r="AH159" s="409"/>
      <c r="AI159" s="409"/>
      <c r="AJ159" s="409"/>
      <c r="AK159" s="409"/>
      <c r="AL159" s="409"/>
      <c r="AM159" s="296">
        <f>SUM(Y159:AL159)</f>
        <v>1</v>
      </c>
    </row>
    <row r="160" spans="1:39" ht="15.5" outlineLevel="1">
      <c r="B160" s="294" t="s">
        <v>244</v>
      </c>
      <c r="C160" s="291" t="s">
        <v>163</v>
      </c>
      <c r="D160" s="295"/>
      <c r="E160" s="295"/>
      <c r="F160" s="295"/>
      <c r="G160" s="295"/>
      <c r="H160" s="295"/>
      <c r="I160" s="295"/>
      <c r="J160" s="295"/>
      <c r="K160" s="295"/>
      <c r="L160" s="295"/>
      <c r="M160" s="295"/>
      <c r="N160" s="1067"/>
      <c r="O160" s="295"/>
      <c r="P160" s="295"/>
      <c r="Q160" s="295"/>
      <c r="R160" s="295"/>
      <c r="S160" s="295"/>
      <c r="T160" s="295"/>
      <c r="U160" s="295"/>
      <c r="V160" s="295"/>
      <c r="W160" s="295"/>
      <c r="X160" s="295"/>
      <c r="Y160" s="1077">
        <f>Y159</f>
        <v>1</v>
      </c>
      <c r="Z160" s="1077">
        <f>Z159</f>
        <v>0</v>
      </c>
      <c r="AA160" s="1077">
        <f t="shared" ref="AA160:AB160" si="75">AA159</f>
        <v>0</v>
      </c>
      <c r="AB160" s="1077">
        <f t="shared" si="75"/>
        <v>0</v>
      </c>
      <c r="AC160" s="410">
        <f t="shared" ref="AC160:AL160" si="76">AC159</f>
        <v>0</v>
      </c>
      <c r="AD160" s="410">
        <f t="shared" si="76"/>
        <v>0</v>
      </c>
      <c r="AE160" s="410">
        <f t="shared" si="76"/>
        <v>0</v>
      </c>
      <c r="AF160" s="410">
        <f t="shared" si="76"/>
        <v>0</v>
      </c>
      <c r="AG160" s="410">
        <f t="shared" si="76"/>
        <v>0</v>
      </c>
      <c r="AH160" s="410">
        <f t="shared" si="76"/>
        <v>0</v>
      </c>
      <c r="AI160" s="410">
        <f t="shared" si="76"/>
        <v>0</v>
      </c>
      <c r="AJ160" s="410">
        <f t="shared" si="76"/>
        <v>0</v>
      </c>
      <c r="AK160" s="410">
        <f t="shared" si="76"/>
        <v>0</v>
      </c>
      <c r="AL160" s="410">
        <f t="shared" si="76"/>
        <v>0</v>
      </c>
      <c r="AM160" s="502"/>
    </row>
    <row r="161" spans="1:39" ht="15.5" outlineLevel="1">
      <c r="B161" s="294"/>
      <c r="C161" s="305"/>
      <c r="D161" s="1068"/>
      <c r="E161" s="1068"/>
      <c r="F161" s="1068"/>
      <c r="G161" s="1068"/>
      <c r="H161" s="1068"/>
      <c r="I161" s="1068"/>
      <c r="J161" s="1068"/>
      <c r="K161" s="1068"/>
      <c r="L161" s="1068"/>
      <c r="M161" s="1068"/>
      <c r="N161" s="1066"/>
      <c r="O161" s="1068"/>
      <c r="P161" s="1068"/>
      <c r="Q161" s="1068"/>
      <c r="R161" s="1068"/>
      <c r="S161" s="1068"/>
      <c r="T161" s="1068"/>
      <c r="U161" s="1068"/>
      <c r="V161" s="1068"/>
      <c r="W161" s="1068"/>
      <c r="X161" s="1068"/>
      <c r="Y161" s="1078"/>
      <c r="Z161" s="1078"/>
      <c r="AA161" s="1078"/>
      <c r="AB161" s="1078"/>
      <c r="AC161" s="411"/>
      <c r="AD161" s="411"/>
      <c r="AE161" s="411"/>
      <c r="AF161" s="411"/>
      <c r="AG161" s="411"/>
      <c r="AH161" s="411"/>
      <c r="AI161" s="411"/>
      <c r="AJ161" s="411"/>
      <c r="AK161" s="411"/>
      <c r="AL161" s="411"/>
      <c r="AM161" s="306"/>
    </row>
    <row r="162" spans="1:39" ht="15.5" outlineLevel="1">
      <c r="A162" s="506">
        <v>5</v>
      </c>
      <c r="B162" s="294" t="s">
        <v>5</v>
      </c>
      <c r="C162" s="291" t="s">
        <v>25</v>
      </c>
      <c r="D162" s="295">
        <f>+'7.  Persistence Report'!AR85</f>
        <v>436812.07062581723</v>
      </c>
      <c r="E162" s="295">
        <f>+'7.  Persistence Report'!AS85</f>
        <v>436812.07062581723</v>
      </c>
      <c r="F162" s="295">
        <f>+'7.  Persistence Report'!AT85</f>
        <v>436812.07062581723</v>
      </c>
      <c r="G162" s="295">
        <f>+'7.  Persistence Report'!AU85</f>
        <v>436812.07062581723</v>
      </c>
      <c r="H162" s="295">
        <f>+'7.  Persistence Report'!AV85</f>
        <v>392666.26345095207</v>
      </c>
      <c r="I162" s="295">
        <f>+'7.  Persistence Report'!AW85</f>
        <v>319293.75834153057</v>
      </c>
      <c r="J162" s="295">
        <f>+'7.  Persistence Report'!AX85</f>
        <v>217791.09107078478</v>
      </c>
      <c r="K162" s="295">
        <f>+'7.  Persistence Report'!AY85</f>
        <v>217338.37229567958</v>
      </c>
      <c r="L162" s="295">
        <f>+'7.  Persistence Report'!AZ85</f>
        <v>217338.37229567958</v>
      </c>
      <c r="M162" s="295">
        <f>+'7.  Persistence Report'!BA85</f>
        <v>110391.3543437505</v>
      </c>
      <c r="N162" s="1066"/>
      <c r="O162" s="295">
        <f>+'7.  Persistence Report'!M85</f>
        <v>24.13869259330934</v>
      </c>
      <c r="P162" s="295">
        <f>+'7.  Persistence Report'!N85</f>
        <v>24.13869259330934</v>
      </c>
      <c r="Q162" s="295">
        <f>+'7.  Persistence Report'!O85</f>
        <v>24.13869259330934</v>
      </c>
      <c r="R162" s="295">
        <f>+'7.  Persistence Report'!P85</f>
        <v>24.13869259330934</v>
      </c>
      <c r="S162" s="295">
        <f>+'7.  Persistence Report'!Q85</f>
        <v>22.094611486435571</v>
      </c>
      <c r="T162" s="295">
        <f>+'7.  Persistence Report'!R85</f>
        <v>18.697248043423034</v>
      </c>
      <c r="U162" s="295">
        <f>+'7.  Persistence Report'!S85</f>
        <v>13.997375105465824</v>
      </c>
      <c r="V162" s="295">
        <f>+'7.  Persistence Report'!T85</f>
        <v>13.9456948799972</v>
      </c>
      <c r="W162" s="295">
        <f>+'7.  Persistence Report'!U85</f>
        <v>13.9456948799972</v>
      </c>
      <c r="X162" s="295">
        <f>+'7.  Persistence Report'!V85</f>
        <v>8.9937324441060245</v>
      </c>
      <c r="Y162" s="1076">
        <v>1</v>
      </c>
      <c r="Z162" s="1076"/>
      <c r="AA162" s="1076"/>
      <c r="AB162" s="1076"/>
      <c r="AC162" s="409"/>
      <c r="AD162" s="409"/>
      <c r="AE162" s="409"/>
      <c r="AF162" s="409"/>
      <c r="AG162" s="409"/>
      <c r="AH162" s="409"/>
      <c r="AI162" s="409"/>
      <c r="AJ162" s="409"/>
      <c r="AK162" s="409"/>
      <c r="AL162" s="409"/>
      <c r="AM162" s="296">
        <f>SUM(Y162:AL162)</f>
        <v>1</v>
      </c>
    </row>
    <row r="163" spans="1:39" ht="15.5" outlineLevel="1">
      <c r="B163" s="294" t="s">
        <v>244</v>
      </c>
      <c r="C163" s="291" t="s">
        <v>163</v>
      </c>
      <c r="D163" s="295"/>
      <c r="E163" s="295"/>
      <c r="F163" s="295"/>
      <c r="G163" s="295"/>
      <c r="H163" s="295"/>
      <c r="I163" s="295"/>
      <c r="J163" s="295"/>
      <c r="K163" s="295"/>
      <c r="L163" s="295"/>
      <c r="M163" s="295"/>
      <c r="N163" s="1067"/>
      <c r="O163" s="295"/>
      <c r="P163" s="295"/>
      <c r="Q163" s="295"/>
      <c r="R163" s="295"/>
      <c r="S163" s="295"/>
      <c r="T163" s="295"/>
      <c r="U163" s="295"/>
      <c r="V163" s="295"/>
      <c r="W163" s="295"/>
      <c r="X163" s="295"/>
      <c r="Y163" s="1077">
        <f>Y162</f>
        <v>1</v>
      </c>
      <c r="Z163" s="1077">
        <f>Z162</f>
        <v>0</v>
      </c>
      <c r="AA163" s="1077">
        <f t="shared" ref="AA163:AB163" si="77">AA162</f>
        <v>0</v>
      </c>
      <c r="AB163" s="1077">
        <f t="shared" si="77"/>
        <v>0</v>
      </c>
      <c r="AC163" s="410">
        <f t="shared" ref="AC163:AL163" si="78">AC162</f>
        <v>0</v>
      </c>
      <c r="AD163" s="410">
        <f t="shared" si="78"/>
        <v>0</v>
      </c>
      <c r="AE163" s="410">
        <f t="shared" si="78"/>
        <v>0</v>
      </c>
      <c r="AF163" s="410">
        <f t="shared" si="78"/>
        <v>0</v>
      </c>
      <c r="AG163" s="410">
        <f t="shared" si="78"/>
        <v>0</v>
      </c>
      <c r="AH163" s="410">
        <f t="shared" si="78"/>
        <v>0</v>
      </c>
      <c r="AI163" s="410">
        <f t="shared" si="78"/>
        <v>0</v>
      </c>
      <c r="AJ163" s="410">
        <f t="shared" si="78"/>
        <v>0</v>
      </c>
      <c r="AK163" s="410">
        <f t="shared" si="78"/>
        <v>0</v>
      </c>
      <c r="AL163" s="410">
        <f t="shared" si="78"/>
        <v>0</v>
      </c>
      <c r="AM163" s="502"/>
    </row>
    <row r="164" spans="1:39" ht="15.5" outlineLevel="1">
      <c r="B164" s="294"/>
      <c r="C164" s="305"/>
      <c r="D164" s="1068"/>
      <c r="E164" s="1068"/>
      <c r="F164" s="1068"/>
      <c r="G164" s="1068"/>
      <c r="H164" s="1068"/>
      <c r="I164" s="1068"/>
      <c r="J164" s="1068"/>
      <c r="K164" s="1068"/>
      <c r="L164" s="1068"/>
      <c r="M164" s="1068"/>
      <c r="N164" s="1066"/>
      <c r="O164" s="1068"/>
      <c r="P164" s="1068"/>
      <c r="Q164" s="1068"/>
      <c r="R164" s="1068"/>
      <c r="S164" s="1068"/>
      <c r="T164" s="1068"/>
      <c r="U164" s="1068"/>
      <c r="V164" s="1068"/>
      <c r="W164" s="1068"/>
      <c r="X164" s="1068"/>
      <c r="Y164" s="1078"/>
      <c r="Z164" s="1078"/>
      <c r="AA164" s="1078"/>
      <c r="AB164" s="1078"/>
      <c r="AC164" s="411"/>
      <c r="AD164" s="411"/>
      <c r="AE164" s="411"/>
      <c r="AF164" s="411"/>
      <c r="AG164" s="411"/>
      <c r="AH164" s="411"/>
      <c r="AI164" s="411"/>
      <c r="AJ164" s="411"/>
      <c r="AK164" s="411"/>
      <c r="AL164" s="411"/>
      <c r="AM164" s="306"/>
    </row>
    <row r="165" spans="1:39" ht="15.5" outlineLevel="1">
      <c r="A165" s="506">
        <v>6</v>
      </c>
      <c r="B165" s="294" t="s">
        <v>6</v>
      </c>
      <c r="C165" s="291" t="s">
        <v>25</v>
      </c>
      <c r="D165" s="295"/>
      <c r="E165" s="295"/>
      <c r="F165" s="295"/>
      <c r="G165" s="295"/>
      <c r="H165" s="295"/>
      <c r="I165" s="295"/>
      <c r="J165" s="295"/>
      <c r="K165" s="295"/>
      <c r="L165" s="295"/>
      <c r="M165" s="295"/>
      <c r="N165" s="1066"/>
      <c r="O165" s="295"/>
      <c r="P165" s="295"/>
      <c r="Q165" s="295"/>
      <c r="R165" s="295"/>
      <c r="S165" s="295"/>
      <c r="T165" s="295"/>
      <c r="U165" s="295"/>
      <c r="V165" s="295"/>
      <c r="W165" s="295"/>
      <c r="X165" s="295"/>
      <c r="Y165" s="1076"/>
      <c r="Z165" s="1076"/>
      <c r="AA165" s="1076"/>
      <c r="AB165" s="1076"/>
      <c r="AC165" s="409"/>
      <c r="AD165" s="409"/>
      <c r="AE165" s="409"/>
      <c r="AF165" s="409"/>
      <c r="AG165" s="409"/>
      <c r="AH165" s="409"/>
      <c r="AI165" s="409"/>
      <c r="AJ165" s="409"/>
      <c r="AK165" s="409"/>
      <c r="AL165" s="409"/>
      <c r="AM165" s="296">
        <f>SUM(Y165:AL165)</f>
        <v>0</v>
      </c>
    </row>
    <row r="166" spans="1:39" ht="15.5" outlineLevel="1">
      <c r="B166" s="294" t="s">
        <v>244</v>
      </c>
      <c r="C166" s="291" t="s">
        <v>163</v>
      </c>
      <c r="D166" s="295"/>
      <c r="E166" s="295"/>
      <c r="F166" s="295"/>
      <c r="G166" s="295"/>
      <c r="H166" s="295"/>
      <c r="I166" s="295"/>
      <c r="J166" s="295"/>
      <c r="K166" s="295"/>
      <c r="L166" s="295"/>
      <c r="M166" s="295"/>
      <c r="N166" s="1067"/>
      <c r="O166" s="295"/>
      <c r="P166" s="295"/>
      <c r="Q166" s="295"/>
      <c r="R166" s="295"/>
      <c r="S166" s="295"/>
      <c r="T166" s="295"/>
      <c r="U166" s="295"/>
      <c r="V166" s="295"/>
      <c r="W166" s="295"/>
      <c r="X166" s="295"/>
      <c r="Y166" s="1077">
        <f>Y165</f>
        <v>0</v>
      </c>
      <c r="Z166" s="1077">
        <f>Z165</f>
        <v>0</v>
      </c>
      <c r="AA166" s="1077">
        <f t="shared" ref="AA166:AB166" si="79">AA165</f>
        <v>0</v>
      </c>
      <c r="AB166" s="1077">
        <f t="shared" si="79"/>
        <v>0</v>
      </c>
      <c r="AC166" s="410">
        <f t="shared" ref="AC166:AL166" si="80">AC165</f>
        <v>0</v>
      </c>
      <c r="AD166" s="410">
        <f t="shared" si="80"/>
        <v>0</v>
      </c>
      <c r="AE166" s="410">
        <f t="shared" si="80"/>
        <v>0</v>
      </c>
      <c r="AF166" s="410">
        <f t="shared" si="80"/>
        <v>0</v>
      </c>
      <c r="AG166" s="410">
        <f t="shared" si="80"/>
        <v>0</v>
      </c>
      <c r="AH166" s="410">
        <f t="shared" si="80"/>
        <v>0</v>
      </c>
      <c r="AI166" s="410">
        <f t="shared" si="80"/>
        <v>0</v>
      </c>
      <c r="AJ166" s="410">
        <f t="shared" si="80"/>
        <v>0</v>
      </c>
      <c r="AK166" s="410">
        <f t="shared" si="80"/>
        <v>0</v>
      </c>
      <c r="AL166" s="410">
        <f t="shared" si="80"/>
        <v>0</v>
      </c>
      <c r="AM166" s="502"/>
    </row>
    <row r="167" spans="1:39" ht="15.5" outlineLevel="1">
      <c r="B167" s="294"/>
      <c r="C167" s="305"/>
      <c r="D167" s="1068"/>
      <c r="E167" s="1068"/>
      <c r="F167" s="1068"/>
      <c r="G167" s="1068"/>
      <c r="H167" s="1068"/>
      <c r="I167" s="1068"/>
      <c r="J167" s="1068"/>
      <c r="K167" s="1068"/>
      <c r="L167" s="1068"/>
      <c r="M167" s="1068"/>
      <c r="N167" s="1066"/>
      <c r="O167" s="1068"/>
      <c r="P167" s="1068"/>
      <c r="Q167" s="1068"/>
      <c r="R167" s="1068"/>
      <c r="S167" s="1068"/>
      <c r="T167" s="1068"/>
      <c r="U167" s="1068"/>
      <c r="V167" s="1068"/>
      <c r="W167" s="1068"/>
      <c r="X167" s="1068"/>
      <c r="Y167" s="1078"/>
      <c r="Z167" s="1078"/>
      <c r="AA167" s="1078"/>
      <c r="AB167" s="1078"/>
      <c r="AC167" s="411"/>
      <c r="AD167" s="411"/>
      <c r="AE167" s="411"/>
      <c r="AF167" s="411"/>
      <c r="AG167" s="411"/>
      <c r="AH167" s="411"/>
      <c r="AI167" s="411"/>
      <c r="AJ167" s="411"/>
      <c r="AK167" s="411"/>
      <c r="AL167" s="411"/>
      <c r="AM167" s="306"/>
    </row>
    <row r="168" spans="1:39" ht="15.5" outlineLevel="1">
      <c r="A168" s="506">
        <v>7</v>
      </c>
      <c r="B168" s="294" t="s">
        <v>42</v>
      </c>
      <c r="C168" s="291" t="s">
        <v>25</v>
      </c>
      <c r="D168" s="295"/>
      <c r="E168" s="295"/>
      <c r="F168" s="295"/>
      <c r="G168" s="295"/>
      <c r="H168" s="295"/>
      <c r="I168" s="295"/>
      <c r="J168" s="295"/>
      <c r="K168" s="295"/>
      <c r="L168" s="295"/>
      <c r="M168" s="295"/>
      <c r="N168" s="1066"/>
      <c r="O168" s="295"/>
      <c r="P168" s="295"/>
      <c r="Q168" s="295"/>
      <c r="R168" s="295"/>
      <c r="S168" s="295"/>
      <c r="T168" s="295"/>
      <c r="U168" s="295"/>
      <c r="V168" s="295"/>
      <c r="W168" s="295"/>
      <c r="X168" s="295"/>
      <c r="Y168" s="1076"/>
      <c r="Z168" s="1076"/>
      <c r="AA168" s="1076"/>
      <c r="AB168" s="1076"/>
      <c r="AC168" s="409"/>
      <c r="AD168" s="409"/>
      <c r="AE168" s="409"/>
      <c r="AF168" s="409"/>
      <c r="AG168" s="409"/>
      <c r="AH168" s="409"/>
      <c r="AI168" s="409"/>
      <c r="AJ168" s="409"/>
      <c r="AK168" s="409"/>
      <c r="AL168" s="409"/>
      <c r="AM168" s="296">
        <f>SUM(Y168:AL168)</f>
        <v>0</v>
      </c>
    </row>
    <row r="169" spans="1:39" ht="15.5" outlineLevel="1">
      <c r="B169" s="294" t="s">
        <v>244</v>
      </c>
      <c r="C169" s="291" t="s">
        <v>163</v>
      </c>
      <c r="D169" s="295"/>
      <c r="E169" s="295"/>
      <c r="F169" s="295"/>
      <c r="G169" s="295"/>
      <c r="H169" s="295"/>
      <c r="I169" s="295"/>
      <c r="J169" s="295"/>
      <c r="K169" s="295"/>
      <c r="L169" s="295"/>
      <c r="M169" s="295"/>
      <c r="N169" s="1066"/>
      <c r="O169" s="295"/>
      <c r="P169" s="295"/>
      <c r="Q169" s="295"/>
      <c r="R169" s="295"/>
      <c r="S169" s="295"/>
      <c r="T169" s="295"/>
      <c r="U169" s="295"/>
      <c r="V169" s="295"/>
      <c r="W169" s="295"/>
      <c r="X169" s="295"/>
      <c r="Y169" s="1077">
        <f>Y168</f>
        <v>0</v>
      </c>
      <c r="Z169" s="1077">
        <f>Z168</f>
        <v>0</v>
      </c>
      <c r="AA169" s="1077">
        <f t="shared" ref="AA169:AB169" si="81">AA168</f>
        <v>0</v>
      </c>
      <c r="AB169" s="1077">
        <f t="shared" si="81"/>
        <v>0</v>
      </c>
      <c r="AC169" s="410">
        <f t="shared" ref="AC169:AL169" si="82">AC168</f>
        <v>0</v>
      </c>
      <c r="AD169" s="410">
        <f t="shared" si="82"/>
        <v>0</v>
      </c>
      <c r="AE169" s="410">
        <f t="shared" si="82"/>
        <v>0</v>
      </c>
      <c r="AF169" s="410">
        <f t="shared" si="82"/>
        <v>0</v>
      </c>
      <c r="AG169" s="410">
        <f t="shared" si="82"/>
        <v>0</v>
      </c>
      <c r="AH169" s="410">
        <f t="shared" si="82"/>
        <v>0</v>
      </c>
      <c r="AI169" s="410">
        <f t="shared" si="82"/>
        <v>0</v>
      </c>
      <c r="AJ169" s="410">
        <f t="shared" si="82"/>
        <v>0</v>
      </c>
      <c r="AK169" s="410">
        <f t="shared" si="82"/>
        <v>0</v>
      </c>
      <c r="AL169" s="410">
        <f t="shared" si="82"/>
        <v>0</v>
      </c>
      <c r="AM169" s="502"/>
    </row>
    <row r="170" spans="1:39" ht="15.5" outlineLevel="1">
      <c r="B170" s="294"/>
      <c r="C170" s="305"/>
      <c r="D170" s="1068"/>
      <c r="E170" s="1068"/>
      <c r="F170" s="1068"/>
      <c r="G170" s="1068"/>
      <c r="H170" s="1068"/>
      <c r="I170" s="1068"/>
      <c r="J170" s="1068"/>
      <c r="K170" s="1068"/>
      <c r="L170" s="1068"/>
      <c r="M170" s="1068"/>
      <c r="N170" s="1066"/>
      <c r="O170" s="1068"/>
      <c r="P170" s="1068"/>
      <c r="Q170" s="1068"/>
      <c r="R170" s="1068"/>
      <c r="S170" s="1068"/>
      <c r="T170" s="1068"/>
      <c r="U170" s="1068"/>
      <c r="V170" s="1068"/>
      <c r="W170" s="1068"/>
      <c r="X170" s="1068"/>
      <c r="Y170" s="1078"/>
      <c r="Z170" s="1078"/>
      <c r="AA170" s="1078"/>
      <c r="AB170" s="1078"/>
      <c r="AC170" s="411"/>
      <c r="AD170" s="411"/>
      <c r="AE170" s="411"/>
      <c r="AF170" s="411"/>
      <c r="AG170" s="411"/>
      <c r="AH170" s="411"/>
      <c r="AI170" s="411"/>
      <c r="AJ170" s="411"/>
      <c r="AK170" s="411"/>
      <c r="AL170" s="411"/>
      <c r="AM170" s="306"/>
    </row>
    <row r="171" spans="1:39" s="283" customFormat="1" ht="15.5" outlineLevel="1">
      <c r="A171" s="506">
        <v>8</v>
      </c>
      <c r="B171" s="294" t="s">
        <v>485</v>
      </c>
      <c r="C171" s="291" t="s">
        <v>25</v>
      </c>
      <c r="D171" s="295"/>
      <c r="E171" s="295"/>
      <c r="F171" s="295"/>
      <c r="G171" s="295"/>
      <c r="H171" s="295"/>
      <c r="I171" s="295"/>
      <c r="J171" s="295"/>
      <c r="K171" s="295"/>
      <c r="L171" s="295"/>
      <c r="M171" s="295"/>
      <c r="N171" s="1066"/>
      <c r="O171" s="295"/>
      <c r="P171" s="295"/>
      <c r="Q171" s="295"/>
      <c r="R171" s="295"/>
      <c r="S171" s="295"/>
      <c r="T171" s="295"/>
      <c r="U171" s="295"/>
      <c r="V171" s="295"/>
      <c r="W171" s="295"/>
      <c r="X171" s="295"/>
      <c r="Y171" s="1076"/>
      <c r="Z171" s="1076"/>
      <c r="AA171" s="1076"/>
      <c r="AB171" s="1076"/>
      <c r="AC171" s="409"/>
      <c r="AD171" s="409"/>
      <c r="AE171" s="409"/>
      <c r="AF171" s="409"/>
      <c r="AG171" s="409"/>
      <c r="AH171" s="409"/>
      <c r="AI171" s="409"/>
      <c r="AJ171" s="409"/>
      <c r="AK171" s="409"/>
      <c r="AL171" s="409"/>
      <c r="AM171" s="296">
        <f>SUM(Y171:AL171)</f>
        <v>0</v>
      </c>
    </row>
    <row r="172" spans="1:39" s="283" customFormat="1" ht="15.5" outlineLevel="1">
      <c r="A172" s="506"/>
      <c r="B172" s="294" t="s">
        <v>244</v>
      </c>
      <c r="C172" s="291" t="s">
        <v>163</v>
      </c>
      <c r="D172" s="295"/>
      <c r="E172" s="295"/>
      <c r="F172" s="295"/>
      <c r="G172" s="295"/>
      <c r="H172" s="295"/>
      <c r="I172" s="295"/>
      <c r="J172" s="295"/>
      <c r="K172" s="295"/>
      <c r="L172" s="295"/>
      <c r="M172" s="295"/>
      <c r="N172" s="1066"/>
      <c r="O172" s="295"/>
      <c r="P172" s="295"/>
      <c r="Q172" s="295"/>
      <c r="R172" s="295"/>
      <c r="S172" s="295"/>
      <c r="T172" s="295"/>
      <c r="U172" s="295"/>
      <c r="V172" s="295"/>
      <c r="W172" s="295"/>
      <c r="X172" s="295"/>
      <c r="Y172" s="1077">
        <f>Y171</f>
        <v>0</v>
      </c>
      <c r="Z172" s="1077">
        <f>Z171</f>
        <v>0</v>
      </c>
      <c r="AA172" s="1077">
        <f t="shared" ref="AA172:AB172" si="83">AA171</f>
        <v>0</v>
      </c>
      <c r="AB172" s="1077">
        <f t="shared" si="83"/>
        <v>0</v>
      </c>
      <c r="AC172" s="410">
        <f t="shared" ref="AC172:AL172" si="84">AC171</f>
        <v>0</v>
      </c>
      <c r="AD172" s="410">
        <f t="shared" si="84"/>
        <v>0</v>
      </c>
      <c r="AE172" s="410">
        <f t="shared" si="84"/>
        <v>0</v>
      </c>
      <c r="AF172" s="410">
        <f t="shared" si="84"/>
        <v>0</v>
      </c>
      <c r="AG172" s="410">
        <f t="shared" si="84"/>
        <v>0</v>
      </c>
      <c r="AH172" s="410">
        <f t="shared" si="84"/>
        <v>0</v>
      </c>
      <c r="AI172" s="410">
        <f t="shared" si="84"/>
        <v>0</v>
      </c>
      <c r="AJ172" s="410">
        <f t="shared" si="84"/>
        <v>0</v>
      </c>
      <c r="AK172" s="410">
        <f t="shared" si="84"/>
        <v>0</v>
      </c>
      <c r="AL172" s="410">
        <f t="shared" si="84"/>
        <v>0</v>
      </c>
      <c r="AM172" s="502"/>
    </row>
    <row r="173" spans="1:39" s="283" customFormat="1" ht="15.5" outlineLevel="1">
      <c r="A173" s="506"/>
      <c r="B173" s="294"/>
      <c r="C173" s="305"/>
      <c r="D173" s="1068"/>
      <c r="E173" s="1068"/>
      <c r="F173" s="1068"/>
      <c r="G173" s="1068"/>
      <c r="H173" s="1068"/>
      <c r="I173" s="1068"/>
      <c r="J173" s="1068"/>
      <c r="K173" s="1068"/>
      <c r="L173" s="1068"/>
      <c r="M173" s="1068"/>
      <c r="N173" s="1066"/>
      <c r="O173" s="1068"/>
      <c r="P173" s="1068"/>
      <c r="Q173" s="1068"/>
      <c r="R173" s="1068"/>
      <c r="S173" s="1068"/>
      <c r="T173" s="1068"/>
      <c r="U173" s="1068"/>
      <c r="V173" s="1068"/>
      <c r="W173" s="1068"/>
      <c r="X173" s="1068"/>
      <c r="Y173" s="1078"/>
      <c r="Z173" s="1078"/>
      <c r="AA173" s="1078"/>
      <c r="AB173" s="1078"/>
      <c r="AC173" s="411"/>
      <c r="AD173" s="411"/>
      <c r="AE173" s="411"/>
      <c r="AF173" s="411"/>
      <c r="AG173" s="411"/>
      <c r="AH173" s="411"/>
      <c r="AI173" s="411"/>
      <c r="AJ173" s="411"/>
      <c r="AK173" s="411"/>
      <c r="AL173" s="411"/>
      <c r="AM173" s="306"/>
    </row>
    <row r="174" spans="1:39" ht="15.5" outlineLevel="1">
      <c r="A174" s="506">
        <v>9</v>
      </c>
      <c r="B174" s="294" t="s">
        <v>7</v>
      </c>
      <c r="C174" s="291" t="s">
        <v>25</v>
      </c>
      <c r="D174" s="295"/>
      <c r="E174" s="295"/>
      <c r="F174" s="295"/>
      <c r="G174" s="295"/>
      <c r="H174" s="295"/>
      <c r="I174" s="295"/>
      <c r="J174" s="295"/>
      <c r="K174" s="295"/>
      <c r="L174" s="295"/>
      <c r="M174" s="295"/>
      <c r="N174" s="1066"/>
      <c r="O174" s="295"/>
      <c r="P174" s="295"/>
      <c r="Q174" s="295"/>
      <c r="R174" s="295"/>
      <c r="S174" s="295"/>
      <c r="T174" s="295"/>
      <c r="U174" s="295"/>
      <c r="V174" s="295"/>
      <c r="W174" s="295"/>
      <c r="X174" s="295"/>
      <c r="Y174" s="1076"/>
      <c r="Z174" s="1076"/>
      <c r="AA174" s="1076"/>
      <c r="AB174" s="1076"/>
      <c r="AC174" s="409"/>
      <c r="AD174" s="409"/>
      <c r="AE174" s="409"/>
      <c r="AF174" s="409"/>
      <c r="AG174" s="409"/>
      <c r="AH174" s="409"/>
      <c r="AI174" s="409"/>
      <c r="AJ174" s="409"/>
      <c r="AK174" s="409"/>
      <c r="AL174" s="409"/>
      <c r="AM174" s="296">
        <f>SUM(Y174:AL174)</f>
        <v>0</v>
      </c>
    </row>
    <row r="175" spans="1:39" ht="15.5" outlineLevel="1">
      <c r="B175" s="294" t="s">
        <v>244</v>
      </c>
      <c r="C175" s="291" t="s">
        <v>163</v>
      </c>
      <c r="D175" s="295"/>
      <c r="E175" s="295"/>
      <c r="F175" s="295"/>
      <c r="G175" s="295"/>
      <c r="H175" s="295"/>
      <c r="I175" s="295"/>
      <c r="J175" s="295"/>
      <c r="K175" s="295"/>
      <c r="L175" s="295"/>
      <c r="M175" s="295"/>
      <c r="N175" s="1066"/>
      <c r="O175" s="295"/>
      <c r="P175" s="295"/>
      <c r="Q175" s="295"/>
      <c r="R175" s="295"/>
      <c r="S175" s="295"/>
      <c r="T175" s="295"/>
      <c r="U175" s="295"/>
      <c r="V175" s="295"/>
      <c r="W175" s="295"/>
      <c r="X175" s="295"/>
      <c r="Y175" s="1077">
        <f>Y174</f>
        <v>0</v>
      </c>
      <c r="Z175" s="1077">
        <f>Z174</f>
        <v>0</v>
      </c>
      <c r="AA175" s="1077">
        <f t="shared" ref="AA175:AB175" si="85">AA174</f>
        <v>0</v>
      </c>
      <c r="AB175" s="1077">
        <f t="shared" si="85"/>
        <v>0</v>
      </c>
      <c r="AC175" s="410">
        <f t="shared" ref="AC175:AL175" si="86">AC174</f>
        <v>0</v>
      </c>
      <c r="AD175" s="410">
        <f t="shared" si="86"/>
        <v>0</v>
      </c>
      <c r="AE175" s="410">
        <f t="shared" si="86"/>
        <v>0</v>
      </c>
      <c r="AF175" s="410">
        <f t="shared" si="86"/>
        <v>0</v>
      </c>
      <c r="AG175" s="410">
        <f t="shared" si="86"/>
        <v>0</v>
      </c>
      <c r="AH175" s="410">
        <f t="shared" si="86"/>
        <v>0</v>
      </c>
      <c r="AI175" s="410">
        <f t="shared" si="86"/>
        <v>0</v>
      </c>
      <c r="AJ175" s="410">
        <f t="shared" si="86"/>
        <v>0</v>
      </c>
      <c r="AK175" s="410">
        <f t="shared" si="86"/>
        <v>0</v>
      </c>
      <c r="AL175" s="410">
        <f t="shared" si="86"/>
        <v>0</v>
      </c>
      <c r="AM175" s="502"/>
    </row>
    <row r="176" spans="1:39" ht="15.5" outlineLevel="1">
      <c r="B176" s="307"/>
      <c r="C176" s="308"/>
      <c r="D176" s="1066"/>
      <c r="E176" s="1066"/>
      <c r="F176" s="1066"/>
      <c r="G176" s="1066"/>
      <c r="H176" s="1066"/>
      <c r="I176" s="1066"/>
      <c r="J176" s="1066"/>
      <c r="K176" s="1066"/>
      <c r="L176" s="1066"/>
      <c r="M176" s="1066"/>
      <c r="N176" s="1066"/>
      <c r="O176" s="1066"/>
      <c r="P176" s="1066"/>
      <c r="Q176" s="1066"/>
      <c r="R176" s="1066"/>
      <c r="S176" s="1066"/>
      <c r="T176" s="1066"/>
      <c r="U176" s="1066"/>
      <c r="V176" s="1066"/>
      <c r="W176" s="1066"/>
      <c r="X176" s="1066"/>
      <c r="Y176" s="1078"/>
      <c r="Z176" s="1078"/>
      <c r="AA176" s="1078"/>
      <c r="AB176" s="1078"/>
      <c r="AC176" s="411"/>
      <c r="AD176" s="411"/>
      <c r="AE176" s="411"/>
      <c r="AF176" s="411"/>
      <c r="AG176" s="411"/>
      <c r="AH176" s="411"/>
      <c r="AI176" s="411"/>
      <c r="AJ176" s="411"/>
      <c r="AK176" s="411"/>
      <c r="AL176" s="411"/>
      <c r="AM176" s="306"/>
    </row>
    <row r="177" spans="1:39" ht="15.5" outlineLevel="1">
      <c r="A177" s="507"/>
      <c r="B177" s="288" t="s">
        <v>8</v>
      </c>
      <c r="C177" s="289"/>
      <c r="D177" s="1069"/>
      <c r="E177" s="1069"/>
      <c r="F177" s="1069"/>
      <c r="G177" s="1069"/>
      <c r="H177" s="1069"/>
      <c r="I177" s="1069"/>
      <c r="J177" s="1069"/>
      <c r="K177" s="1069"/>
      <c r="L177" s="1069"/>
      <c r="M177" s="1069"/>
      <c r="N177" s="1066"/>
      <c r="O177" s="1069"/>
      <c r="P177" s="1069"/>
      <c r="Q177" s="1069"/>
      <c r="R177" s="1069"/>
      <c r="S177" s="1069"/>
      <c r="T177" s="1069"/>
      <c r="U177" s="1069"/>
      <c r="V177" s="1069"/>
      <c r="W177" s="1069"/>
      <c r="X177" s="1069"/>
      <c r="Y177" s="1080"/>
      <c r="Z177" s="1080"/>
      <c r="AA177" s="1080"/>
      <c r="AB177" s="1080"/>
      <c r="AC177" s="413"/>
      <c r="AD177" s="413"/>
      <c r="AE177" s="413"/>
      <c r="AF177" s="413"/>
      <c r="AG177" s="413"/>
      <c r="AH177" s="413"/>
      <c r="AI177" s="413"/>
      <c r="AJ177" s="413"/>
      <c r="AK177" s="413"/>
      <c r="AL177" s="413"/>
      <c r="AM177" s="292"/>
    </row>
    <row r="178" spans="1:39" ht="15.5" outlineLevel="1">
      <c r="A178" s="506">
        <v>10</v>
      </c>
      <c r="B178" s="310" t="s">
        <v>22</v>
      </c>
      <c r="C178" s="291" t="s">
        <v>25</v>
      </c>
      <c r="D178" s="295">
        <f>+'7.  Persistence Report'!AR80</f>
        <v>3955522.4539747941</v>
      </c>
      <c r="E178" s="295">
        <f>+'7.  Persistence Report'!AS80</f>
        <v>3906020.377467047</v>
      </c>
      <c r="F178" s="295">
        <f>+'7.  Persistence Report'!AT80</f>
        <v>3836713.6198006715</v>
      </c>
      <c r="G178" s="295">
        <f>+'7.  Persistence Report'!AU80</f>
        <v>3642047.709898693</v>
      </c>
      <c r="H178" s="295">
        <f>+'7.  Persistence Report'!AV80</f>
        <v>3625019.5717908186</v>
      </c>
      <c r="I178" s="295">
        <f>+'7.  Persistence Report'!AW80</f>
        <v>3383172.1502834246</v>
      </c>
      <c r="J178" s="295">
        <f>+'7.  Persistence Report'!AX80</f>
        <v>3285011.9860413577</v>
      </c>
      <c r="K178" s="295">
        <f>+'7.  Persistence Report'!AY80</f>
        <v>3285011.9860413577</v>
      </c>
      <c r="L178" s="295">
        <f>+'7.  Persistence Report'!AZ80</f>
        <v>3186257.6752704401</v>
      </c>
      <c r="M178" s="295">
        <f>+'7.  Persistence Report'!BA80</f>
        <v>2174226.8036432718</v>
      </c>
      <c r="N178" s="295">
        <v>12</v>
      </c>
      <c r="O178" s="295">
        <f>+'7.  Persistence Report'!M80</f>
        <v>812.01873278296216</v>
      </c>
      <c r="P178" s="295">
        <f>+'7.  Persistence Report'!N80</f>
        <v>796.90707084674193</v>
      </c>
      <c r="Q178" s="295">
        <f>+'7.  Persistence Report'!O80</f>
        <v>775.74614546975033</v>
      </c>
      <c r="R178" s="295">
        <f>+'7.  Persistence Report'!P80</f>
        <v>716.08853425896268</v>
      </c>
      <c r="S178" s="295">
        <f>+'7.  Persistence Report'!Q80</f>
        <v>712.49985635278131</v>
      </c>
      <c r="T178" s="295">
        <f>+'7.  Persistence Report'!R80</f>
        <v>638.72812582759434</v>
      </c>
      <c r="U178" s="295">
        <f>+'7.  Persistence Report'!S80</f>
        <v>625.23596457304234</v>
      </c>
      <c r="V178" s="295">
        <f>+'7.  Persistence Report'!T80</f>
        <v>625.23596457304234</v>
      </c>
      <c r="W178" s="295">
        <f>+'7.  Persistence Report'!U80</f>
        <v>600.73358824837703</v>
      </c>
      <c r="X178" s="295">
        <f>+'7.  Persistence Report'!V80</f>
        <v>418.79344326388656</v>
      </c>
      <c r="Y178" s="1081"/>
      <c r="Z178" s="1082">
        <v>0.14199999999999999</v>
      </c>
      <c r="AA178" s="1082">
        <v>0.85799999999999998</v>
      </c>
      <c r="AB178" s="414"/>
      <c r="AC178" s="414"/>
      <c r="AD178" s="414"/>
      <c r="AE178" s="414"/>
      <c r="AF178" s="414"/>
      <c r="AG178" s="414"/>
      <c r="AH178" s="414"/>
      <c r="AI178" s="414"/>
      <c r="AJ178" s="414"/>
      <c r="AK178" s="414"/>
      <c r="AL178" s="414"/>
      <c r="AM178" s="296">
        <f>SUM(Y178:AL178)</f>
        <v>1</v>
      </c>
    </row>
    <row r="179" spans="1:39" ht="15.5" outlineLevel="1">
      <c r="B179" s="294" t="s">
        <v>244</v>
      </c>
      <c r="C179" s="291" t="s">
        <v>163</v>
      </c>
      <c r="D179" s="295">
        <f>+'7.  Persistence Report'!AR95+'7.  Persistence Report'!AR100</f>
        <v>530105.52283725201</v>
      </c>
      <c r="E179" s="295">
        <f>+'7.  Persistence Report'!AS95+'7.  Persistence Report'!AS100</f>
        <v>530105.52283725201</v>
      </c>
      <c r="F179" s="295">
        <f>+'7.  Persistence Report'!AT95+'7.  Persistence Report'!AT100</f>
        <v>530105.52283725201</v>
      </c>
      <c r="G179" s="295">
        <f>+'7.  Persistence Report'!AU95+'7.  Persistence Report'!AU100</f>
        <v>530105.52283725201</v>
      </c>
      <c r="H179" s="295">
        <f>+'7.  Persistence Report'!AV95+'7.  Persistence Report'!AV100</f>
        <v>530105.52283725201</v>
      </c>
      <c r="I179" s="295">
        <f>+'7.  Persistence Report'!AW95+'7.  Persistence Report'!AW100</f>
        <v>511533.00185758097</v>
      </c>
      <c r="J179" s="295">
        <f>+'7.  Persistence Report'!AX95+'7.  Persistence Report'!AX100</f>
        <v>505519.65630365897</v>
      </c>
      <c r="K179" s="295">
        <f>+'7.  Persistence Report'!AY95+'7.  Persistence Report'!AY100</f>
        <v>505519.65630365897</v>
      </c>
      <c r="L179" s="295">
        <f>+'7.  Persistence Report'!AZ95+'7.  Persistence Report'!AZ100</f>
        <v>497852.44451818103</v>
      </c>
      <c r="M179" s="295">
        <f>+'7.  Persistence Report'!BA95+'7.  Persistence Report'!BA100</f>
        <v>459003.48479508399</v>
      </c>
      <c r="N179" s="295">
        <f>N178</f>
        <v>12</v>
      </c>
      <c r="O179" s="295">
        <f>+'7.  Persistence Report'!M95+'7.  Persistence Report'!M100</f>
        <v>97.870025886999997</v>
      </c>
      <c r="P179" s="295">
        <f>+'7.  Persistence Report'!N95+'7.  Persistence Report'!N100</f>
        <v>97.870025886999997</v>
      </c>
      <c r="Q179" s="295">
        <f>+'7.  Persistence Report'!O95+'7.  Persistence Report'!O100</f>
        <v>97.870025886999997</v>
      </c>
      <c r="R179" s="295">
        <f>+'7.  Persistence Report'!P95+'7.  Persistence Report'!P100</f>
        <v>97.870025886999997</v>
      </c>
      <c r="S179" s="295">
        <f>+'7.  Persistence Report'!Q95+'7.  Persistence Report'!Q100</f>
        <v>97.870025886999997</v>
      </c>
      <c r="T179" s="295">
        <f>+'7.  Persistence Report'!R95+'7.  Persistence Report'!R100</f>
        <v>92.729319669000006</v>
      </c>
      <c r="U179" s="295">
        <f>+'7.  Persistence Report'!S95+'7.  Persistence Report'!S100</f>
        <v>91.325623913000001</v>
      </c>
      <c r="V179" s="295">
        <f>+'7.  Persistence Report'!T95+'7.  Persistence Report'!T100</f>
        <v>91.325623913000001</v>
      </c>
      <c r="W179" s="295">
        <f>+'7.  Persistence Report'!U95+'7.  Persistence Report'!U100</f>
        <v>91.325623913000001</v>
      </c>
      <c r="X179" s="295">
        <f>+'7.  Persistence Report'!V95+'7.  Persistence Report'!V100</f>
        <v>82.937673769</v>
      </c>
      <c r="Y179" s="1077">
        <f>Y178</f>
        <v>0</v>
      </c>
      <c r="Z179" s="1077">
        <f>Z178</f>
        <v>0.14199999999999999</v>
      </c>
      <c r="AA179" s="1077">
        <f t="shared" ref="AA179:AB179" si="87">AA178</f>
        <v>0.85799999999999998</v>
      </c>
      <c r="AB179" s="1077">
        <f t="shared" si="87"/>
        <v>0</v>
      </c>
      <c r="AC179" s="410">
        <f t="shared" ref="AC179:AL179" si="88">AC178</f>
        <v>0</v>
      </c>
      <c r="AD179" s="410">
        <f t="shared" si="88"/>
        <v>0</v>
      </c>
      <c r="AE179" s="410">
        <f t="shared" si="88"/>
        <v>0</v>
      </c>
      <c r="AF179" s="410">
        <f t="shared" si="88"/>
        <v>0</v>
      </c>
      <c r="AG179" s="410">
        <f t="shared" si="88"/>
        <v>0</v>
      </c>
      <c r="AH179" s="410">
        <f t="shared" si="88"/>
        <v>0</v>
      </c>
      <c r="AI179" s="410">
        <f t="shared" si="88"/>
        <v>0</v>
      </c>
      <c r="AJ179" s="410">
        <f t="shared" si="88"/>
        <v>0</v>
      </c>
      <c r="AK179" s="410">
        <f t="shared" si="88"/>
        <v>0</v>
      </c>
      <c r="AL179" s="410">
        <f t="shared" si="88"/>
        <v>0</v>
      </c>
      <c r="AM179" s="502"/>
    </row>
    <row r="180" spans="1:39" ht="15.5" outlineLevel="1">
      <c r="B180" s="310"/>
      <c r="C180" s="312"/>
      <c r="D180" s="1066"/>
      <c r="E180" s="1066"/>
      <c r="F180" s="1066"/>
      <c r="G180" s="1066"/>
      <c r="H180" s="1066"/>
      <c r="I180" s="1066"/>
      <c r="J180" s="1066"/>
      <c r="K180" s="1066"/>
      <c r="L180" s="1066"/>
      <c r="M180" s="1066"/>
      <c r="N180" s="1066"/>
      <c r="O180" s="1066"/>
      <c r="P180" s="1066"/>
      <c r="Q180" s="1066"/>
      <c r="R180" s="1066"/>
      <c r="S180" s="1066"/>
      <c r="T180" s="1066"/>
      <c r="U180" s="1066"/>
      <c r="V180" s="1066"/>
      <c r="W180" s="1066"/>
      <c r="X180" s="1066"/>
      <c r="Y180" s="1083"/>
      <c r="Z180" s="1083"/>
      <c r="AA180" s="1083"/>
      <c r="AB180" s="415"/>
      <c r="AC180" s="415"/>
      <c r="AD180" s="415"/>
      <c r="AE180" s="415"/>
      <c r="AF180" s="415"/>
      <c r="AG180" s="415"/>
      <c r="AH180" s="415"/>
      <c r="AI180" s="415"/>
      <c r="AJ180" s="415"/>
      <c r="AK180" s="415"/>
      <c r="AL180" s="415"/>
      <c r="AM180" s="313"/>
    </row>
    <row r="181" spans="1:39" ht="15.5" outlineLevel="1">
      <c r="A181" s="506">
        <v>11</v>
      </c>
      <c r="B181" s="314" t="s">
        <v>21</v>
      </c>
      <c r="C181" s="291" t="s">
        <v>25</v>
      </c>
      <c r="D181" s="295">
        <f>+'7.  Persistence Report'!AR79</f>
        <v>624604.94967936329</v>
      </c>
      <c r="E181" s="295">
        <f>+'7.  Persistence Report'!AS79</f>
        <v>624604.9496793648</v>
      </c>
      <c r="F181" s="295">
        <f>+'7.  Persistence Report'!AT79</f>
        <v>618604.62193890836</v>
      </c>
      <c r="G181" s="295">
        <f>+'7.  Persistence Report'!AU79</f>
        <v>525579.28224435379</v>
      </c>
      <c r="H181" s="295">
        <f>+'7.  Persistence Report'!AV79</f>
        <v>525579.28224435379</v>
      </c>
      <c r="I181" s="295">
        <f>+'7.  Persistence Report'!AW79</f>
        <v>241678.70946222771</v>
      </c>
      <c r="J181" s="295">
        <f>+'7.  Persistence Report'!AX79</f>
        <v>241678.70946222771</v>
      </c>
      <c r="K181" s="295">
        <f>+'7.  Persistence Report'!AY79</f>
        <v>240633.98839516562</v>
      </c>
      <c r="L181" s="295">
        <f>+'7.  Persistence Report'!AZ79</f>
        <v>240633.98839516562</v>
      </c>
      <c r="M181" s="295">
        <f>+'7.  Persistence Report'!BA79</f>
        <v>240633.98839516562</v>
      </c>
      <c r="N181" s="295">
        <v>12</v>
      </c>
      <c r="O181" s="295">
        <f>+'7.  Persistence Report'!M79</f>
        <v>169.90588443678593</v>
      </c>
      <c r="P181" s="295">
        <f>+'7.  Persistence Report'!N79</f>
        <v>169.90588443678593</v>
      </c>
      <c r="Q181" s="295">
        <f>+'7.  Persistence Report'!O79</f>
        <v>168.23579086144412</v>
      </c>
      <c r="R181" s="295">
        <f>+'7.  Persistence Report'!P79</f>
        <v>145.88841920209796</v>
      </c>
      <c r="S181" s="295">
        <f>+'7.  Persistence Report'!Q79</f>
        <v>145.88841920209796</v>
      </c>
      <c r="T181" s="295">
        <f>+'7.  Persistence Report'!R79</f>
        <v>65.95487053880548</v>
      </c>
      <c r="U181" s="295">
        <f>+'7.  Persistence Report'!S79</f>
        <v>65.95487053880548</v>
      </c>
      <c r="V181" s="295">
        <f>+'7.  Persistence Report'!T79</f>
        <v>64.908706009594212</v>
      </c>
      <c r="W181" s="295">
        <f>+'7.  Persistence Report'!U79</f>
        <v>64.908706009594212</v>
      </c>
      <c r="X181" s="295">
        <f>+'7.  Persistence Report'!V79</f>
        <v>64.908706009594212</v>
      </c>
      <c r="Y181" s="1084"/>
      <c r="Z181" s="1082">
        <v>1</v>
      </c>
      <c r="AA181" s="1082">
        <v>0</v>
      </c>
      <c r="AB181" s="414"/>
      <c r="AC181" s="414"/>
      <c r="AD181" s="414"/>
      <c r="AE181" s="414"/>
      <c r="AF181" s="414"/>
      <c r="AG181" s="414"/>
      <c r="AH181" s="414"/>
      <c r="AI181" s="414"/>
      <c r="AJ181" s="414"/>
      <c r="AK181" s="414"/>
      <c r="AL181" s="414"/>
      <c r="AM181" s="296">
        <f>SUM(Y181:AL181)</f>
        <v>1</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1077">
        <f>Y181</f>
        <v>0</v>
      </c>
      <c r="Z182" s="1077">
        <f>Z181</f>
        <v>1</v>
      </c>
      <c r="AA182" s="1077">
        <f t="shared" ref="AA182:AB182" si="89">AA181</f>
        <v>0</v>
      </c>
      <c r="AB182" s="1077">
        <f t="shared" si="89"/>
        <v>0</v>
      </c>
      <c r="AC182" s="410">
        <f t="shared" ref="AC182:AL182" si="90">AC181</f>
        <v>0</v>
      </c>
      <c r="AD182" s="410">
        <f t="shared" si="90"/>
        <v>0</v>
      </c>
      <c r="AE182" s="410">
        <f t="shared" si="90"/>
        <v>0</v>
      </c>
      <c r="AF182" s="410">
        <f t="shared" si="90"/>
        <v>0</v>
      </c>
      <c r="AG182" s="410">
        <f t="shared" si="90"/>
        <v>0</v>
      </c>
      <c r="AH182" s="410">
        <f t="shared" si="90"/>
        <v>0</v>
      </c>
      <c r="AI182" s="410">
        <f t="shared" si="90"/>
        <v>0</v>
      </c>
      <c r="AJ182" s="410">
        <f t="shared" si="90"/>
        <v>0</v>
      </c>
      <c r="AK182" s="410">
        <f t="shared" si="90"/>
        <v>0</v>
      </c>
      <c r="AL182" s="410">
        <f t="shared" si="90"/>
        <v>0</v>
      </c>
      <c r="AM182" s="502"/>
    </row>
    <row r="183" spans="1:39" ht="15.5" outlineLevel="1">
      <c r="B183" s="314"/>
      <c r="C183" s="312"/>
      <c r="D183" s="1066"/>
      <c r="E183" s="1066"/>
      <c r="F183" s="1066"/>
      <c r="G183" s="1066"/>
      <c r="H183" s="1066"/>
      <c r="I183" s="1066"/>
      <c r="J183" s="1066"/>
      <c r="K183" s="1066"/>
      <c r="L183" s="1066"/>
      <c r="M183" s="1066"/>
      <c r="N183" s="1066"/>
      <c r="O183" s="1066"/>
      <c r="P183" s="1066"/>
      <c r="Q183" s="1066"/>
      <c r="R183" s="1066"/>
      <c r="S183" s="1066"/>
      <c r="T183" s="1066"/>
      <c r="U183" s="1066"/>
      <c r="V183" s="1066"/>
      <c r="W183" s="1066"/>
      <c r="X183" s="1066"/>
      <c r="Y183" s="1083"/>
      <c r="Z183" s="1085"/>
      <c r="AA183" s="1083"/>
      <c r="AB183" s="415"/>
      <c r="AC183" s="415"/>
      <c r="AD183" s="415"/>
      <c r="AE183" s="415"/>
      <c r="AF183" s="415"/>
      <c r="AG183" s="415"/>
      <c r="AH183" s="415"/>
      <c r="AI183" s="415"/>
      <c r="AJ183" s="415"/>
      <c r="AK183" s="415"/>
      <c r="AL183" s="415"/>
      <c r="AM183" s="313"/>
    </row>
    <row r="184" spans="1:39" ht="15.5" outlineLevel="1">
      <c r="A184" s="506">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1084"/>
      <c r="Z184" s="1084"/>
      <c r="AA184" s="1084"/>
      <c r="AB184" s="414"/>
      <c r="AC184" s="414"/>
      <c r="AD184" s="414"/>
      <c r="AE184" s="414"/>
      <c r="AF184" s="414"/>
      <c r="AG184" s="414"/>
      <c r="AH184" s="414"/>
      <c r="AI184" s="414"/>
      <c r="AJ184" s="414"/>
      <c r="AK184" s="414"/>
      <c r="AL184" s="414"/>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1077">
        <f>Y184</f>
        <v>0</v>
      </c>
      <c r="Z185" s="1077">
        <f>Z184</f>
        <v>0</v>
      </c>
      <c r="AA185" s="1077">
        <f t="shared" ref="AA185:AB185" si="91">AA184</f>
        <v>0</v>
      </c>
      <c r="AB185" s="1077">
        <f t="shared" si="91"/>
        <v>0</v>
      </c>
      <c r="AC185" s="410">
        <f t="shared" ref="AC185:AL185" si="92">AC184</f>
        <v>0</v>
      </c>
      <c r="AD185" s="410">
        <f t="shared" si="92"/>
        <v>0</v>
      </c>
      <c r="AE185" s="410">
        <f t="shared" si="92"/>
        <v>0</v>
      </c>
      <c r="AF185" s="410">
        <f t="shared" si="92"/>
        <v>0</v>
      </c>
      <c r="AG185" s="410">
        <f t="shared" si="92"/>
        <v>0</v>
      </c>
      <c r="AH185" s="410">
        <f t="shared" si="92"/>
        <v>0</v>
      </c>
      <c r="AI185" s="410">
        <f t="shared" si="92"/>
        <v>0</v>
      </c>
      <c r="AJ185" s="410">
        <f t="shared" si="92"/>
        <v>0</v>
      </c>
      <c r="AK185" s="410">
        <f t="shared" si="92"/>
        <v>0</v>
      </c>
      <c r="AL185" s="410">
        <f t="shared" si="92"/>
        <v>0</v>
      </c>
      <c r="AM185" s="502"/>
    </row>
    <row r="186" spans="1:39" ht="15.5" outlineLevel="1">
      <c r="B186" s="314"/>
      <c r="C186" s="312"/>
      <c r="D186" s="1070"/>
      <c r="E186" s="1070"/>
      <c r="F186" s="1070"/>
      <c r="G186" s="1070"/>
      <c r="H186" s="1070"/>
      <c r="I186" s="1070"/>
      <c r="J186" s="1070"/>
      <c r="K186" s="1070"/>
      <c r="L186" s="1070"/>
      <c r="M186" s="1070"/>
      <c r="N186" s="1066"/>
      <c r="O186" s="1070"/>
      <c r="P186" s="1070"/>
      <c r="Q186" s="1070"/>
      <c r="R186" s="1070"/>
      <c r="S186" s="1070"/>
      <c r="T186" s="1070"/>
      <c r="U186" s="1070"/>
      <c r="V186" s="1070"/>
      <c r="W186" s="1070"/>
      <c r="X186" s="1070"/>
      <c r="Y186" s="1083"/>
      <c r="Z186" s="1085"/>
      <c r="AA186" s="1083"/>
      <c r="AB186" s="415"/>
      <c r="AC186" s="415"/>
      <c r="AD186" s="415"/>
      <c r="AE186" s="415"/>
      <c r="AF186" s="415"/>
      <c r="AG186" s="415"/>
      <c r="AH186" s="415"/>
      <c r="AI186" s="415"/>
      <c r="AJ186" s="415"/>
      <c r="AK186" s="415"/>
      <c r="AL186" s="415"/>
      <c r="AM186" s="313"/>
    </row>
    <row r="187" spans="1:39" ht="15.5" outlineLevel="1">
      <c r="A187" s="506">
        <v>13</v>
      </c>
      <c r="B187" s="314" t="s">
        <v>24</v>
      </c>
      <c r="C187" s="291" t="s">
        <v>25</v>
      </c>
      <c r="D187" s="295">
        <f>+'7.  Persistence Report'!AR82</f>
        <v>51506.35</v>
      </c>
      <c r="E187" s="295">
        <f>+'7.  Persistence Report'!AS82</f>
        <v>51506.35</v>
      </c>
      <c r="F187" s="295">
        <f>+'7.  Persistence Report'!AT82</f>
        <v>51506.35</v>
      </c>
      <c r="G187" s="295">
        <f>+'7.  Persistence Report'!AU82</f>
        <v>51506.35</v>
      </c>
      <c r="H187" s="295">
        <f>+'7.  Persistence Report'!AV82</f>
        <v>51506.35</v>
      </c>
      <c r="I187" s="295">
        <f>+'7.  Persistence Report'!AW82</f>
        <v>51506.35</v>
      </c>
      <c r="J187" s="295">
        <f>+'7.  Persistence Report'!AX82</f>
        <v>51506.35</v>
      </c>
      <c r="K187" s="295">
        <f>+'7.  Persistence Report'!AY82</f>
        <v>51506.35</v>
      </c>
      <c r="L187" s="295">
        <f>+'7.  Persistence Report'!AZ82</f>
        <v>51506.35</v>
      </c>
      <c r="M187" s="295">
        <f>+'7.  Persistence Report'!BA82</f>
        <v>51506.35</v>
      </c>
      <c r="N187" s="295">
        <v>12</v>
      </c>
      <c r="O187" s="295">
        <f>+'7.  Persistence Report'!M82</f>
        <v>29.89</v>
      </c>
      <c r="P187" s="295">
        <f>+'7.  Persistence Report'!N82</f>
        <v>29.89</v>
      </c>
      <c r="Q187" s="295">
        <f>+'7.  Persistence Report'!O82</f>
        <v>29.89</v>
      </c>
      <c r="R187" s="295">
        <f>+'7.  Persistence Report'!P82</f>
        <v>29.89</v>
      </c>
      <c r="S187" s="295">
        <f>+'7.  Persistence Report'!Q82</f>
        <v>29.89</v>
      </c>
      <c r="T187" s="295">
        <f>+'7.  Persistence Report'!R82</f>
        <v>29.89</v>
      </c>
      <c r="U187" s="295">
        <f>+'7.  Persistence Report'!S82</f>
        <v>29.89</v>
      </c>
      <c r="V187" s="295">
        <f>+'7.  Persistence Report'!T82</f>
        <v>29.89</v>
      </c>
      <c r="W187" s="295">
        <f>+'7.  Persistence Report'!U82</f>
        <v>29.89</v>
      </c>
      <c r="X187" s="295">
        <f>+'7.  Persistence Report'!V82</f>
        <v>29.89</v>
      </c>
      <c r="Y187" s="1084"/>
      <c r="Z187" s="1082">
        <v>1</v>
      </c>
      <c r="AA187" s="1082">
        <v>0</v>
      </c>
      <c r="AB187" s="414"/>
      <c r="AC187" s="414"/>
      <c r="AD187" s="414"/>
      <c r="AE187" s="414"/>
      <c r="AF187" s="414"/>
      <c r="AG187" s="414"/>
      <c r="AH187" s="414"/>
      <c r="AI187" s="414"/>
      <c r="AJ187" s="414"/>
      <c r="AK187" s="414"/>
      <c r="AL187" s="414"/>
      <c r="AM187" s="296">
        <f>SUM(Y187:AL187)</f>
        <v>1</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1077">
        <f>Y187</f>
        <v>0</v>
      </c>
      <c r="Z188" s="1077">
        <f>Z187</f>
        <v>1</v>
      </c>
      <c r="AA188" s="1077">
        <f t="shared" ref="AA188:AB188" si="93">AA187</f>
        <v>0</v>
      </c>
      <c r="AB188" s="1077">
        <f t="shared" si="93"/>
        <v>0</v>
      </c>
      <c r="AC188" s="410">
        <f t="shared" ref="AC188:AL188" si="94">AC187</f>
        <v>0</v>
      </c>
      <c r="AD188" s="410">
        <f t="shared" si="94"/>
        <v>0</v>
      </c>
      <c r="AE188" s="410">
        <f t="shared" si="94"/>
        <v>0</v>
      </c>
      <c r="AF188" s="410">
        <f t="shared" si="94"/>
        <v>0</v>
      </c>
      <c r="AG188" s="410">
        <f t="shared" si="94"/>
        <v>0</v>
      </c>
      <c r="AH188" s="410">
        <f t="shared" si="94"/>
        <v>0</v>
      </c>
      <c r="AI188" s="410">
        <f t="shared" si="94"/>
        <v>0</v>
      </c>
      <c r="AJ188" s="410">
        <f t="shared" si="94"/>
        <v>0</v>
      </c>
      <c r="AK188" s="410">
        <f t="shared" si="94"/>
        <v>0</v>
      </c>
      <c r="AL188" s="410">
        <f t="shared" si="94"/>
        <v>0</v>
      </c>
      <c r="AM188" s="502"/>
    </row>
    <row r="189" spans="1:39" ht="15.5" outlineLevel="1">
      <c r="B189" s="314"/>
      <c r="C189" s="312"/>
      <c r="D189" s="1070"/>
      <c r="E189" s="1070"/>
      <c r="F189" s="1070"/>
      <c r="G189" s="1070"/>
      <c r="H189" s="1070"/>
      <c r="I189" s="1070"/>
      <c r="J189" s="1070"/>
      <c r="K189" s="1070"/>
      <c r="L189" s="1070"/>
      <c r="M189" s="1070"/>
      <c r="N189" s="1066"/>
      <c r="O189" s="1070"/>
      <c r="P189" s="1070"/>
      <c r="Q189" s="1070"/>
      <c r="R189" s="1070"/>
      <c r="S189" s="1070"/>
      <c r="T189" s="1070"/>
      <c r="U189" s="1070"/>
      <c r="V189" s="1070"/>
      <c r="W189" s="1070"/>
      <c r="X189" s="1070"/>
      <c r="Y189" s="1083"/>
      <c r="Z189" s="1083"/>
      <c r="AA189" s="1083"/>
      <c r="AB189" s="415"/>
      <c r="AC189" s="415"/>
      <c r="AD189" s="415"/>
      <c r="AE189" s="415"/>
      <c r="AF189" s="415"/>
      <c r="AG189" s="415"/>
      <c r="AH189" s="415"/>
      <c r="AI189" s="415"/>
      <c r="AJ189" s="415"/>
      <c r="AK189" s="415"/>
      <c r="AL189" s="415"/>
      <c r="AM189" s="313"/>
    </row>
    <row r="190" spans="1:39" ht="15.5" outlineLevel="1">
      <c r="A190" s="506">
        <v>14</v>
      </c>
      <c r="B190" s="314" t="s">
        <v>20</v>
      </c>
      <c r="C190" s="291" t="s">
        <v>25</v>
      </c>
      <c r="D190" s="295">
        <f>+'7.  Persistence Report'!AR81+'7.  Persistence Report'!AR94</f>
        <v>125881.2723128153</v>
      </c>
      <c r="E190" s="295">
        <f>+'7.  Persistence Report'!AS81+'7.  Persistence Report'!AS94</f>
        <v>125881.2723128153</v>
      </c>
      <c r="F190" s="295">
        <f>+'7.  Persistence Report'!AT81+'7.  Persistence Report'!AT94</f>
        <v>125881.2723128153</v>
      </c>
      <c r="G190" s="295">
        <f>+'7.  Persistence Report'!AU81+'7.  Persistence Report'!AU94</f>
        <v>125881.2723128153</v>
      </c>
      <c r="H190" s="295">
        <f>+'7.  Persistence Report'!AV81+'7.  Persistence Report'!AV94</f>
        <v>0</v>
      </c>
      <c r="I190" s="295">
        <f>+'7.  Persistence Report'!AW81+'7.  Persistence Report'!AW94</f>
        <v>0</v>
      </c>
      <c r="J190" s="295">
        <f>+'7.  Persistence Report'!AX81+'7.  Persistence Report'!AX94</f>
        <v>0</v>
      </c>
      <c r="K190" s="295">
        <f>+'7.  Persistence Report'!AY81+'7.  Persistence Report'!AY94</f>
        <v>0</v>
      </c>
      <c r="L190" s="295">
        <f>+'7.  Persistence Report'!AZ81+'7.  Persistence Report'!AZ94</f>
        <v>0</v>
      </c>
      <c r="M190" s="295">
        <f>+'7.  Persistence Report'!BA81+'7.  Persistence Report'!BA94</f>
        <v>0</v>
      </c>
      <c r="N190" s="295">
        <v>12</v>
      </c>
      <c r="O190" s="295">
        <f>+'7.  Persistence Report'!M81+'7.  Persistence Report'!M94</f>
        <v>25.88587314825913</v>
      </c>
      <c r="P190" s="295">
        <f>+'7.  Persistence Report'!N81+'7.  Persistence Report'!N94</f>
        <v>25.88587314825913</v>
      </c>
      <c r="Q190" s="295">
        <f>+'7.  Persistence Report'!O81+'7.  Persistence Report'!O94</f>
        <v>25.88587314825913</v>
      </c>
      <c r="R190" s="295">
        <f>+'7.  Persistence Report'!P81+'7.  Persistence Report'!P94</f>
        <v>25.88587314825913</v>
      </c>
      <c r="S190" s="295">
        <f>+'7.  Persistence Report'!Q81+'7.  Persistence Report'!Q94</f>
        <v>0</v>
      </c>
      <c r="T190" s="295">
        <f>+'7.  Persistence Report'!R81+'7.  Persistence Report'!R94</f>
        <v>0</v>
      </c>
      <c r="U190" s="295">
        <f>+'7.  Persistence Report'!S81+'7.  Persistence Report'!S94</f>
        <v>0</v>
      </c>
      <c r="V190" s="295">
        <f>+'7.  Persistence Report'!T81+'7.  Persistence Report'!T94</f>
        <v>0</v>
      </c>
      <c r="W190" s="295">
        <f>+'7.  Persistence Report'!U81+'7.  Persistence Report'!U94</f>
        <v>0</v>
      </c>
      <c r="X190" s="295">
        <f>+'7.  Persistence Report'!V81+'7.  Persistence Report'!V94</f>
        <v>0</v>
      </c>
      <c r="Y190" s="1084"/>
      <c r="Z190" s="1082">
        <v>1</v>
      </c>
      <c r="AA190" s="1082">
        <v>0</v>
      </c>
      <c r="AB190" s="414"/>
      <c r="AC190" s="414"/>
      <c r="AD190" s="414"/>
      <c r="AE190" s="414"/>
      <c r="AF190" s="414"/>
      <c r="AG190" s="414"/>
      <c r="AH190" s="414"/>
      <c r="AI190" s="414"/>
      <c r="AJ190" s="414"/>
      <c r="AK190" s="414"/>
      <c r="AL190" s="414"/>
      <c r="AM190" s="296">
        <f>SUM(Y190:AL190)</f>
        <v>1</v>
      </c>
    </row>
    <row r="191" spans="1:39" ht="15.5" outlineLevel="1">
      <c r="B191" s="294" t="s">
        <v>244</v>
      </c>
      <c r="C191" s="291" t="s">
        <v>163</v>
      </c>
      <c r="D191" s="295">
        <f>+'7.  Persistence Report'!AR98+'7.  Persistence Report'!AR99</f>
        <v>4270.2988137000002</v>
      </c>
      <c r="E191" s="295">
        <f>+'7.  Persistence Report'!AS98+'7.  Persistence Report'!AS99</f>
        <v>4270.2988137000002</v>
      </c>
      <c r="F191" s="295">
        <f>+'7.  Persistence Report'!AT98+'7.  Persistence Report'!AT99</f>
        <v>4270.2988137000002</v>
      </c>
      <c r="G191" s="295">
        <f>+'7.  Persistence Report'!AU98+'7.  Persistence Report'!AU99</f>
        <v>4270.2988137000002</v>
      </c>
      <c r="H191" s="295">
        <f>+'7.  Persistence Report'!AV98+'7.  Persistence Report'!AV99</f>
        <v>0</v>
      </c>
      <c r="I191" s="295">
        <f>+'7.  Persistence Report'!AW98+'7.  Persistence Report'!AW99</f>
        <v>0</v>
      </c>
      <c r="J191" s="295">
        <f>+'7.  Persistence Report'!AX98+'7.  Persistence Report'!AX99</f>
        <v>0</v>
      </c>
      <c r="K191" s="295">
        <f>+'7.  Persistence Report'!AY98+'7.  Persistence Report'!AY99</f>
        <v>0</v>
      </c>
      <c r="L191" s="295">
        <f>+'7.  Persistence Report'!AZ98+'7.  Persistence Report'!AZ99</f>
        <v>0</v>
      </c>
      <c r="M191" s="295">
        <f>+'7.  Persistence Report'!BA98+'7.  Persistence Report'!BA99</f>
        <v>0</v>
      </c>
      <c r="N191" s="295">
        <f>N190</f>
        <v>12</v>
      </c>
      <c r="O191" s="295">
        <f>+'7.  Persistence Report'!M98+'7.  Persistence Report'!M99</f>
        <v>0.86233136300000002</v>
      </c>
      <c r="P191" s="295">
        <f>+'7.  Persistence Report'!N98+'7.  Persistence Report'!N99</f>
        <v>0.86233136300000002</v>
      </c>
      <c r="Q191" s="295">
        <f>+'7.  Persistence Report'!O98+'7.  Persistence Report'!O99</f>
        <v>0.86233136300000002</v>
      </c>
      <c r="R191" s="295">
        <f>+'7.  Persistence Report'!P98+'7.  Persistence Report'!P99</f>
        <v>0.86233136300000002</v>
      </c>
      <c r="S191" s="295">
        <f>+'7.  Persistence Report'!Q98+'7.  Persistence Report'!Q99</f>
        <v>0</v>
      </c>
      <c r="T191" s="295">
        <f>+'7.  Persistence Report'!R98+'7.  Persistence Report'!R99</f>
        <v>0</v>
      </c>
      <c r="U191" s="295">
        <f>+'7.  Persistence Report'!S98+'7.  Persistence Report'!S99</f>
        <v>0</v>
      </c>
      <c r="V191" s="295">
        <f>+'7.  Persistence Report'!T98+'7.  Persistence Report'!T99</f>
        <v>0</v>
      </c>
      <c r="W191" s="295">
        <f>+'7.  Persistence Report'!U98+'7.  Persistence Report'!U99</f>
        <v>0</v>
      </c>
      <c r="X191" s="295">
        <f>+'7.  Persistence Report'!V98+'7.  Persistence Report'!V99</f>
        <v>0</v>
      </c>
      <c r="Y191" s="1077">
        <f>Y190</f>
        <v>0</v>
      </c>
      <c r="Z191" s="1077">
        <f>Z190</f>
        <v>1</v>
      </c>
      <c r="AA191" s="1077">
        <f t="shared" ref="AA191:AB191" si="95">AA190</f>
        <v>0</v>
      </c>
      <c r="AB191" s="1077">
        <f t="shared" si="95"/>
        <v>0</v>
      </c>
      <c r="AC191" s="410">
        <f t="shared" ref="AC191:AL191" si="96">AC190</f>
        <v>0</v>
      </c>
      <c r="AD191" s="410">
        <f t="shared" si="96"/>
        <v>0</v>
      </c>
      <c r="AE191" s="410">
        <f t="shared" si="96"/>
        <v>0</v>
      </c>
      <c r="AF191" s="410">
        <f t="shared" si="96"/>
        <v>0</v>
      </c>
      <c r="AG191" s="410">
        <f t="shared" si="96"/>
        <v>0</v>
      </c>
      <c r="AH191" s="410">
        <f t="shared" si="96"/>
        <v>0</v>
      </c>
      <c r="AI191" s="410">
        <f t="shared" si="96"/>
        <v>0</v>
      </c>
      <c r="AJ191" s="410">
        <f t="shared" si="96"/>
        <v>0</v>
      </c>
      <c r="AK191" s="410">
        <f t="shared" si="96"/>
        <v>0</v>
      </c>
      <c r="AL191" s="410">
        <f t="shared" si="96"/>
        <v>0</v>
      </c>
      <c r="AM191" s="502"/>
    </row>
    <row r="192" spans="1:39" ht="15.5" outlineLevel="1">
      <c r="B192" s="314"/>
      <c r="C192" s="312"/>
      <c r="D192" s="1070"/>
      <c r="E192" s="1070"/>
      <c r="F192" s="1070"/>
      <c r="G192" s="1070"/>
      <c r="H192" s="1070"/>
      <c r="I192" s="1070"/>
      <c r="J192" s="1070"/>
      <c r="K192" s="1070"/>
      <c r="L192" s="1070"/>
      <c r="M192" s="1070"/>
      <c r="N192" s="1066"/>
      <c r="O192" s="1070"/>
      <c r="P192" s="1070"/>
      <c r="Q192" s="1070"/>
      <c r="R192" s="1070"/>
      <c r="S192" s="1070"/>
      <c r="T192" s="1070"/>
      <c r="U192" s="1070"/>
      <c r="V192" s="1070"/>
      <c r="W192" s="1070"/>
      <c r="X192" s="1070"/>
      <c r="Y192" s="1083"/>
      <c r="Z192" s="1085"/>
      <c r="AA192" s="1083"/>
      <c r="AB192" s="415"/>
      <c r="AC192" s="415"/>
      <c r="AD192" s="415"/>
      <c r="AE192" s="415"/>
      <c r="AF192" s="415"/>
      <c r="AG192" s="415"/>
      <c r="AH192" s="415"/>
      <c r="AI192" s="415"/>
      <c r="AJ192" s="415"/>
      <c r="AK192" s="415"/>
      <c r="AL192" s="415"/>
      <c r="AM192" s="313"/>
    </row>
    <row r="193" spans="1:39" s="283" customFormat="1" ht="15.5" outlineLevel="1">
      <c r="A193" s="506">
        <v>15</v>
      </c>
      <c r="B193" s="314" t="s">
        <v>486</v>
      </c>
      <c r="C193" s="291" t="s">
        <v>25</v>
      </c>
      <c r="D193" s="295"/>
      <c r="E193" s="295"/>
      <c r="F193" s="295"/>
      <c r="G193" s="295"/>
      <c r="H193" s="295"/>
      <c r="I193" s="295"/>
      <c r="J193" s="295"/>
      <c r="K193" s="295"/>
      <c r="L193" s="295"/>
      <c r="M193" s="295"/>
      <c r="N193" s="1066"/>
      <c r="O193" s="295"/>
      <c r="P193" s="295"/>
      <c r="Q193" s="295"/>
      <c r="R193" s="295"/>
      <c r="S193" s="295"/>
      <c r="T193" s="295"/>
      <c r="U193" s="295"/>
      <c r="V193" s="295"/>
      <c r="W193" s="295"/>
      <c r="X193" s="295"/>
      <c r="Y193" s="1084"/>
      <c r="Z193" s="1084"/>
      <c r="AA193" s="1084"/>
      <c r="AB193" s="414"/>
      <c r="AC193" s="414"/>
      <c r="AD193" s="414"/>
      <c r="AE193" s="414"/>
      <c r="AF193" s="414"/>
      <c r="AG193" s="414"/>
      <c r="AH193" s="414"/>
      <c r="AI193" s="414"/>
      <c r="AJ193" s="414"/>
      <c r="AK193" s="414"/>
      <c r="AL193" s="414"/>
      <c r="AM193" s="296">
        <f>SUM(Y193:AL193)</f>
        <v>0</v>
      </c>
    </row>
    <row r="194" spans="1:39" s="283" customFormat="1" ht="15.5" outlineLevel="1">
      <c r="A194" s="506"/>
      <c r="B194" s="315" t="s">
        <v>244</v>
      </c>
      <c r="C194" s="291" t="s">
        <v>163</v>
      </c>
      <c r="D194" s="295"/>
      <c r="E194" s="295"/>
      <c r="F194" s="295"/>
      <c r="G194" s="295"/>
      <c r="H194" s="295"/>
      <c r="I194" s="295"/>
      <c r="J194" s="295"/>
      <c r="K194" s="295"/>
      <c r="L194" s="295"/>
      <c r="M194" s="295"/>
      <c r="N194" s="1066"/>
      <c r="O194" s="295"/>
      <c r="P194" s="295"/>
      <c r="Q194" s="295"/>
      <c r="R194" s="295"/>
      <c r="S194" s="295"/>
      <c r="T194" s="295"/>
      <c r="U194" s="295"/>
      <c r="V194" s="295"/>
      <c r="W194" s="295"/>
      <c r="X194" s="295"/>
      <c r="Y194" s="1077">
        <f>Y193</f>
        <v>0</v>
      </c>
      <c r="Z194" s="1077">
        <f>Z193</f>
        <v>0</v>
      </c>
      <c r="AA194" s="1077">
        <f t="shared" ref="AA194:AB194" si="97">AA193</f>
        <v>0</v>
      </c>
      <c r="AB194" s="1077">
        <f t="shared" si="97"/>
        <v>0</v>
      </c>
      <c r="AC194" s="410">
        <f t="shared" ref="AC194:AL194" si="98">AC193</f>
        <v>0</v>
      </c>
      <c r="AD194" s="410">
        <f t="shared" si="98"/>
        <v>0</v>
      </c>
      <c r="AE194" s="410">
        <f t="shared" si="98"/>
        <v>0</v>
      </c>
      <c r="AF194" s="410">
        <f t="shared" si="98"/>
        <v>0</v>
      </c>
      <c r="AG194" s="410">
        <f t="shared" si="98"/>
        <v>0</v>
      </c>
      <c r="AH194" s="410">
        <f t="shared" si="98"/>
        <v>0</v>
      </c>
      <c r="AI194" s="410">
        <f t="shared" si="98"/>
        <v>0</v>
      </c>
      <c r="AJ194" s="410">
        <f t="shared" si="98"/>
        <v>0</v>
      </c>
      <c r="AK194" s="410">
        <f t="shared" si="98"/>
        <v>0</v>
      </c>
      <c r="AL194" s="410">
        <f t="shared" si="98"/>
        <v>0</v>
      </c>
      <c r="AM194" s="502"/>
    </row>
    <row r="195" spans="1:39" s="283" customFormat="1" ht="15.5" outlineLevel="1">
      <c r="A195" s="506"/>
      <c r="B195" s="314"/>
      <c r="C195" s="312"/>
      <c r="D195" s="1070"/>
      <c r="E195" s="1070"/>
      <c r="F195" s="1070"/>
      <c r="G195" s="1070"/>
      <c r="H195" s="1070"/>
      <c r="I195" s="1070"/>
      <c r="J195" s="1070"/>
      <c r="K195" s="1070"/>
      <c r="L195" s="1070"/>
      <c r="M195" s="1070"/>
      <c r="N195" s="1066"/>
      <c r="O195" s="1070"/>
      <c r="P195" s="1070"/>
      <c r="Q195" s="1070"/>
      <c r="R195" s="1070"/>
      <c r="S195" s="1070"/>
      <c r="T195" s="1070"/>
      <c r="U195" s="1070"/>
      <c r="V195" s="1070"/>
      <c r="W195" s="1070"/>
      <c r="X195" s="1070"/>
      <c r="Y195" s="1086"/>
      <c r="Z195" s="1083"/>
      <c r="AA195" s="1083"/>
      <c r="AB195" s="415"/>
      <c r="AC195" s="415"/>
      <c r="AD195" s="415"/>
      <c r="AE195" s="415"/>
      <c r="AF195" s="415"/>
      <c r="AG195" s="415"/>
      <c r="AH195" s="415"/>
      <c r="AI195" s="415"/>
      <c r="AJ195" s="415"/>
      <c r="AK195" s="415"/>
      <c r="AL195" s="415"/>
      <c r="AM195" s="313"/>
    </row>
    <row r="196" spans="1:39" s="283" customFormat="1" ht="31" outlineLevel="1">
      <c r="A196" s="506">
        <v>16</v>
      </c>
      <c r="B196" s="314" t="s">
        <v>487</v>
      </c>
      <c r="C196" s="291" t="s">
        <v>25</v>
      </c>
      <c r="D196" s="295"/>
      <c r="E196" s="295"/>
      <c r="F196" s="295"/>
      <c r="G196" s="295"/>
      <c r="H196" s="295"/>
      <c r="I196" s="295"/>
      <c r="J196" s="295"/>
      <c r="K196" s="295"/>
      <c r="L196" s="295"/>
      <c r="M196" s="295"/>
      <c r="N196" s="1066"/>
      <c r="O196" s="295"/>
      <c r="P196" s="295"/>
      <c r="Q196" s="295"/>
      <c r="R196" s="295"/>
      <c r="S196" s="295"/>
      <c r="T196" s="295"/>
      <c r="U196" s="295"/>
      <c r="V196" s="295"/>
      <c r="W196" s="295"/>
      <c r="X196" s="295"/>
      <c r="Y196" s="1084"/>
      <c r="Z196" s="1084"/>
      <c r="AA196" s="1084"/>
      <c r="AB196" s="414"/>
      <c r="AC196" s="414"/>
      <c r="AD196" s="414"/>
      <c r="AE196" s="414"/>
      <c r="AF196" s="414"/>
      <c r="AG196" s="414"/>
      <c r="AH196" s="414"/>
      <c r="AI196" s="414"/>
      <c r="AJ196" s="414"/>
      <c r="AK196" s="414"/>
      <c r="AL196" s="414"/>
      <c r="AM196" s="296">
        <f>SUM(Y196:AL196)</f>
        <v>0</v>
      </c>
    </row>
    <row r="197" spans="1:39" s="283" customFormat="1" ht="15.5" outlineLevel="1">
      <c r="A197" s="506"/>
      <c r="B197" s="315" t="s">
        <v>244</v>
      </c>
      <c r="C197" s="291" t="s">
        <v>163</v>
      </c>
      <c r="D197" s="295"/>
      <c r="E197" s="295"/>
      <c r="F197" s="295"/>
      <c r="G197" s="295"/>
      <c r="H197" s="295"/>
      <c r="I197" s="295"/>
      <c r="J197" s="295"/>
      <c r="K197" s="295"/>
      <c r="L197" s="295"/>
      <c r="M197" s="295"/>
      <c r="N197" s="1066"/>
      <c r="O197" s="295"/>
      <c r="P197" s="295"/>
      <c r="Q197" s="295"/>
      <c r="R197" s="295"/>
      <c r="S197" s="295"/>
      <c r="T197" s="295"/>
      <c r="U197" s="295"/>
      <c r="V197" s="295"/>
      <c r="W197" s="295"/>
      <c r="X197" s="295"/>
      <c r="Y197" s="1077">
        <f>Y196</f>
        <v>0</v>
      </c>
      <c r="Z197" s="1077">
        <f>Z196</f>
        <v>0</v>
      </c>
      <c r="AA197" s="1077">
        <f t="shared" ref="AA197:AB197" si="99">AA196</f>
        <v>0</v>
      </c>
      <c r="AB197" s="1077">
        <f t="shared" si="99"/>
        <v>0</v>
      </c>
      <c r="AC197" s="410">
        <f t="shared" ref="AC197:AL197" si="100">AC196</f>
        <v>0</v>
      </c>
      <c r="AD197" s="410">
        <f t="shared" si="100"/>
        <v>0</v>
      </c>
      <c r="AE197" s="410">
        <f t="shared" si="100"/>
        <v>0</v>
      </c>
      <c r="AF197" s="410">
        <f t="shared" si="100"/>
        <v>0</v>
      </c>
      <c r="AG197" s="410">
        <f t="shared" si="100"/>
        <v>0</v>
      </c>
      <c r="AH197" s="410">
        <f t="shared" si="100"/>
        <v>0</v>
      </c>
      <c r="AI197" s="410">
        <f t="shared" si="100"/>
        <v>0</v>
      </c>
      <c r="AJ197" s="410">
        <f t="shared" si="100"/>
        <v>0</v>
      </c>
      <c r="AK197" s="410">
        <f t="shared" si="100"/>
        <v>0</v>
      </c>
      <c r="AL197" s="410">
        <f t="shared" si="100"/>
        <v>0</v>
      </c>
      <c r="AM197" s="502"/>
    </row>
    <row r="198" spans="1:39" s="283" customFormat="1" ht="15.5" outlineLevel="1">
      <c r="A198" s="506"/>
      <c r="B198" s="314"/>
      <c r="C198" s="312"/>
      <c r="D198" s="1070"/>
      <c r="E198" s="1070"/>
      <c r="F198" s="1070"/>
      <c r="G198" s="1070"/>
      <c r="H198" s="1070"/>
      <c r="I198" s="1070"/>
      <c r="J198" s="1070"/>
      <c r="K198" s="1070"/>
      <c r="L198" s="1070"/>
      <c r="M198" s="1070"/>
      <c r="N198" s="1066"/>
      <c r="O198" s="1070"/>
      <c r="P198" s="1070"/>
      <c r="Q198" s="1070"/>
      <c r="R198" s="1070"/>
      <c r="S198" s="1070"/>
      <c r="T198" s="1070"/>
      <c r="U198" s="1070"/>
      <c r="V198" s="1070"/>
      <c r="W198" s="1070"/>
      <c r="X198" s="1070"/>
      <c r="Y198" s="1086"/>
      <c r="Z198" s="1083"/>
      <c r="AA198" s="1083"/>
      <c r="AB198" s="415"/>
      <c r="AC198" s="415"/>
      <c r="AD198" s="415"/>
      <c r="AE198" s="415"/>
      <c r="AF198" s="415"/>
      <c r="AG198" s="415"/>
      <c r="AH198" s="415"/>
      <c r="AI198" s="415"/>
      <c r="AJ198" s="415"/>
      <c r="AK198" s="415"/>
      <c r="AL198" s="415"/>
      <c r="AM198" s="313"/>
    </row>
    <row r="199" spans="1:39" ht="15.5" outlineLevel="1">
      <c r="A199" s="506">
        <v>17</v>
      </c>
      <c r="B199" s="314" t="s">
        <v>9</v>
      </c>
      <c r="C199" s="291" t="s">
        <v>25</v>
      </c>
      <c r="D199" s="295">
        <f>+'7.  Persistence Report'!AR91+'7.  Persistence Report'!AR93</f>
        <v>11731.581</v>
      </c>
      <c r="E199" s="295">
        <f>+'7.  Persistence Report'!AS91+'7.  Persistence Report'!AS93</f>
        <v>0</v>
      </c>
      <c r="F199" s="295">
        <f>+'7.  Persistence Report'!AT91+'7.  Persistence Report'!AT93</f>
        <v>0</v>
      </c>
      <c r="G199" s="295">
        <f>+'7.  Persistence Report'!AU91+'7.  Persistence Report'!AU93</f>
        <v>0</v>
      </c>
      <c r="H199" s="295">
        <f>+'7.  Persistence Report'!AV91+'7.  Persistence Report'!AV93</f>
        <v>0</v>
      </c>
      <c r="I199" s="295">
        <f>+'7.  Persistence Report'!AW91+'7.  Persistence Report'!AW93</f>
        <v>0</v>
      </c>
      <c r="J199" s="295">
        <f>+'7.  Persistence Report'!AX91+'7.  Persistence Report'!AX93</f>
        <v>0</v>
      </c>
      <c r="K199" s="295">
        <f>+'7.  Persistence Report'!AY91+'7.  Persistence Report'!AY93</f>
        <v>0</v>
      </c>
      <c r="L199" s="295">
        <f>+'7.  Persistence Report'!AZ91+'7.  Persistence Report'!AZ93</f>
        <v>0</v>
      </c>
      <c r="M199" s="295">
        <f>+'7.  Persistence Report'!BA91+'7.  Persistence Report'!BA93</f>
        <v>0</v>
      </c>
      <c r="N199" s="1066"/>
      <c r="O199" s="295">
        <f>+'7.  Persistence Report'!M91+'7.  Persistence Report'!M93</f>
        <v>807.10853550000002</v>
      </c>
      <c r="P199" s="295">
        <f>+'7.  Persistence Report'!N91+'7.  Persistence Report'!N93</f>
        <v>0</v>
      </c>
      <c r="Q199" s="295">
        <f>+'7.  Persistence Report'!O91+'7.  Persistence Report'!O93</f>
        <v>0</v>
      </c>
      <c r="R199" s="295">
        <f>+'7.  Persistence Report'!P91+'7.  Persistence Report'!P93</f>
        <v>0</v>
      </c>
      <c r="S199" s="295">
        <f>+'7.  Persistence Report'!Q91+'7.  Persistence Report'!Q93</f>
        <v>0</v>
      </c>
      <c r="T199" s="295">
        <f>+'7.  Persistence Report'!R91+'7.  Persistence Report'!R93</f>
        <v>0</v>
      </c>
      <c r="U199" s="295">
        <f>+'7.  Persistence Report'!S91+'7.  Persistence Report'!S93</f>
        <v>0</v>
      </c>
      <c r="V199" s="295">
        <f>+'7.  Persistence Report'!T91+'7.  Persistence Report'!T93</f>
        <v>0</v>
      </c>
      <c r="W199" s="295">
        <f>+'7.  Persistence Report'!U91+'7.  Persistence Report'!U93</f>
        <v>0</v>
      </c>
      <c r="X199" s="295">
        <f>+'7.  Persistence Report'!V91+'7.  Persistence Report'!V93</f>
        <v>0</v>
      </c>
      <c r="Y199" s="1084"/>
      <c r="Z199" s="1082">
        <v>1</v>
      </c>
      <c r="AA199" s="1082">
        <v>0</v>
      </c>
      <c r="AB199" s="414"/>
      <c r="AC199" s="414"/>
      <c r="AD199" s="414"/>
      <c r="AE199" s="414"/>
      <c r="AF199" s="414"/>
      <c r="AG199" s="414"/>
      <c r="AH199" s="414"/>
      <c r="AI199" s="414"/>
      <c r="AJ199" s="414"/>
      <c r="AK199" s="414"/>
      <c r="AL199" s="414"/>
      <c r="AM199" s="296">
        <f>SUM(Y199:AL199)</f>
        <v>1</v>
      </c>
    </row>
    <row r="200" spans="1:39" ht="15.5" outlineLevel="1">
      <c r="B200" s="294" t="s">
        <v>244</v>
      </c>
      <c r="C200" s="291" t="s">
        <v>163</v>
      </c>
      <c r="D200" s="295"/>
      <c r="E200" s="295"/>
      <c r="F200" s="295"/>
      <c r="G200" s="295"/>
      <c r="H200" s="295"/>
      <c r="I200" s="295"/>
      <c r="J200" s="295"/>
      <c r="K200" s="295"/>
      <c r="L200" s="295"/>
      <c r="M200" s="295"/>
      <c r="N200" s="1066"/>
      <c r="O200" s="295"/>
      <c r="P200" s="295"/>
      <c r="Q200" s="295"/>
      <c r="R200" s="295"/>
      <c r="S200" s="295"/>
      <c r="T200" s="295"/>
      <c r="U200" s="295"/>
      <c r="V200" s="295"/>
      <c r="W200" s="295"/>
      <c r="X200" s="295"/>
      <c r="Y200" s="1077">
        <f>Y199</f>
        <v>0</v>
      </c>
      <c r="Z200" s="1077">
        <f>Z199</f>
        <v>1</v>
      </c>
      <c r="AA200" s="1077">
        <f t="shared" ref="AA200:AB200" si="101">AA199</f>
        <v>0</v>
      </c>
      <c r="AB200" s="1077">
        <f t="shared" si="101"/>
        <v>0</v>
      </c>
      <c r="AC200" s="410">
        <f t="shared" ref="AC200:AL200" si="102">AC199</f>
        <v>0</v>
      </c>
      <c r="AD200" s="410">
        <f t="shared" si="102"/>
        <v>0</v>
      </c>
      <c r="AE200" s="410">
        <f t="shared" si="102"/>
        <v>0</v>
      </c>
      <c r="AF200" s="410">
        <f t="shared" si="102"/>
        <v>0</v>
      </c>
      <c r="AG200" s="410">
        <f t="shared" si="102"/>
        <v>0</v>
      </c>
      <c r="AH200" s="410">
        <f t="shared" si="102"/>
        <v>0</v>
      </c>
      <c r="AI200" s="410">
        <f t="shared" si="102"/>
        <v>0</v>
      </c>
      <c r="AJ200" s="410">
        <f t="shared" si="102"/>
        <v>0</v>
      </c>
      <c r="AK200" s="410">
        <f t="shared" si="102"/>
        <v>0</v>
      </c>
      <c r="AL200" s="410">
        <f t="shared" si="102"/>
        <v>0</v>
      </c>
      <c r="AM200" s="502"/>
    </row>
    <row r="201" spans="1:39" ht="15.5" outlineLevel="1">
      <c r="B201" s="315"/>
      <c r="C201" s="305"/>
      <c r="D201" s="1066"/>
      <c r="E201" s="1066"/>
      <c r="F201" s="1066"/>
      <c r="G201" s="1066"/>
      <c r="H201" s="1066"/>
      <c r="I201" s="1066"/>
      <c r="J201" s="1066"/>
      <c r="K201" s="1066"/>
      <c r="L201" s="1066"/>
      <c r="M201" s="1066"/>
      <c r="N201" s="1066"/>
      <c r="O201" s="1066"/>
      <c r="P201" s="1066"/>
      <c r="Q201" s="1066"/>
      <c r="R201" s="1066"/>
      <c r="S201" s="1066"/>
      <c r="T201" s="1066"/>
      <c r="U201" s="1066"/>
      <c r="V201" s="1066"/>
      <c r="W201" s="1066"/>
      <c r="X201" s="1066"/>
      <c r="Y201" s="1087"/>
      <c r="Z201" s="1088"/>
      <c r="AA201" s="1088"/>
      <c r="AB201" s="1088"/>
      <c r="AC201" s="419"/>
      <c r="AD201" s="419"/>
      <c r="AE201" s="419"/>
      <c r="AF201" s="419"/>
      <c r="AG201" s="419"/>
      <c r="AH201" s="419"/>
      <c r="AI201" s="419"/>
      <c r="AJ201" s="419"/>
      <c r="AK201" s="419"/>
      <c r="AL201" s="419"/>
      <c r="AM201" s="317"/>
    </row>
    <row r="202" spans="1:39" ht="15.5" outlineLevel="1">
      <c r="A202" s="507"/>
      <c r="B202" s="288" t="s">
        <v>10</v>
      </c>
      <c r="C202" s="289"/>
      <c r="D202" s="1069"/>
      <c r="E202" s="1069"/>
      <c r="F202" s="1069"/>
      <c r="G202" s="1069"/>
      <c r="H202" s="1069"/>
      <c r="I202" s="1069"/>
      <c r="J202" s="1069"/>
      <c r="K202" s="1069"/>
      <c r="L202" s="1069"/>
      <c r="M202" s="1069"/>
      <c r="N202" s="1071"/>
      <c r="O202" s="1069"/>
      <c r="P202" s="1069"/>
      <c r="Q202" s="1069"/>
      <c r="R202" s="1069"/>
      <c r="S202" s="1069"/>
      <c r="T202" s="1069"/>
      <c r="U202" s="1069"/>
      <c r="V202" s="1069"/>
      <c r="W202" s="1069"/>
      <c r="X202" s="1069"/>
      <c r="Y202" s="1080"/>
      <c r="Z202" s="1080"/>
      <c r="AA202" s="1080"/>
      <c r="AB202" s="1080"/>
      <c r="AC202" s="413"/>
      <c r="AD202" s="413"/>
      <c r="AE202" s="413"/>
      <c r="AF202" s="413"/>
      <c r="AG202" s="413"/>
      <c r="AH202" s="413"/>
      <c r="AI202" s="413"/>
      <c r="AJ202" s="413"/>
      <c r="AK202" s="413"/>
      <c r="AL202" s="413"/>
      <c r="AM202" s="292"/>
    </row>
    <row r="203" spans="1:39" ht="15.5" outlineLevel="1">
      <c r="A203" s="506">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1089"/>
      <c r="Z203" s="1084"/>
      <c r="AA203" s="1084"/>
      <c r="AB203" s="414"/>
      <c r="AC203" s="414"/>
      <c r="AD203" s="414"/>
      <c r="AE203" s="414"/>
      <c r="AF203" s="414"/>
      <c r="AG203" s="414"/>
      <c r="AH203" s="414"/>
      <c r="AI203" s="414"/>
      <c r="AJ203" s="414"/>
      <c r="AK203" s="414"/>
      <c r="AL203" s="414"/>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1077">
        <f>Y203</f>
        <v>0</v>
      </c>
      <c r="Z204" s="1077">
        <f>Z203</f>
        <v>0</v>
      </c>
      <c r="AA204" s="1077">
        <f t="shared" ref="AA204:AB204" si="103">AA203</f>
        <v>0</v>
      </c>
      <c r="AB204" s="1077">
        <f t="shared" si="103"/>
        <v>0</v>
      </c>
      <c r="AC204" s="410">
        <f t="shared" ref="AC204:AL204" si="104">AC203</f>
        <v>0</v>
      </c>
      <c r="AD204" s="410">
        <f t="shared" si="104"/>
        <v>0</v>
      </c>
      <c r="AE204" s="410">
        <f t="shared" si="104"/>
        <v>0</v>
      </c>
      <c r="AF204" s="410">
        <f t="shared" si="104"/>
        <v>0</v>
      </c>
      <c r="AG204" s="410">
        <f t="shared" si="104"/>
        <v>0</v>
      </c>
      <c r="AH204" s="410">
        <f t="shared" si="104"/>
        <v>0</v>
      </c>
      <c r="AI204" s="410">
        <f t="shared" si="104"/>
        <v>0</v>
      </c>
      <c r="AJ204" s="410">
        <f t="shared" si="104"/>
        <v>0</v>
      </c>
      <c r="AK204" s="410">
        <f t="shared" si="104"/>
        <v>0</v>
      </c>
      <c r="AL204" s="410">
        <f t="shared" si="104"/>
        <v>0</v>
      </c>
      <c r="AM204" s="502"/>
    </row>
    <row r="205" spans="1:39" ht="15.5" outlineLevel="1">
      <c r="A205" s="509"/>
      <c r="B205" s="315"/>
      <c r="C205" s="305"/>
      <c r="D205" s="1066"/>
      <c r="E205" s="1066"/>
      <c r="F205" s="1066"/>
      <c r="G205" s="1066"/>
      <c r="H205" s="1066"/>
      <c r="I205" s="1066"/>
      <c r="J205" s="1066"/>
      <c r="K205" s="1066"/>
      <c r="L205" s="1066"/>
      <c r="M205" s="1066"/>
      <c r="N205" s="1066"/>
      <c r="O205" s="1066"/>
      <c r="P205" s="1066"/>
      <c r="Q205" s="1066"/>
      <c r="R205" s="1066"/>
      <c r="S205" s="1066"/>
      <c r="T205" s="1066"/>
      <c r="U205" s="1066"/>
      <c r="V205" s="1066"/>
      <c r="W205" s="1066"/>
      <c r="X205" s="1066"/>
      <c r="Y205" s="1078"/>
      <c r="Z205" s="1090"/>
      <c r="AA205" s="1090"/>
      <c r="AB205" s="1090"/>
      <c r="AC205" s="420"/>
      <c r="AD205" s="420"/>
      <c r="AE205" s="420"/>
      <c r="AF205" s="420"/>
      <c r="AG205" s="420"/>
      <c r="AH205" s="420"/>
      <c r="AI205" s="420"/>
      <c r="AJ205" s="420"/>
      <c r="AK205" s="420"/>
      <c r="AL205" s="420"/>
      <c r="AM205" s="306"/>
    </row>
    <row r="206" spans="1:39" ht="15.5" outlineLevel="1">
      <c r="A206" s="506">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1076"/>
      <c r="Z206" s="1084"/>
      <c r="AA206" s="1084"/>
      <c r="AB206" s="414"/>
      <c r="AC206" s="414"/>
      <c r="AD206" s="414"/>
      <c r="AE206" s="414"/>
      <c r="AF206" s="414"/>
      <c r="AG206" s="414"/>
      <c r="AH206" s="414"/>
      <c r="AI206" s="414"/>
      <c r="AJ206" s="414"/>
      <c r="AK206" s="414"/>
      <c r="AL206" s="414"/>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1077">
        <f>Y206</f>
        <v>0</v>
      </c>
      <c r="Z207" s="1077">
        <f>Z206</f>
        <v>0</v>
      </c>
      <c r="AA207" s="1077">
        <f t="shared" ref="AA207:AB207" si="105">AA206</f>
        <v>0</v>
      </c>
      <c r="AB207" s="1077">
        <f t="shared" si="105"/>
        <v>0</v>
      </c>
      <c r="AC207" s="410">
        <f t="shared" ref="AC207:AL207" si="106">AC206</f>
        <v>0</v>
      </c>
      <c r="AD207" s="410">
        <f t="shared" si="106"/>
        <v>0</v>
      </c>
      <c r="AE207" s="410">
        <f t="shared" si="106"/>
        <v>0</v>
      </c>
      <c r="AF207" s="410">
        <f t="shared" si="106"/>
        <v>0</v>
      </c>
      <c r="AG207" s="410">
        <f t="shared" si="106"/>
        <v>0</v>
      </c>
      <c r="AH207" s="410">
        <f t="shared" si="106"/>
        <v>0</v>
      </c>
      <c r="AI207" s="410">
        <f t="shared" si="106"/>
        <v>0</v>
      </c>
      <c r="AJ207" s="410">
        <f t="shared" si="106"/>
        <v>0</v>
      </c>
      <c r="AK207" s="410">
        <f t="shared" si="106"/>
        <v>0</v>
      </c>
      <c r="AL207" s="410">
        <f t="shared" si="106"/>
        <v>0</v>
      </c>
      <c r="AM207" s="502"/>
    </row>
    <row r="208" spans="1:39" ht="15.5" outlineLevel="1">
      <c r="B208" s="315"/>
      <c r="C208" s="305"/>
      <c r="D208" s="1066"/>
      <c r="E208" s="1066"/>
      <c r="F208" s="1066"/>
      <c r="G208" s="1066"/>
      <c r="H208" s="1066"/>
      <c r="I208" s="1066"/>
      <c r="J208" s="1066"/>
      <c r="K208" s="1066"/>
      <c r="L208" s="1066"/>
      <c r="M208" s="1066"/>
      <c r="N208" s="1066"/>
      <c r="O208" s="1066"/>
      <c r="P208" s="1066"/>
      <c r="Q208" s="1066"/>
      <c r="R208" s="1066"/>
      <c r="S208" s="1066"/>
      <c r="T208" s="1066"/>
      <c r="U208" s="1066"/>
      <c r="V208" s="1066"/>
      <c r="W208" s="1066"/>
      <c r="X208" s="1066"/>
      <c r="Y208" s="1091"/>
      <c r="Z208" s="1091"/>
      <c r="AA208" s="1078"/>
      <c r="AB208" s="1078"/>
      <c r="AC208" s="411"/>
      <c r="AD208" s="411"/>
      <c r="AE208" s="411"/>
      <c r="AF208" s="411"/>
      <c r="AG208" s="411"/>
      <c r="AH208" s="411"/>
      <c r="AI208" s="411"/>
      <c r="AJ208" s="411"/>
      <c r="AK208" s="411"/>
      <c r="AL208" s="411"/>
      <c r="AM208" s="306"/>
    </row>
    <row r="209" spans="1:39" ht="15.5" outlineLevel="1">
      <c r="A209" s="506">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1076"/>
      <c r="Z209" s="1084"/>
      <c r="AA209" s="1084"/>
      <c r="AB209" s="414"/>
      <c r="AC209" s="414"/>
      <c r="AD209" s="414"/>
      <c r="AE209" s="414"/>
      <c r="AF209" s="414"/>
      <c r="AG209" s="414"/>
      <c r="AH209" s="414"/>
      <c r="AI209" s="414"/>
      <c r="AJ209" s="414"/>
      <c r="AK209" s="414"/>
      <c r="AL209" s="414"/>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1077">
        <f>Y209</f>
        <v>0</v>
      </c>
      <c r="Z210" s="1077">
        <f>Z209</f>
        <v>0</v>
      </c>
      <c r="AA210" s="1077">
        <f t="shared" ref="AA210:AB210" si="107">AA209</f>
        <v>0</v>
      </c>
      <c r="AB210" s="1077">
        <f t="shared" si="107"/>
        <v>0</v>
      </c>
      <c r="AC210" s="410">
        <f t="shared" ref="AC210:AL210" si="108">AC209</f>
        <v>0</v>
      </c>
      <c r="AD210" s="410">
        <f t="shared" si="108"/>
        <v>0</v>
      </c>
      <c r="AE210" s="410">
        <f t="shared" si="108"/>
        <v>0</v>
      </c>
      <c r="AF210" s="410">
        <f t="shared" si="108"/>
        <v>0</v>
      </c>
      <c r="AG210" s="410">
        <f t="shared" si="108"/>
        <v>0</v>
      </c>
      <c r="AH210" s="410">
        <f t="shared" si="108"/>
        <v>0</v>
      </c>
      <c r="AI210" s="410">
        <f t="shared" si="108"/>
        <v>0</v>
      </c>
      <c r="AJ210" s="410">
        <f t="shared" si="108"/>
        <v>0</v>
      </c>
      <c r="AK210" s="410">
        <f t="shared" si="108"/>
        <v>0</v>
      </c>
      <c r="AL210" s="410">
        <f t="shared" si="108"/>
        <v>0</v>
      </c>
      <c r="AM210" s="502"/>
    </row>
    <row r="211" spans="1:39" ht="15.5" outlineLevel="1">
      <c r="B211" s="315"/>
      <c r="C211" s="305"/>
      <c r="D211" s="1066"/>
      <c r="E211" s="1066"/>
      <c r="F211" s="1066"/>
      <c r="G211" s="1066"/>
      <c r="H211" s="1066"/>
      <c r="I211" s="1066"/>
      <c r="J211" s="1066"/>
      <c r="K211" s="1066"/>
      <c r="L211" s="1066"/>
      <c r="M211" s="1066"/>
      <c r="N211" s="1072"/>
      <c r="O211" s="1066"/>
      <c r="P211" s="1066"/>
      <c r="Q211" s="1066"/>
      <c r="R211" s="1066"/>
      <c r="S211" s="1066"/>
      <c r="T211" s="1066"/>
      <c r="U211" s="1066"/>
      <c r="V211" s="1066"/>
      <c r="W211" s="1066"/>
      <c r="X211" s="1066"/>
      <c r="Y211" s="1078"/>
      <c r="Z211" s="1078"/>
      <c r="AA211" s="1078"/>
      <c r="AB211" s="1078"/>
      <c r="AC211" s="411"/>
      <c r="AD211" s="411"/>
      <c r="AE211" s="411"/>
      <c r="AF211" s="411"/>
      <c r="AG211" s="411"/>
      <c r="AH211" s="411"/>
      <c r="AI211" s="411"/>
      <c r="AJ211" s="411"/>
      <c r="AK211" s="411"/>
      <c r="AL211" s="411"/>
      <c r="AM211" s="306"/>
    </row>
    <row r="212" spans="1:39" ht="15.5" outlineLevel="1">
      <c r="A212" s="506">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1076"/>
      <c r="Z212" s="1084"/>
      <c r="AA212" s="1084"/>
      <c r="AB212" s="414"/>
      <c r="AC212" s="414"/>
      <c r="AD212" s="414"/>
      <c r="AE212" s="414"/>
      <c r="AF212" s="414"/>
      <c r="AG212" s="414"/>
      <c r="AH212" s="414"/>
      <c r="AI212" s="414"/>
      <c r="AJ212" s="414"/>
      <c r="AK212" s="414"/>
      <c r="AL212" s="414"/>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1077">
        <f>Y212</f>
        <v>0</v>
      </c>
      <c r="Z213" s="1077">
        <f>Z212</f>
        <v>0</v>
      </c>
      <c r="AA213" s="1077">
        <f t="shared" ref="AA213:AB213" si="109">AA212</f>
        <v>0</v>
      </c>
      <c r="AB213" s="1077">
        <f t="shared" si="109"/>
        <v>0</v>
      </c>
      <c r="AC213" s="410">
        <f t="shared" ref="AC213:AL213" si="110">AC212</f>
        <v>0</v>
      </c>
      <c r="AD213" s="410">
        <f t="shared" si="110"/>
        <v>0</v>
      </c>
      <c r="AE213" s="410">
        <f t="shared" si="110"/>
        <v>0</v>
      </c>
      <c r="AF213" s="410">
        <f t="shared" si="110"/>
        <v>0</v>
      </c>
      <c r="AG213" s="410">
        <f t="shared" si="110"/>
        <v>0</v>
      </c>
      <c r="AH213" s="410">
        <f t="shared" si="110"/>
        <v>0</v>
      </c>
      <c r="AI213" s="410">
        <f t="shared" si="110"/>
        <v>0</v>
      </c>
      <c r="AJ213" s="410">
        <f t="shared" si="110"/>
        <v>0</v>
      </c>
      <c r="AK213" s="410">
        <f t="shared" si="110"/>
        <v>0</v>
      </c>
      <c r="AL213" s="410">
        <f t="shared" si="110"/>
        <v>0</v>
      </c>
      <c r="AM213" s="502"/>
    </row>
    <row r="214" spans="1:39" ht="15.5" outlineLevel="1">
      <c r="B214" s="315"/>
      <c r="C214" s="305"/>
      <c r="D214" s="1066"/>
      <c r="E214" s="1066"/>
      <c r="F214" s="1066"/>
      <c r="G214" s="1066"/>
      <c r="H214" s="1066"/>
      <c r="I214" s="1066"/>
      <c r="J214" s="1066"/>
      <c r="K214" s="1066"/>
      <c r="L214" s="1066"/>
      <c r="M214" s="1066"/>
      <c r="N214" s="1066"/>
      <c r="O214" s="1066"/>
      <c r="P214" s="1066"/>
      <c r="Q214" s="1066"/>
      <c r="R214" s="1066"/>
      <c r="S214" s="1066"/>
      <c r="T214" s="1066"/>
      <c r="U214" s="1066"/>
      <c r="V214" s="1066"/>
      <c r="W214" s="1066"/>
      <c r="X214" s="1066"/>
      <c r="Y214" s="1091"/>
      <c r="Z214" s="1078"/>
      <c r="AA214" s="1078"/>
      <c r="AB214" s="1078"/>
      <c r="AC214" s="411"/>
      <c r="AD214" s="411"/>
      <c r="AE214" s="411"/>
      <c r="AF214" s="411"/>
      <c r="AG214" s="411"/>
      <c r="AH214" s="411"/>
      <c r="AI214" s="411"/>
      <c r="AJ214" s="411"/>
      <c r="AK214" s="411"/>
      <c r="AL214" s="411"/>
      <c r="AM214" s="306"/>
    </row>
    <row r="215" spans="1:39" ht="15.5" outlineLevel="1">
      <c r="A215" s="506">
        <v>22</v>
      </c>
      <c r="B215" s="315" t="s">
        <v>9</v>
      </c>
      <c r="C215" s="291" t="s">
        <v>25</v>
      </c>
      <c r="D215" s="295">
        <f>+'7.  Persistence Report'!AR89+'7.  Persistence Report'!AR92</f>
        <v>133262.21</v>
      </c>
      <c r="E215" s="295">
        <f>+'7.  Persistence Report'!AS89+'7.  Persistence Report'!AS92</f>
        <v>0</v>
      </c>
      <c r="F215" s="295">
        <f>+'7.  Persistence Report'!AT89+'7.  Persistence Report'!AT92</f>
        <v>0</v>
      </c>
      <c r="G215" s="295">
        <f>+'7.  Persistence Report'!AU89+'7.  Persistence Report'!AU92</f>
        <v>0</v>
      </c>
      <c r="H215" s="295">
        <f>+'7.  Persistence Report'!AV89+'7.  Persistence Report'!AV92</f>
        <v>0</v>
      </c>
      <c r="I215" s="295">
        <f>+'7.  Persistence Report'!AW89+'7.  Persistence Report'!AW92</f>
        <v>0</v>
      </c>
      <c r="J215" s="295">
        <f>+'7.  Persistence Report'!AX89+'7.  Persistence Report'!AX92</f>
        <v>0</v>
      </c>
      <c r="K215" s="295">
        <f>+'7.  Persistence Report'!AY89+'7.  Persistence Report'!AY92</f>
        <v>0</v>
      </c>
      <c r="L215" s="295">
        <f>+'7.  Persistence Report'!AZ89+'7.  Persistence Report'!AZ92</f>
        <v>0</v>
      </c>
      <c r="M215" s="295">
        <f>+'7.  Persistence Report'!BA89+'7.  Persistence Report'!BA92</f>
        <v>0</v>
      </c>
      <c r="N215" s="1066"/>
      <c r="O215" s="295">
        <f>+'7.  Persistence Report'!M89+'7.  Persistence Report'!M92</f>
        <v>5529.6510405999998</v>
      </c>
      <c r="P215" s="295">
        <f>+'7.  Persistence Report'!N89+'7.  Persistence Report'!N92</f>
        <v>0</v>
      </c>
      <c r="Q215" s="295">
        <f>+'7.  Persistence Report'!O89+'7.  Persistence Report'!O92</f>
        <v>0</v>
      </c>
      <c r="R215" s="295">
        <f>+'7.  Persistence Report'!P89+'7.  Persistence Report'!P92</f>
        <v>0</v>
      </c>
      <c r="S215" s="295">
        <f>+'7.  Persistence Report'!Q89+'7.  Persistence Report'!Q92</f>
        <v>0</v>
      </c>
      <c r="T215" s="295">
        <f>+'7.  Persistence Report'!R89+'7.  Persistence Report'!R92</f>
        <v>0</v>
      </c>
      <c r="U215" s="295">
        <f>+'7.  Persistence Report'!S89+'7.  Persistence Report'!S92</f>
        <v>0</v>
      </c>
      <c r="V215" s="295">
        <f>+'7.  Persistence Report'!T89+'7.  Persistence Report'!T92</f>
        <v>0</v>
      </c>
      <c r="W215" s="295">
        <f>+'7.  Persistence Report'!U89+'7.  Persistence Report'!U92</f>
        <v>0</v>
      </c>
      <c r="X215" s="295">
        <f>+'7.  Persistence Report'!V89+'7.  Persistence Report'!V92</f>
        <v>0</v>
      </c>
      <c r="Y215" s="1076"/>
      <c r="Z215" s="1084">
        <v>1</v>
      </c>
      <c r="AA215" s="1084"/>
      <c r="AB215" s="414"/>
      <c r="AC215" s="414"/>
      <c r="AD215" s="414"/>
      <c r="AE215" s="414"/>
      <c r="AF215" s="414"/>
      <c r="AG215" s="414"/>
      <c r="AH215" s="414"/>
      <c r="AI215" s="414"/>
      <c r="AJ215" s="414"/>
      <c r="AK215" s="414"/>
      <c r="AL215" s="414"/>
      <c r="AM215" s="296">
        <f>SUM(Y215:AL215)</f>
        <v>1</v>
      </c>
    </row>
    <row r="216" spans="1:39" ht="15.5" outlineLevel="1">
      <c r="B216" s="294" t="s">
        <v>244</v>
      </c>
      <c r="C216" s="291" t="s">
        <v>163</v>
      </c>
      <c r="D216" s="295"/>
      <c r="E216" s="295"/>
      <c r="F216" s="295"/>
      <c r="G216" s="295"/>
      <c r="H216" s="295"/>
      <c r="I216" s="295"/>
      <c r="J216" s="295"/>
      <c r="K216" s="295"/>
      <c r="L216" s="295"/>
      <c r="M216" s="295"/>
      <c r="N216" s="1066"/>
      <c r="O216" s="295"/>
      <c r="P216" s="295"/>
      <c r="Q216" s="295"/>
      <c r="R216" s="295"/>
      <c r="S216" s="295"/>
      <c r="T216" s="295"/>
      <c r="U216" s="295"/>
      <c r="V216" s="295"/>
      <c r="W216" s="295"/>
      <c r="X216" s="295"/>
      <c r="Y216" s="1077">
        <f>Y215</f>
        <v>0</v>
      </c>
      <c r="Z216" s="1077">
        <f>Z215</f>
        <v>1</v>
      </c>
      <c r="AA216" s="1077">
        <f t="shared" ref="AA216:AB216" si="111">AA215</f>
        <v>0</v>
      </c>
      <c r="AB216" s="1077">
        <f t="shared" si="111"/>
        <v>0</v>
      </c>
      <c r="AC216" s="410">
        <f t="shared" ref="AC216:AL216" si="112">AC215</f>
        <v>0</v>
      </c>
      <c r="AD216" s="410">
        <f t="shared" si="112"/>
        <v>0</v>
      </c>
      <c r="AE216" s="410">
        <f t="shared" si="112"/>
        <v>0</v>
      </c>
      <c r="AF216" s="410">
        <f t="shared" si="112"/>
        <v>0</v>
      </c>
      <c r="AG216" s="410">
        <f t="shared" si="112"/>
        <v>0</v>
      </c>
      <c r="AH216" s="410">
        <f t="shared" si="112"/>
        <v>0</v>
      </c>
      <c r="AI216" s="410">
        <f t="shared" si="112"/>
        <v>0</v>
      </c>
      <c r="AJ216" s="410">
        <f t="shared" si="112"/>
        <v>0</v>
      </c>
      <c r="AK216" s="410">
        <f t="shared" si="112"/>
        <v>0</v>
      </c>
      <c r="AL216" s="410">
        <f t="shared" si="112"/>
        <v>0</v>
      </c>
      <c r="AM216" s="502"/>
    </row>
    <row r="217" spans="1:39" ht="15.5" outlineLevel="1">
      <c r="B217" s="315"/>
      <c r="C217" s="305"/>
      <c r="D217" s="1066"/>
      <c r="E217" s="1066"/>
      <c r="F217" s="1066"/>
      <c r="G217" s="1066"/>
      <c r="H217" s="1066"/>
      <c r="I217" s="1066"/>
      <c r="J217" s="1066"/>
      <c r="K217" s="1066"/>
      <c r="L217" s="1066"/>
      <c r="M217" s="1066"/>
      <c r="N217" s="1066"/>
      <c r="O217" s="1066"/>
      <c r="P217" s="1066"/>
      <c r="Q217" s="1066"/>
      <c r="R217" s="1066"/>
      <c r="S217" s="1066"/>
      <c r="T217" s="1066"/>
      <c r="U217" s="1066"/>
      <c r="V217" s="1066"/>
      <c r="W217" s="1066"/>
      <c r="X217" s="1066"/>
      <c r="Y217" s="1078"/>
      <c r="Z217" s="1078"/>
      <c r="AA217" s="1078"/>
      <c r="AB217" s="1078"/>
      <c r="AC217" s="411"/>
      <c r="AD217" s="411"/>
      <c r="AE217" s="411"/>
      <c r="AF217" s="411"/>
      <c r="AG217" s="411"/>
      <c r="AH217" s="411"/>
      <c r="AI217" s="411"/>
      <c r="AJ217" s="411"/>
      <c r="AK217" s="411"/>
      <c r="AL217" s="411"/>
      <c r="AM217" s="306"/>
    </row>
    <row r="218" spans="1:39" ht="15.5" outlineLevel="1">
      <c r="A218" s="507"/>
      <c r="B218" s="288" t="s">
        <v>14</v>
      </c>
      <c r="C218" s="289"/>
      <c r="D218" s="1071"/>
      <c r="E218" s="1071"/>
      <c r="F218" s="1071"/>
      <c r="G218" s="1071"/>
      <c r="H218" s="1071"/>
      <c r="I218" s="1071"/>
      <c r="J218" s="1071"/>
      <c r="K218" s="1071"/>
      <c r="L218" s="1071"/>
      <c r="M218" s="1071"/>
      <c r="N218" s="1071"/>
      <c r="O218" s="1071"/>
      <c r="P218" s="1069"/>
      <c r="Q218" s="1069"/>
      <c r="R218" s="1069"/>
      <c r="S218" s="1069"/>
      <c r="T218" s="1069"/>
      <c r="U218" s="1069"/>
      <c r="V218" s="1069"/>
      <c r="W218" s="1069"/>
      <c r="X218" s="1069"/>
      <c r="Y218" s="1080"/>
      <c r="Z218" s="1080"/>
      <c r="AA218" s="1080"/>
      <c r="AB218" s="1080"/>
      <c r="AC218" s="413"/>
      <c r="AD218" s="413"/>
      <c r="AE218" s="413"/>
      <c r="AF218" s="413"/>
      <c r="AG218" s="413"/>
      <c r="AH218" s="413"/>
      <c r="AI218" s="413"/>
      <c r="AJ218" s="413"/>
      <c r="AK218" s="413"/>
      <c r="AL218" s="413"/>
      <c r="AM218" s="292"/>
    </row>
    <row r="219" spans="1:39" ht="15.5" outlineLevel="1">
      <c r="A219" s="506">
        <v>23</v>
      </c>
      <c r="B219" s="315" t="s">
        <v>14</v>
      </c>
      <c r="C219" s="291" t="s">
        <v>25</v>
      </c>
      <c r="D219" s="295">
        <f>+'7.  Persistence Report'!AR88</f>
        <v>171520.23348999023</v>
      </c>
      <c r="E219" s="295">
        <f>+'7.  Persistence Report'!AS88</f>
        <v>171520.2336730957</v>
      </c>
      <c r="F219" s="295">
        <f>+'7.  Persistence Report'!AT88</f>
        <v>171520.2336730957</v>
      </c>
      <c r="G219" s="295">
        <f>+'7.  Persistence Report'!AU88</f>
        <v>139356.23348999023</v>
      </c>
      <c r="H219" s="295">
        <f>+'7.  Persistence Report'!AV88</f>
        <v>137494.23348999021</v>
      </c>
      <c r="I219" s="295">
        <f>+'7.  Persistence Report'!AW88</f>
        <v>137494.23348999021</v>
      </c>
      <c r="J219" s="295">
        <f>+'7.  Persistence Report'!AX88</f>
        <v>128900.84866333006</v>
      </c>
      <c r="K219" s="295">
        <f>+'7.  Persistence Report'!AY88</f>
        <v>126162.0346221924</v>
      </c>
      <c r="L219" s="295">
        <f>+'7.  Persistence Report'!AZ88</f>
        <v>40090.03462219239</v>
      </c>
      <c r="M219" s="295">
        <f>+'7.  Persistence Report'!BA88</f>
        <v>39538.034622192383</v>
      </c>
      <c r="N219" s="1066"/>
      <c r="O219" s="295">
        <f>+'7.  Persistence Report'!M88</f>
        <v>13.649534726515402</v>
      </c>
      <c r="P219" s="295">
        <f>+'7.  Persistence Report'!N88</f>
        <v>11.97873433842323</v>
      </c>
      <c r="Q219" s="295">
        <f>+'7.  Persistence Report'!O88</f>
        <v>11.97873433842323</v>
      </c>
      <c r="R219" s="295">
        <f>+'7.  Persistence Report'!P88</f>
        <v>11.97873433842323</v>
      </c>
      <c r="S219" s="295">
        <f>+'7.  Persistence Report'!Q88</f>
        <v>11.942008313490069</v>
      </c>
      <c r="T219" s="295">
        <f>+'7.  Persistence Report'!R88</f>
        <v>11.942008313490069</v>
      </c>
      <c r="U219" s="295">
        <f>+'7.  Persistence Report'!S88</f>
        <v>11.495613875566047</v>
      </c>
      <c r="V219" s="295">
        <f>+'7.  Persistence Report'!T88</f>
        <v>11.495613875566047</v>
      </c>
      <c r="W219" s="295">
        <f>+'7.  Persistence Report'!U88</f>
        <v>7.0244930419139493</v>
      </c>
      <c r="X219" s="295">
        <f>+'7.  Persistence Report'!V88</f>
        <v>6.4334477218799222</v>
      </c>
      <c r="Y219" s="1092">
        <v>1</v>
      </c>
      <c r="Z219" s="1076"/>
      <c r="AA219" s="1076"/>
      <c r="AB219" s="1076"/>
      <c r="AC219" s="409"/>
      <c r="AD219" s="409"/>
      <c r="AE219" s="409"/>
      <c r="AF219" s="409"/>
      <c r="AG219" s="409"/>
      <c r="AH219" s="409"/>
      <c r="AI219" s="409"/>
      <c r="AJ219" s="409"/>
      <c r="AK219" s="409"/>
      <c r="AL219" s="409"/>
      <c r="AM219" s="296">
        <f>SUM(Y219:AL219)</f>
        <v>1</v>
      </c>
    </row>
    <row r="220" spans="1:39" ht="15.5" outlineLevel="1">
      <c r="B220" s="294" t="s">
        <v>244</v>
      </c>
      <c r="C220" s="291" t="s">
        <v>163</v>
      </c>
      <c r="D220" s="295">
        <f>+'7.  Persistence Report'!AR101</f>
        <v>6755.7999879999998</v>
      </c>
      <c r="E220" s="295">
        <f>+'7.  Persistence Report'!AS101</f>
        <v>6755.7999879999998</v>
      </c>
      <c r="F220" s="295">
        <f>+'7.  Persistence Report'!AT101</f>
        <v>6755.7999879999998</v>
      </c>
      <c r="G220" s="295">
        <f>+'7.  Persistence Report'!AU101</f>
        <v>6755.7999879999998</v>
      </c>
      <c r="H220" s="295">
        <f>+'7.  Persistence Report'!AV101</f>
        <v>6489.5871930000003</v>
      </c>
      <c r="I220" s="295">
        <f>+'7.  Persistence Report'!AW101</f>
        <v>6356.4808730000004</v>
      </c>
      <c r="J220" s="295">
        <f>+'7.  Persistence Report'!AX101</f>
        <v>6223.3744889999998</v>
      </c>
      <c r="K220" s="295">
        <f>+'7.  Persistence Report'!AY101</f>
        <v>6223.3744889999998</v>
      </c>
      <c r="L220" s="295">
        <f>+'7.  Persistence Report'!AZ101</f>
        <v>6223.3744889999998</v>
      </c>
      <c r="M220" s="295">
        <f>+'7.  Persistence Report'!BA101</f>
        <v>5195.7999879999998</v>
      </c>
      <c r="N220" s="1067"/>
      <c r="O220" s="295">
        <f>+'7.  Persistence Report'!M101</f>
        <v>1.5738455659999999</v>
      </c>
      <c r="P220" s="295">
        <f>+'7.  Persistence Report'!N101</f>
        <v>1.5738455659999999</v>
      </c>
      <c r="Q220" s="295">
        <f>+'7.  Persistence Report'!O101</f>
        <v>1.5738455659999999</v>
      </c>
      <c r="R220" s="295">
        <f>+'7.  Persistence Report'!P101</f>
        <v>1.5738455659999999</v>
      </c>
      <c r="S220" s="295">
        <f>+'7.  Persistence Report'!Q101</f>
        <v>1.559956203</v>
      </c>
      <c r="T220" s="295">
        <f>+'7.  Persistence Report'!R101</f>
        <v>1.553011524</v>
      </c>
      <c r="U220" s="295">
        <f>+'7.  Persistence Report'!S101</f>
        <v>1.5460668440000001</v>
      </c>
      <c r="V220" s="295">
        <f>+'7.  Persistence Report'!T101</f>
        <v>1.5460668440000001</v>
      </c>
      <c r="W220" s="295">
        <f>+'7.  Persistence Report'!U101</f>
        <v>1.5460668440000001</v>
      </c>
      <c r="X220" s="295">
        <f>+'7.  Persistence Report'!V101</f>
        <v>1.492445566</v>
      </c>
      <c r="Y220" s="1077">
        <f>Y219</f>
        <v>1</v>
      </c>
      <c r="Z220" s="1077">
        <f>Z219</f>
        <v>0</v>
      </c>
      <c r="AA220" s="1077">
        <f t="shared" ref="AA220:AB220" si="113">AA219</f>
        <v>0</v>
      </c>
      <c r="AB220" s="1077">
        <f t="shared" si="113"/>
        <v>0</v>
      </c>
      <c r="AC220" s="410">
        <f t="shared" ref="AC220:AL220" si="114">AC219</f>
        <v>0</v>
      </c>
      <c r="AD220" s="410">
        <f t="shared" si="114"/>
        <v>0</v>
      </c>
      <c r="AE220" s="410">
        <f t="shared" si="114"/>
        <v>0</v>
      </c>
      <c r="AF220" s="410">
        <f t="shared" si="114"/>
        <v>0</v>
      </c>
      <c r="AG220" s="410">
        <f t="shared" si="114"/>
        <v>0</v>
      </c>
      <c r="AH220" s="410">
        <f t="shared" si="114"/>
        <v>0</v>
      </c>
      <c r="AI220" s="410">
        <f t="shared" si="114"/>
        <v>0</v>
      </c>
      <c r="AJ220" s="410">
        <f t="shared" si="114"/>
        <v>0</v>
      </c>
      <c r="AK220" s="410">
        <f t="shared" si="114"/>
        <v>0</v>
      </c>
      <c r="AL220" s="410">
        <f t="shared" si="114"/>
        <v>0</v>
      </c>
      <c r="AM220" s="502"/>
    </row>
    <row r="221" spans="1:39" ht="15.5" outlineLevel="1">
      <c r="B221" s="315"/>
      <c r="C221" s="305"/>
      <c r="D221" s="1066"/>
      <c r="E221" s="1066"/>
      <c r="F221" s="1066"/>
      <c r="G221" s="1066"/>
      <c r="H221" s="1066"/>
      <c r="I221" s="1066"/>
      <c r="J221" s="1066"/>
      <c r="K221" s="1066"/>
      <c r="L221" s="1066"/>
      <c r="M221" s="1066"/>
      <c r="N221" s="1066"/>
      <c r="O221" s="1066"/>
      <c r="P221" s="1066"/>
      <c r="Q221" s="1066"/>
      <c r="R221" s="1066"/>
      <c r="S221" s="1066"/>
      <c r="T221" s="1066"/>
      <c r="U221" s="1066"/>
      <c r="V221" s="1066"/>
      <c r="W221" s="1066"/>
      <c r="X221" s="1066"/>
      <c r="Y221" s="1078"/>
      <c r="Z221" s="1078"/>
      <c r="AA221" s="1078"/>
      <c r="AB221" s="1078"/>
      <c r="AC221" s="411"/>
      <c r="AD221" s="411"/>
      <c r="AE221" s="411"/>
      <c r="AF221" s="411"/>
      <c r="AG221" s="411"/>
      <c r="AH221" s="411"/>
      <c r="AI221" s="411"/>
      <c r="AJ221" s="411"/>
      <c r="AK221" s="411"/>
      <c r="AL221" s="411"/>
      <c r="AM221" s="306"/>
    </row>
    <row r="222" spans="1:39" s="293" customFormat="1" ht="15.5" outlineLevel="1">
      <c r="A222" s="507"/>
      <c r="B222" s="288" t="s">
        <v>488</v>
      </c>
      <c r="C222" s="289"/>
      <c r="D222" s="1071"/>
      <c r="E222" s="1071"/>
      <c r="F222" s="1071"/>
      <c r="G222" s="1071"/>
      <c r="H222" s="1071"/>
      <c r="I222" s="1071"/>
      <c r="J222" s="1071"/>
      <c r="K222" s="1071"/>
      <c r="L222" s="1071"/>
      <c r="M222" s="1071"/>
      <c r="N222" s="1071"/>
      <c r="O222" s="1071"/>
      <c r="P222" s="1069"/>
      <c r="Q222" s="1069"/>
      <c r="R222" s="1069"/>
      <c r="S222" s="1069"/>
      <c r="T222" s="1069"/>
      <c r="U222" s="1069"/>
      <c r="V222" s="1069"/>
      <c r="W222" s="1069"/>
      <c r="X222" s="1069"/>
      <c r="Y222" s="1080"/>
      <c r="Z222" s="1080"/>
      <c r="AA222" s="1080"/>
      <c r="AB222" s="1080"/>
      <c r="AC222" s="413"/>
      <c r="AD222" s="413"/>
      <c r="AE222" s="413"/>
      <c r="AF222" s="413"/>
      <c r="AG222" s="413"/>
      <c r="AH222" s="413"/>
      <c r="AI222" s="413"/>
      <c r="AJ222" s="413"/>
      <c r="AK222" s="413"/>
      <c r="AL222" s="413"/>
      <c r="AM222" s="292"/>
    </row>
    <row r="223" spans="1:39" s="283" customFormat="1" ht="15.5" outlineLevel="1">
      <c r="A223" s="506">
        <v>24</v>
      </c>
      <c r="B223" s="315" t="s">
        <v>14</v>
      </c>
      <c r="C223" s="291" t="s">
        <v>25</v>
      </c>
      <c r="D223" s="295"/>
      <c r="E223" s="295"/>
      <c r="F223" s="295"/>
      <c r="G223" s="295"/>
      <c r="H223" s="295"/>
      <c r="I223" s="295"/>
      <c r="J223" s="295"/>
      <c r="K223" s="295"/>
      <c r="L223" s="295"/>
      <c r="M223" s="295"/>
      <c r="N223" s="1066"/>
      <c r="O223" s="295"/>
      <c r="P223" s="295"/>
      <c r="Q223" s="295"/>
      <c r="R223" s="295"/>
      <c r="S223" s="295"/>
      <c r="T223" s="295"/>
      <c r="U223" s="295"/>
      <c r="V223" s="295"/>
      <c r="W223" s="295"/>
      <c r="X223" s="295"/>
      <c r="Y223" s="1076"/>
      <c r="Z223" s="1076"/>
      <c r="AA223" s="1076"/>
      <c r="AB223" s="1076"/>
      <c r="AC223" s="409"/>
      <c r="AD223" s="409"/>
      <c r="AE223" s="409"/>
      <c r="AF223" s="409"/>
      <c r="AG223" s="409"/>
      <c r="AH223" s="409"/>
      <c r="AI223" s="409"/>
      <c r="AJ223" s="409"/>
      <c r="AK223" s="409"/>
      <c r="AL223" s="409"/>
      <c r="AM223" s="296">
        <f>SUM(Y223:AL223)</f>
        <v>0</v>
      </c>
    </row>
    <row r="224" spans="1:39" s="283" customFormat="1" ht="15.5" outlineLevel="1">
      <c r="A224" s="506"/>
      <c r="B224" s="315" t="s">
        <v>244</v>
      </c>
      <c r="C224" s="291" t="s">
        <v>163</v>
      </c>
      <c r="D224" s="295"/>
      <c r="E224" s="295"/>
      <c r="F224" s="295"/>
      <c r="G224" s="295"/>
      <c r="H224" s="295"/>
      <c r="I224" s="295"/>
      <c r="J224" s="295"/>
      <c r="K224" s="295"/>
      <c r="L224" s="295"/>
      <c r="M224" s="295"/>
      <c r="N224" s="1067"/>
      <c r="O224" s="295"/>
      <c r="P224" s="295"/>
      <c r="Q224" s="295"/>
      <c r="R224" s="295"/>
      <c r="S224" s="295"/>
      <c r="T224" s="295"/>
      <c r="U224" s="295"/>
      <c r="V224" s="295"/>
      <c r="W224" s="295"/>
      <c r="X224" s="295"/>
      <c r="Y224" s="1077">
        <f>Y223</f>
        <v>0</v>
      </c>
      <c r="Z224" s="1077">
        <f>Z223</f>
        <v>0</v>
      </c>
      <c r="AA224" s="1077">
        <f t="shared" ref="AA224:AB224" si="115">AA223</f>
        <v>0</v>
      </c>
      <c r="AB224" s="1077">
        <f t="shared" si="115"/>
        <v>0</v>
      </c>
      <c r="AC224" s="410">
        <f t="shared" ref="AC224:AL224" si="116">AC223</f>
        <v>0</v>
      </c>
      <c r="AD224" s="410">
        <f t="shared" si="116"/>
        <v>0</v>
      </c>
      <c r="AE224" s="410">
        <f t="shared" si="116"/>
        <v>0</v>
      </c>
      <c r="AF224" s="410">
        <f t="shared" si="116"/>
        <v>0</v>
      </c>
      <c r="AG224" s="410">
        <f t="shared" si="116"/>
        <v>0</v>
      </c>
      <c r="AH224" s="410">
        <f t="shared" si="116"/>
        <v>0</v>
      </c>
      <c r="AI224" s="410">
        <f t="shared" si="116"/>
        <v>0</v>
      </c>
      <c r="AJ224" s="410">
        <f t="shared" si="116"/>
        <v>0</v>
      </c>
      <c r="AK224" s="410">
        <f t="shared" si="116"/>
        <v>0</v>
      </c>
      <c r="AL224" s="410">
        <f t="shared" si="116"/>
        <v>0</v>
      </c>
      <c r="AM224" s="502"/>
    </row>
    <row r="225" spans="1:39" s="283" customFormat="1" ht="15.5" outlineLevel="1">
      <c r="A225" s="506"/>
      <c r="B225" s="315"/>
      <c r="C225" s="305"/>
      <c r="D225" s="1066"/>
      <c r="E225" s="1066"/>
      <c r="F225" s="1066"/>
      <c r="G225" s="1066"/>
      <c r="H225" s="1066"/>
      <c r="I225" s="1066"/>
      <c r="J225" s="1066"/>
      <c r="K225" s="1066"/>
      <c r="L225" s="1066"/>
      <c r="M225" s="1066"/>
      <c r="N225" s="1066"/>
      <c r="O225" s="1066"/>
      <c r="P225" s="1066"/>
      <c r="Q225" s="1066"/>
      <c r="R225" s="1066"/>
      <c r="S225" s="1066"/>
      <c r="T225" s="1066"/>
      <c r="U225" s="1066"/>
      <c r="V225" s="1066"/>
      <c r="W225" s="1066"/>
      <c r="X225" s="1066"/>
      <c r="Y225" s="1078"/>
      <c r="Z225" s="1078"/>
      <c r="AA225" s="1078"/>
      <c r="AB225" s="1078"/>
      <c r="AC225" s="411"/>
      <c r="AD225" s="411"/>
      <c r="AE225" s="411"/>
      <c r="AF225" s="411"/>
      <c r="AG225" s="411"/>
      <c r="AH225" s="411"/>
      <c r="AI225" s="411"/>
      <c r="AJ225" s="411"/>
      <c r="AK225" s="411"/>
      <c r="AL225" s="411"/>
      <c r="AM225" s="306"/>
    </row>
    <row r="226" spans="1:39" s="283" customFormat="1" ht="15.5" outlineLevel="1">
      <c r="A226" s="506">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1084"/>
      <c r="Z226" s="1084"/>
      <c r="AA226" s="1084"/>
      <c r="AB226" s="414"/>
      <c r="AC226" s="414"/>
      <c r="AD226" s="414"/>
      <c r="AE226" s="414"/>
      <c r="AF226" s="414"/>
      <c r="AG226" s="414"/>
      <c r="AH226" s="414"/>
      <c r="AI226" s="414"/>
      <c r="AJ226" s="414"/>
      <c r="AK226" s="414"/>
      <c r="AL226" s="414"/>
      <c r="AM226" s="296">
        <f>SUM(Y226:AL226)</f>
        <v>0</v>
      </c>
    </row>
    <row r="227" spans="1:39" s="283" customFormat="1" ht="15.5" outlineLevel="1">
      <c r="A227" s="506"/>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1077">
        <f>Y226</f>
        <v>0</v>
      </c>
      <c r="Z227" s="1077">
        <f>Z226</f>
        <v>0</v>
      </c>
      <c r="AA227" s="1077">
        <f t="shared" ref="AA227:AB227" si="117">AA226</f>
        <v>0</v>
      </c>
      <c r="AB227" s="1077">
        <f t="shared" si="117"/>
        <v>0</v>
      </c>
      <c r="AC227" s="410">
        <f t="shared" ref="AC227:AL227" si="118">AC226</f>
        <v>0</v>
      </c>
      <c r="AD227" s="410">
        <f t="shared" si="118"/>
        <v>0</v>
      </c>
      <c r="AE227" s="410">
        <f t="shared" si="118"/>
        <v>0</v>
      </c>
      <c r="AF227" s="410">
        <f t="shared" si="118"/>
        <v>0</v>
      </c>
      <c r="AG227" s="410">
        <f t="shared" si="118"/>
        <v>0</v>
      </c>
      <c r="AH227" s="410">
        <f t="shared" si="118"/>
        <v>0</v>
      </c>
      <c r="AI227" s="410">
        <f t="shared" si="118"/>
        <v>0</v>
      </c>
      <c r="AJ227" s="410">
        <f t="shared" si="118"/>
        <v>0</v>
      </c>
      <c r="AK227" s="410">
        <f t="shared" si="118"/>
        <v>0</v>
      </c>
      <c r="AL227" s="410">
        <f t="shared" si="118"/>
        <v>0</v>
      </c>
      <c r="AM227" s="502"/>
    </row>
    <row r="228" spans="1:39" s="283" customFormat="1" ht="15.5" outlineLevel="1">
      <c r="A228" s="506"/>
      <c r="B228" s="314"/>
      <c r="C228" s="312"/>
      <c r="D228" s="1066"/>
      <c r="E228" s="1066"/>
      <c r="F228" s="1066"/>
      <c r="G228" s="1066"/>
      <c r="H228" s="1066"/>
      <c r="I228" s="1066"/>
      <c r="J228" s="1066"/>
      <c r="K228" s="1066"/>
      <c r="L228" s="1066"/>
      <c r="M228" s="1066"/>
      <c r="N228" s="1066"/>
      <c r="O228" s="1066"/>
      <c r="P228" s="1066"/>
      <c r="Q228" s="1066"/>
      <c r="R228" s="1066"/>
      <c r="S228" s="1066"/>
      <c r="T228" s="1066"/>
      <c r="U228" s="1066"/>
      <c r="V228" s="1066"/>
      <c r="W228" s="1066"/>
      <c r="X228" s="1066"/>
      <c r="Y228" s="1083"/>
      <c r="Z228" s="1085"/>
      <c r="AA228" s="1083"/>
      <c r="AB228" s="415"/>
      <c r="AC228" s="415"/>
      <c r="AD228" s="415"/>
      <c r="AE228" s="415"/>
      <c r="AF228" s="415"/>
      <c r="AG228" s="415"/>
      <c r="AH228" s="415"/>
      <c r="AI228" s="415"/>
      <c r="AJ228" s="415"/>
      <c r="AK228" s="415"/>
      <c r="AL228" s="415"/>
      <c r="AM228" s="313"/>
    </row>
    <row r="229" spans="1:39" ht="15.5" outlineLevel="1">
      <c r="A229" s="507"/>
      <c r="B229" s="288" t="s">
        <v>15</v>
      </c>
      <c r="C229" s="319"/>
      <c r="D229" s="1071"/>
      <c r="E229" s="1069"/>
      <c r="F229" s="1069"/>
      <c r="G229" s="1069"/>
      <c r="H229" s="1069"/>
      <c r="I229" s="1069"/>
      <c r="J229" s="1069"/>
      <c r="K229" s="1069"/>
      <c r="L229" s="1069"/>
      <c r="M229" s="1069"/>
      <c r="N229" s="1066"/>
      <c r="O229" s="1069"/>
      <c r="P229" s="1069"/>
      <c r="Q229" s="1069"/>
      <c r="R229" s="1069"/>
      <c r="S229" s="1069"/>
      <c r="T229" s="1069"/>
      <c r="U229" s="1069"/>
      <c r="V229" s="1069"/>
      <c r="W229" s="1069"/>
      <c r="X229" s="1069"/>
      <c r="Y229" s="1080"/>
      <c r="Z229" s="1080"/>
      <c r="AA229" s="1080"/>
      <c r="AB229" s="1080"/>
      <c r="AC229" s="413"/>
      <c r="AD229" s="413"/>
      <c r="AE229" s="413"/>
      <c r="AF229" s="413"/>
      <c r="AG229" s="413"/>
      <c r="AH229" s="413"/>
      <c r="AI229" s="413"/>
      <c r="AJ229" s="413"/>
      <c r="AK229" s="413"/>
      <c r="AL229" s="413"/>
      <c r="AM229" s="292"/>
    </row>
    <row r="230" spans="1:39" ht="15.5" outlineLevel="1">
      <c r="A230" s="506">
        <v>26</v>
      </c>
      <c r="B230" s="320"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1089"/>
      <c r="Z230" s="1084"/>
      <c r="AA230" s="1093"/>
      <c r="AB230" s="414"/>
      <c r="AC230" s="414"/>
      <c r="AD230" s="414"/>
      <c r="AE230" s="414"/>
      <c r="AF230" s="414"/>
      <c r="AG230" s="414"/>
      <c r="AH230" s="414"/>
      <c r="AI230" s="414"/>
      <c r="AJ230" s="414"/>
      <c r="AK230" s="414"/>
      <c r="AL230" s="414"/>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1077">
        <f>Y230</f>
        <v>0</v>
      </c>
      <c r="Z231" s="1077">
        <f>Z230</f>
        <v>0</v>
      </c>
      <c r="AA231" s="1077">
        <f t="shared" ref="AA231:AB231" si="119">AA230</f>
        <v>0</v>
      </c>
      <c r="AB231" s="1077">
        <f t="shared" si="119"/>
        <v>0</v>
      </c>
      <c r="AC231" s="410">
        <f t="shared" ref="AC231:AL231" si="120">AC230</f>
        <v>0</v>
      </c>
      <c r="AD231" s="410">
        <f t="shared" si="120"/>
        <v>0</v>
      </c>
      <c r="AE231" s="410">
        <f t="shared" si="120"/>
        <v>0</v>
      </c>
      <c r="AF231" s="410">
        <f t="shared" si="120"/>
        <v>0</v>
      </c>
      <c r="AG231" s="410">
        <f t="shared" si="120"/>
        <v>0</v>
      </c>
      <c r="AH231" s="410">
        <f t="shared" si="120"/>
        <v>0</v>
      </c>
      <c r="AI231" s="410">
        <f t="shared" si="120"/>
        <v>0</v>
      </c>
      <c r="AJ231" s="410">
        <f t="shared" si="120"/>
        <v>0</v>
      </c>
      <c r="AK231" s="410">
        <f t="shared" si="120"/>
        <v>0</v>
      </c>
      <c r="AL231" s="410">
        <f t="shared" si="120"/>
        <v>0</v>
      </c>
      <c r="AM231" s="502"/>
    </row>
    <row r="232" spans="1:39" ht="15.5" outlineLevel="1">
      <c r="A232" s="509"/>
      <c r="B232" s="321"/>
      <c r="C232" s="291"/>
      <c r="D232" s="1066"/>
      <c r="E232" s="1066"/>
      <c r="F232" s="1066"/>
      <c r="G232" s="1066"/>
      <c r="H232" s="1066"/>
      <c r="I232" s="1066"/>
      <c r="J232" s="1066"/>
      <c r="K232" s="1066"/>
      <c r="L232" s="1066"/>
      <c r="M232" s="1066"/>
      <c r="N232" s="1066"/>
      <c r="O232" s="1066"/>
      <c r="P232" s="1066"/>
      <c r="Q232" s="1066"/>
      <c r="R232" s="1066"/>
      <c r="S232" s="1066"/>
      <c r="T232" s="1066"/>
      <c r="U232" s="1066"/>
      <c r="V232" s="1066"/>
      <c r="W232" s="1066"/>
      <c r="X232" s="1066"/>
      <c r="Y232" s="1094"/>
      <c r="Z232" s="1095"/>
      <c r="AA232" s="1095"/>
      <c r="AB232" s="1095"/>
      <c r="AC232" s="423"/>
      <c r="AD232" s="423"/>
      <c r="AE232" s="423"/>
      <c r="AF232" s="423"/>
      <c r="AG232" s="423"/>
      <c r="AH232" s="423"/>
      <c r="AI232" s="423"/>
      <c r="AJ232" s="423"/>
      <c r="AK232" s="423"/>
      <c r="AL232" s="423"/>
      <c r="AM232" s="297"/>
    </row>
    <row r="233" spans="1:39" ht="15.5" outlineLevel="1">
      <c r="A233" s="506">
        <v>27</v>
      </c>
      <c r="B233" s="320" t="s">
        <v>17</v>
      </c>
      <c r="C233" s="291" t="s">
        <v>25</v>
      </c>
      <c r="D233" s="295">
        <f>+'7.  Persistence Report'!AR90</f>
        <v>19804.246446966041</v>
      </c>
      <c r="E233" s="295">
        <f>+'7.  Persistence Report'!AS90</f>
        <v>19804.246446966041</v>
      </c>
      <c r="F233" s="295">
        <f>+'7.  Persistence Report'!AT90</f>
        <v>19804.246446966041</v>
      </c>
      <c r="G233" s="295">
        <f>+'7.  Persistence Report'!AU90</f>
        <v>19804.246446966041</v>
      </c>
      <c r="H233" s="295">
        <f>+'7.  Persistence Report'!AV90</f>
        <v>19804.246446966041</v>
      </c>
      <c r="I233" s="295">
        <f>+'7.  Persistence Report'!AW90</f>
        <v>19804.246446966041</v>
      </c>
      <c r="J233" s="295">
        <f>+'7.  Persistence Report'!AX90</f>
        <v>19804.246446966041</v>
      </c>
      <c r="K233" s="295">
        <f>+'7.  Persistence Report'!AY90</f>
        <v>19804.246446966041</v>
      </c>
      <c r="L233" s="295">
        <f>+'7.  Persistence Report'!AZ90</f>
        <v>19804.246446966041</v>
      </c>
      <c r="M233" s="295">
        <f>+'7.  Persistence Report'!BA90</f>
        <v>19804.246446966041</v>
      </c>
      <c r="N233" s="295">
        <v>12</v>
      </c>
      <c r="O233" s="295">
        <f>+'7.  Persistence Report'!M90</f>
        <v>71.333042501561152</v>
      </c>
      <c r="P233" s="295">
        <f>+'7.  Persistence Report'!N90</f>
        <v>71.333042501561152</v>
      </c>
      <c r="Q233" s="295">
        <f>+'7.  Persistence Report'!O90</f>
        <v>71.333042501561152</v>
      </c>
      <c r="R233" s="295">
        <f>+'7.  Persistence Report'!P90</f>
        <v>71.333042501561152</v>
      </c>
      <c r="S233" s="295">
        <f>+'7.  Persistence Report'!Q90</f>
        <v>71.333042501561152</v>
      </c>
      <c r="T233" s="295">
        <f>+'7.  Persistence Report'!R90</f>
        <v>71.333042501561152</v>
      </c>
      <c r="U233" s="295">
        <f>+'7.  Persistence Report'!S90</f>
        <v>71.333042501561152</v>
      </c>
      <c r="V233" s="295">
        <f>+'7.  Persistence Report'!T90</f>
        <v>71.333042501561152</v>
      </c>
      <c r="W233" s="295">
        <f>+'7.  Persistence Report'!U90</f>
        <v>71.333042501561152</v>
      </c>
      <c r="X233" s="295">
        <f>+'7.  Persistence Report'!V90</f>
        <v>71.333042501561152</v>
      </c>
      <c r="Y233" s="1089"/>
      <c r="Z233" s="1084">
        <v>1</v>
      </c>
      <c r="AA233" s="1084"/>
      <c r="AB233" s="414"/>
      <c r="AC233" s="414"/>
      <c r="AD233" s="414"/>
      <c r="AE233" s="414"/>
      <c r="AF233" s="414"/>
      <c r="AG233" s="414"/>
      <c r="AH233" s="414"/>
      <c r="AI233" s="414"/>
      <c r="AJ233" s="414"/>
      <c r="AK233" s="414"/>
      <c r="AL233" s="414"/>
      <c r="AM233" s="296">
        <f>SUM(Y233:AL233)</f>
        <v>1</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1077">
        <f>Y233</f>
        <v>0</v>
      </c>
      <c r="Z234" s="1077">
        <f>Z233</f>
        <v>1</v>
      </c>
      <c r="AA234" s="1077">
        <f t="shared" ref="AA234:AB234" si="121">AA233</f>
        <v>0</v>
      </c>
      <c r="AB234" s="1077">
        <f t="shared" si="121"/>
        <v>0</v>
      </c>
      <c r="AC234" s="410">
        <f t="shared" ref="AC234:AL234" si="122">AC233</f>
        <v>0</v>
      </c>
      <c r="AD234" s="410">
        <f t="shared" si="122"/>
        <v>0</v>
      </c>
      <c r="AE234" s="410">
        <f t="shared" si="122"/>
        <v>0</v>
      </c>
      <c r="AF234" s="410">
        <f t="shared" si="122"/>
        <v>0</v>
      </c>
      <c r="AG234" s="410">
        <f t="shared" si="122"/>
        <v>0</v>
      </c>
      <c r="AH234" s="410">
        <f t="shared" si="122"/>
        <v>0</v>
      </c>
      <c r="AI234" s="410">
        <f t="shared" si="122"/>
        <v>0</v>
      </c>
      <c r="AJ234" s="410">
        <f t="shared" si="122"/>
        <v>0</v>
      </c>
      <c r="AK234" s="410">
        <f t="shared" si="122"/>
        <v>0</v>
      </c>
      <c r="AL234" s="410">
        <f t="shared" si="122"/>
        <v>0</v>
      </c>
      <c r="AM234" s="502"/>
    </row>
    <row r="235" spans="1:39" ht="15.5" outlineLevel="1">
      <c r="A235" s="509"/>
      <c r="B235" s="322"/>
      <c r="C235" s="300"/>
      <c r="D235" s="1066"/>
      <c r="E235" s="1066"/>
      <c r="F235" s="1066"/>
      <c r="G235" s="1066"/>
      <c r="H235" s="1066"/>
      <c r="I235" s="1066"/>
      <c r="J235" s="1066"/>
      <c r="K235" s="1066"/>
      <c r="L235" s="1066"/>
      <c r="M235" s="1066"/>
      <c r="N235" s="1073"/>
      <c r="O235" s="1066"/>
      <c r="P235" s="1066"/>
      <c r="Q235" s="1066"/>
      <c r="R235" s="1066"/>
      <c r="S235" s="1066"/>
      <c r="T235" s="1066"/>
      <c r="U235" s="1066"/>
      <c r="V235" s="1066"/>
      <c r="W235" s="1066"/>
      <c r="X235" s="1066"/>
      <c r="Y235" s="1078"/>
      <c r="Z235" s="1078"/>
      <c r="AA235" s="1078"/>
      <c r="AB235" s="1078"/>
      <c r="AC235" s="411"/>
      <c r="AD235" s="411"/>
      <c r="AE235" s="411"/>
      <c r="AF235" s="411"/>
      <c r="AG235" s="411"/>
      <c r="AH235" s="411"/>
      <c r="AI235" s="411"/>
      <c r="AJ235" s="411"/>
      <c r="AK235" s="411"/>
      <c r="AL235" s="411"/>
      <c r="AM235" s="306"/>
    </row>
    <row r="236" spans="1:39" ht="15.5" outlineLevel="1">
      <c r="A236" s="506">
        <v>28</v>
      </c>
      <c r="B236" s="320"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1089"/>
      <c r="Z236" s="1084"/>
      <c r="AA236" s="1084"/>
      <c r="AB236" s="414"/>
      <c r="AC236" s="414"/>
      <c r="AD236" s="414"/>
      <c r="AE236" s="414"/>
      <c r="AF236" s="414"/>
      <c r="AG236" s="414"/>
      <c r="AH236" s="414"/>
      <c r="AI236" s="414"/>
      <c r="AJ236" s="414"/>
      <c r="AK236" s="414"/>
      <c r="AL236" s="414"/>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1077">
        <f>Y236</f>
        <v>0</v>
      </c>
      <c r="Z237" s="1077">
        <f>Z236</f>
        <v>0</v>
      </c>
      <c r="AA237" s="1077">
        <f t="shared" ref="AA237:AB237" si="123">AA236</f>
        <v>0</v>
      </c>
      <c r="AB237" s="1077">
        <f t="shared" si="123"/>
        <v>0</v>
      </c>
      <c r="AC237" s="410">
        <f t="shared" ref="AC237:AL237" si="124">AC236</f>
        <v>0</v>
      </c>
      <c r="AD237" s="410">
        <f t="shared" si="124"/>
        <v>0</v>
      </c>
      <c r="AE237" s="410">
        <f t="shared" si="124"/>
        <v>0</v>
      </c>
      <c r="AF237" s="410">
        <f t="shared" si="124"/>
        <v>0</v>
      </c>
      <c r="AG237" s="410">
        <f t="shared" si="124"/>
        <v>0</v>
      </c>
      <c r="AH237" s="410">
        <f t="shared" si="124"/>
        <v>0</v>
      </c>
      <c r="AI237" s="410">
        <f t="shared" si="124"/>
        <v>0</v>
      </c>
      <c r="AJ237" s="410">
        <f t="shared" si="124"/>
        <v>0</v>
      </c>
      <c r="AK237" s="410">
        <f t="shared" si="124"/>
        <v>0</v>
      </c>
      <c r="AL237" s="410">
        <f t="shared" si="124"/>
        <v>0</v>
      </c>
      <c r="AM237" s="502"/>
    </row>
    <row r="238" spans="1:39" ht="15.5" outlineLevel="1">
      <c r="A238" s="509"/>
      <c r="B238" s="321"/>
      <c r="C238" s="291"/>
      <c r="D238" s="1066"/>
      <c r="E238" s="1066"/>
      <c r="F238" s="1066"/>
      <c r="G238" s="1066"/>
      <c r="H238" s="1066"/>
      <c r="I238" s="1066"/>
      <c r="J238" s="1066"/>
      <c r="K238" s="1066"/>
      <c r="L238" s="1066"/>
      <c r="M238" s="1066"/>
      <c r="N238" s="1066"/>
      <c r="O238" s="1066"/>
      <c r="P238" s="1066"/>
      <c r="Q238" s="1066"/>
      <c r="R238" s="1066"/>
      <c r="S238" s="1066"/>
      <c r="T238" s="1066"/>
      <c r="U238" s="1066"/>
      <c r="V238" s="1066"/>
      <c r="W238" s="1066"/>
      <c r="X238" s="1066"/>
      <c r="Y238" s="1078"/>
      <c r="Z238" s="1078"/>
      <c r="AA238" s="1078"/>
      <c r="AB238" s="1078"/>
      <c r="AC238" s="411"/>
      <c r="AD238" s="411"/>
      <c r="AE238" s="411"/>
      <c r="AF238" s="411"/>
      <c r="AG238" s="411"/>
      <c r="AH238" s="411"/>
      <c r="AI238" s="411"/>
      <c r="AJ238" s="411"/>
      <c r="AK238" s="411"/>
      <c r="AL238" s="411"/>
      <c r="AM238" s="306"/>
    </row>
    <row r="239" spans="1:39" ht="15.5" outlineLevel="1">
      <c r="A239" s="506">
        <v>29</v>
      </c>
      <c r="B239" s="323"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1089"/>
      <c r="Z239" s="1084"/>
      <c r="AA239" s="1084"/>
      <c r="AB239" s="414"/>
      <c r="AC239" s="414"/>
      <c r="AD239" s="414"/>
      <c r="AE239" s="414"/>
      <c r="AF239" s="414"/>
      <c r="AG239" s="414"/>
      <c r="AH239" s="414"/>
      <c r="AI239" s="414"/>
      <c r="AJ239" s="414"/>
      <c r="AK239" s="414"/>
      <c r="AL239" s="414"/>
      <c r="AM239" s="296">
        <f>SUM(Y239:AL239)</f>
        <v>0</v>
      </c>
    </row>
    <row r="240" spans="1:39" ht="15.5" outlineLevel="1">
      <c r="B240" s="323"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1077">
        <f>Y239</f>
        <v>0</v>
      </c>
      <c r="Z240" s="1077">
        <f t="shared" ref="Z240:AB240" si="125">Z239</f>
        <v>0</v>
      </c>
      <c r="AA240" s="1077">
        <f t="shared" si="125"/>
        <v>0</v>
      </c>
      <c r="AB240" s="1077">
        <f t="shared" si="125"/>
        <v>0</v>
      </c>
      <c r="AC240" s="410">
        <f t="shared" ref="AC240:AL240" si="126">AC239</f>
        <v>0</v>
      </c>
      <c r="AD240" s="410">
        <f t="shared" si="126"/>
        <v>0</v>
      </c>
      <c r="AE240" s="410">
        <f t="shared" si="126"/>
        <v>0</v>
      </c>
      <c r="AF240" s="410">
        <f t="shared" si="126"/>
        <v>0</v>
      </c>
      <c r="AG240" s="410">
        <f t="shared" si="126"/>
        <v>0</v>
      </c>
      <c r="AH240" s="410">
        <f t="shared" si="126"/>
        <v>0</v>
      </c>
      <c r="AI240" s="410">
        <f t="shared" si="126"/>
        <v>0</v>
      </c>
      <c r="AJ240" s="410">
        <f t="shared" si="126"/>
        <v>0</v>
      </c>
      <c r="AK240" s="410">
        <f t="shared" si="126"/>
        <v>0</v>
      </c>
      <c r="AL240" s="410">
        <f t="shared" si="126"/>
        <v>0</v>
      </c>
      <c r="AM240" s="502"/>
    </row>
    <row r="241" spans="1:39" ht="15.5" outlineLevel="1">
      <c r="B241" s="323"/>
      <c r="C241" s="291"/>
      <c r="D241" s="1066"/>
      <c r="E241" s="1066"/>
      <c r="F241" s="1066"/>
      <c r="G241" s="1066"/>
      <c r="H241" s="1066"/>
      <c r="I241" s="1066"/>
      <c r="J241" s="1066"/>
      <c r="K241" s="1066"/>
      <c r="L241" s="1066"/>
      <c r="M241" s="1066"/>
      <c r="N241" s="1066"/>
      <c r="O241" s="1066"/>
      <c r="P241" s="1066"/>
      <c r="Q241" s="1066"/>
      <c r="R241" s="1066"/>
      <c r="S241" s="1066"/>
      <c r="T241" s="1066"/>
      <c r="U241" s="1066"/>
      <c r="V241" s="1066"/>
      <c r="W241" s="1066"/>
      <c r="X241" s="1066"/>
      <c r="Y241" s="1094"/>
      <c r="Z241" s="1094"/>
      <c r="AA241" s="1094"/>
      <c r="AB241" s="1094"/>
      <c r="AC241" s="422"/>
      <c r="AD241" s="422"/>
      <c r="AE241" s="422"/>
      <c r="AF241" s="422"/>
      <c r="AG241" s="422"/>
      <c r="AH241" s="422"/>
      <c r="AI241" s="422"/>
      <c r="AJ241" s="422"/>
      <c r="AK241" s="422"/>
      <c r="AL241" s="422"/>
      <c r="AM241" s="313"/>
    </row>
    <row r="242" spans="1:39" s="283" customFormat="1" ht="15.5" outlineLevel="1">
      <c r="A242" s="506">
        <v>30</v>
      </c>
      <c r="B242" s="323"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1076"/>
      <c r="Z242" s="1076"/>
      <c r="AA242" s="1076"/>
      <c r="AB242" s="1076"/>
      <c r="AC242" s="409"/>
      <c r="AD242" s="409"/>
      <c r="AE242" s="409"/>
      <c r="AF242" s="409"/>
      <c r="AG242" s="409"/>
      <c r="AH242" s="409"/>
      <c r="AI242" s="409"/>
      <c r="AJ242" s="409"/>
      <c r="AK242" s="409"/>
      <c r="AL242" s="409"/>
      <c r="AM242" s="296">
        <f>SUM(Y242:AL242)</f>
        <v>0</v>
      </c>
    </row>
    <row r="243" spans="1:39" s="283" customFormat="1" ht="15.5" outlineLevel="1">
      <c r="A243" s="506"/>
      <c r="B243" s="323"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1077">
        <f>Y242</f>
        <v>0</v>
      </c>
      <c r="Z243" s="1077">
        <f t="shared" ref="Z243:AB243" si="127">Z242</f>
        <v>0</v>
      </c>
      <c r="AA243" s="1077">
        <f t="shared" si="127"/>
        <v>0</v>
      </c>
      <c r="AB243" s="1077">
        <f t="shared" si="127"/>
        <v>0</v>
      </c>
      <c r="AC243" s="410">
        <f t="shared" ref="AC243:AL243" si="128">AC242</f>
        <v>0</v>
      </c>
      <c r="AD243" s="410">
        <f t="shared" si="128"/>
        <v>0</v>
      </c>
      <c r="AE243" s="410">
        <f t="shared" si="128"/>
        <v>0</v>
      </c>
      <c r="AF243" s="410">
        <f t="shared" si="128"/>
        <v>0</v>
      </c>
      <c r="AG243" s="410">
        <f t="shared" si="128"/>
        <v>0</v>
      </c>
      <c r="AH243" s="410">
        <f t="shared" si="128"/>
        <v>0</v>
      </c>
      <c r="AI243" s="410">
        <f t="shared" si="128"/>
        <v>0</v>
      </c>
      <c r="AJ243" s="410">
        <f t="shared" si="128"/>
        <v>0</v>
      </c>
      <c r="AK243" s="410">
        <f t="shared" si="128"/>
        <v>0</v>
      </c>
      <c r="AL243" s="410">
        <f t="shared" si="128"/>
        <v>0</v>
      </c>
      <c r="AM243" s="502"/>
    </row>
    <row r="244" spans="1:39" s="283" customFormat="1" ht="15.5" outlineLevel="1">
      <c r="A244" s="506"/>
      <c r="B244" s="323"/>
      <c r="C244" s="291"/>
      <c r="D244" s="1066"/>
      <c r="E244" s="1066"/>
      <c r="F244" s="1066"/>
      <c r="G244" s="1066"/>
      <c r="H244" s="1066"/>
      <c r="I244" s="1066"/>
      <c r="J244" s="1066"/>
      <c r="K244" s="1066"/>
      <c r="L244" s="1066"/>
      <c r="M244" s="1066"/>
      <c r="N244" s="1066"/>
      <c r="O244" s="1066"/>
      <c r="P244" s="1066"/>
      <c r="Q244" s="1066"/>
      <c r="R244" s="1066"/>
      <c r="S244" s="1066"/>
      <c r="T244" s="1066"/>
      <c r="U244" s="1066"/>
      <c r="V244" s="1066"/>
      <c r="W244" s="1066"/>
      <c r="X244" s="1066"/>
      <c r="Y244" s="1078"/>
      <c r="Z244" s="1078"/>
      <c r="AA244" s="1078"/>
      <c r="AB244" s="1078"/>
      <c r="AC244" s="411"/>
      <c r="AD244" s="411"/>
      <c r="AE244" s="411"/>
      <c r="AF244" s="411"/>
      <c r="AG244" s="411"/>
      <c r="AH244" s="411"/>
      <c r="AI244" s="411"/>
      <c r="AJ244" s="411"/>
      <c r="AK244" s="411"/>
      <c r="AL244" s="411"/>
      <c r="AM244" s="313"/>
    </row>
    <row r="245" spans="1:39" s="283" customFormat="1" ht="15.5" outlineLevel="1">
      <c r="A245" s="506"/>
      <c r="B245" s="288" t="s">
        <v>490</v>
      </c>
      <c r="C245" s="291"/>
      <c r="D245" s="1066"/>
      <c r="E245" s="1066"/>
      <c r="F245" s="1066"/>
      <c r="G245" s="1066"/>
      <c r="H245" s="1066"/>
      <c r="I245" s="1066"/>
      <c r="J245" s="1066"/>
      <c r="K245" s="1066"/>
      <c r="L245" s="1066"/>
      <c r="M245" s="1066"/>
      <c r="N245" s="1066"/>
      <c r="O245" s="1066"/>
      <c r="P245" s="1066"/>
      <c r="Q245" s="1066"/>
      <c r="R245" s="1066"/>
      <c r="S245" s="1066"/>
      <c r="T245" s="1066"/>
      <c r="U245" s="1066"/>
      <c r="V245" s="1066"/>
      <c r="W245" s="1066"/>
      <c r="X245" s="1066"/>
      <c r="Y245" s="1078"/>
      <c r="Z245" s="1078"/>
      <c r="AA245" s="1078"/>
      <c r="AB245" s="1078"/>
      <c r="AC245" s="411"/>
      <c r="AD245" s="411"/>
      <c r="AE245" s="411"/>
      <c r="AF245" s="411"/>
      <c r="AG245" s="411"/>
      <c r="AH245" s="411"/>
      <c r="AI245" s="411"/>
      <c r="AJ245" s="411"/>
      <c r="AK245" s="411"/>
      <c r="AL245" s="411"/>
      <c r="AM245" s="313"/>
    </row>
    <row r="246" spans="1:39" s="283" customFormat="1" ht="15.5" outlineLevel="1">
      <c r="A246" s="506">
        <v>31</v>
      </c>
      <c r="B246" s="323"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1076"/>
      <c r="Z246" s="1076"/>
      <c r="AA246" s="1076"/>
      <c r="AB246" s="1076"/>
      <c r="AC246" s="409"/>
      <c r="AD246" s="409"/>
      <c r="AE246" s="409"/>
      <c r="AF246" s="409"/>
      <c r="AG246" s="409"/>
      <c r="AH246" s="409"/>
      <c r="AI246" s="409"/>
      <c r="AJ246" s="409"/>
      <c r="AK246" s="409"/>
      <c r="AL246" s="409"/>
      <c r="AM246" s="296">
        <f>SUM(Y246:AL246)</f>
        <v>0</v>
      </c>
    </row>
    <row r="247" spans="1:39" s="283" customFormat="1" ht="15.5" outlineLevel="1">
      <c r="A247" s="506"/>
      <c r="B247" s="323"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1077">
        <f>Y246</f>
        <v>0</v>
      </c>
      <c r="Z247" s="1077">
        <f t="shared" ref="Z247:AB247" si="129">Z246</f>
        <v>0</v>
      </c>
      <c r="AA247" s="1077">
        <f t="shared" si="129"/>
        <v>0</v>
      </c>
      <c r="AB247" s="1077">
        <f t="shared" si="129"/>
        <v>0</v>
      </c>
      <c r="AC247" s="410">
        <f t="shared" ref="AC247:AL247" si="130">AC246</f>
        <v>0</v>
      </c>
      <c r="AD247" s="410">
        <f t="shared" si="130"/>
        <v>0</v>
      </c>
      <c r="AE247" s="410">
        <f t="shared" si="130"/>
        <v>0</v>
      </c>
      <c r="AF247" s="410">
        <f t="shared" si="130"/>
        <v>0</v>
      </c>
      <c r="AG247" s="410">
        <f t="shared" si="130"/>
        <v>0</v>
      </c>
      <c r="AH247" s="410">
        <f t="shared" si="130"/>
        <v>0</v>
      </c>
      <c r="AI247" s="410">
        <f t="shared" si="130"/>
        <v>0</v>
      </c>
      <c r="AJ247" s="410">
        <f t="shared" si="130"/>
        <v>0</v>
      </c>
      <c r="AK247" s="410">
        <f t="shared" si="130"/>
        <v>0</v>
      </c>
      <c r="AL247" s="410">
        <f t="shared" si="130"/>
        <v>0</v>
      </c>
      <c r="AM247" s="502"/>
    </row>
    <row r="248" spans="1:39" s="283" customFormat="1" ht="15.5" outlineLevel="1">
      <c r="A248" s="506"/>
      <c r="B248" s="323"/>
      <c r="C248" s="291"/>
      <c r="D248" s="1066"/>
      <c r="E248" s="1066"/>
      <c r="F248" s="1066"/>
      <c r="G248" s="1066"/>
      <c r="H248" s="1066"/>
      <c r="I248" s="1066"/>
      <c r="J248" s="1066"/>
      <c r="K248" s="1066"/>
      <c r="L248" s="1066"/>
      <c r="M248" s="1066"/>
      <c r="N248" s="1066"/>
      <c r="O248" s="1066"/>
      <c r="P248" s="1066"/>
      <c r="Q248" s="1066"/>
      <c r="R248" s="1066"/>
      <c r="S248" s="1066"/>
      <c r="T248" s="1066"/>
      <c r="U248" s="1066"/>
      <c r="V248" s="1066"/>
      <c r="W248" s="1066"/>
      <c r="X248" s="1066"/>
      <c r="Y248" s="1078"/>
      <c r="Z248" s="1078"/>
      <c r="AA248" s="1078"/>
      <c r="AB248" s="1078"/>
      <c r="AC248" s="411"/>
      <c r="AD248" s="411"/>
      <c r="AE248" s="411"/>
      <c r="AF248" s="411"/>
      <c r="AG248" s="411"/>
      <c r="AH248" s="411"/>
      <c r="AI248" s="411"/>
      <c r="AJ248" s="411"/>
      <c r="AK248" s="411"/>
      <c r="AL248" s="411"/>
      <c r="AM248" s="313"/>
    </row>
    <row r="249" spans="1:39" s="283" customFormat="1" ht="15.5" outlineLevel="1">
      <c r="A249" s="506">
        <v>32</v>
      </c>
      <c r="B249" s="323"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1076"/>
      <c r="Z249" s="1076"/>
      <c r="AA249" s="1076"/>
      <c r="AB249" s="1076"/>
      <c r="AC249" s="409"/>
      <c r="AD249" s="409"/>
      <c r="AE249" s="409"/>
      <c r="AF249" s="409"/>
      <c r="AG249" s="409"/>
      <c r="AH249" s="409"/>
      <c r="AI249" s="409"/>
      <c r="AJ249" s="409"/>
      <c r="AK249" s="409"/>
      <c r="AL249" s="409"/>
      <c r="AM249" s="296">
        <f>SUM(Y249:AL249)</f>
        <v>0</v>
      </c>
    </row>
    <row r="250" spans="1:39" s="283" customFormat="1" ht="15.5" outlineLevel="1">
      <c r="A250" s="506"/>
      <c r="B250" s="323"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1077">
        <f>Y249</f>
        <v>0</v>
      </c>
      <c r="Z250" s="1077">
        <f t="shared" ref="Z250:AB250" si="131">Z249</f>
        <v>0</v>
      </c>
      <c r="AA250" s="1077">
        <f t="shared" si="131"/>
        <v>0</v>
      </c>
      <c r="AB250" s="1077">
        <f t="shared" si="131"/>
        <v>0</v>
      </c>
      <c r="AC250" s="410">
        <f t="shared" ref="AC250:AL250" si="132">AC249</f>
        <v>0</v>
      </c>
      <c r="AD250" s="410">
        <f t="shared" si="132"/>
        <v>0</v>
      </c>
      <c r="AE250" s="410">
        <f t="shared" si="132"/>
        <v>0</v>
      </c>
      <c r="AF250" s="410">
        <f t="shared" si="132"/>
        <v>0</v>
      </c>
      <c r="AG250" s="410">
        <f t="shared" si="132"/>
        <v>0</v>
      </c>
      <c r="AH250" s="410">
        <f t="shared" si="132"/>
        <v>0</v>
      </c>
      <c r="AI250" s="410">
        <f t="shared" si="132"/>
        <v>0</v>
      </c>
      <c r="AJ250" s="410">
        <f t="shared" si="132"/>
        <v>0</v>
      </c>
      <c r="AK250" s="410">
        <f t="shared" si="132"/>
        <v>0</v>
      </c>
      <c r="AL250" s="410">
        <f t="shared" si="132"/>
        <v>0</v>
      </c>
      <c r="AM250" s="502"/>
    </row>
    <row r="251" spans="1:39" s="283" customFormat="1" ht="15.5" outlineLevel="1">
      <c r="A251" s="506"/>
      <c r="B251" s="323"/>
      <c r="C251" s="291"/>
      <c r="D251" s="1066"/>
      <c r="E251" s="1066"/>
      <c r="F251" s="1066"/>
      <c r="G251" s="1066"/>
      <c r="H251" s="1066"/>
      <c r="I251" s="1066"/>
      <c r="J251" s="1066"/>
      <c r="K251" s="1066"/>
      <c r="L251" s="1066"/>
      <c r="M251" s="1066"/>
      <c r="N251" s="1066"/>
      <c r="O251" s="1066"/>
      <c r="P251" s="1066"/>
      <c r="Q251" s="1066"/>
      <c r="R251" s="1066"/>
      <c r="S251" s="1066"/>
      <c r="T251" s="1066"/>
      <c r="U251" s="1066"/>
      <c r="V251" s="1066"/>
      <c r="W251" s="1066"/>
      <c r="X251" s="1066"/>
      <c r="Y251" s="1078"/>
      <c r="Z251" s="1078"/>
      <c r="AA251" s="1078"/>
      <c r="AB251" s="1078"/>
      <c r="AC251" s="411"/>
      <c r="AD251" s="411"/>
      <c r="AE251" s="411"/>
      <c r="AF251" s="411"/>
      <c r="AG251" s="411"/>
      <c r="AH251" s="411"/>
      <c r="AI251" s="411"/>
      <c r="AJ251" s="411"/>
      <c r="AK251" s="411"/>
      <c r="AL251" s="411"/>
      <c r="AM251" s="313"/>
    </row>
    <row r="252" spans="1:39" s="283" customFormat="1" ht="15.5" outlineLevel="1">
      <c r="A252" s="506">
        <v>33</v>
      </c>
      <c r="B252" s="323"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1076"/>
      <c r="Z252" s="1076"/>
      <c r="AA252" s="1076"/>
      <c r="AB252" s="1076"/>
      <c r="AC252" s="409"/>
      <c r="AD252" s="409"/>
      <c r="AE252" s="409"/>
      <c r="AF252" s="409"/>
      <c r="AG252" s="409"/>
      <c r="AH252" s="409"/>
      <c r="AI252" s="409"/>
      <c r="AJ252" s="409"/>
      <c r="AK252" s="409"/>
      <c r="AL252" s="409"/>
      <c r="AM252" s="296">
        <f>SUM(Y252:AL252)</f>
        <v>0</v>
      </c>
    </row>
    <row r="253" spans="1:39" s="283" customFormat="1" ht="15.5" outlineLevel="1">
      <c r="A253" s="506"/>
      <c r="B253" s="323"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1077">
        <f>Y252</f>
        <v>0</v>
      </c>
      <c r="Z253" s="1077">
        <f t="shared" ref="Z253:AB253" si="133">Z252</f>
        <v>0</v>
      </c>
      <c r="AA253" s="1077">
        <f t="shared" si="133"/>
        <v>0</v>
      </c>
      <c r="AB253" s="1077">
        <f t="shared" si="133"/>
        <v>0</v>
      </c>
      <c r="AC253" s="410">
        <f t="shared" ref="AC253:AL253" si="134">AC252</f>
        <v>0</v>
      </c>
      <c r="AD253" s="410">
        <f t="shared" si="134"/>
        <v>0</v>
      </c>
      <c r="AE253" s="410">
        <f t="shared" si="134"/>
        <v>0</v>
      </c>
      <c r="AF253" s="410">
        <f t="shared" si="134"/>
        <v>0</v>
      </c>
      <c r="AG253" s="410">
        <f t="shared" si="134"/>
        <v>0</v>
      </c>
      <c r="AH253" s="410">
        <f t="shared" si="134"/>
        <v>0</v>
      </c>
      <c r="AI253" s="410">
        <f t="shared" si="134"/>
        <v>0</v>
      </c>
      <c r="AJ253" s="410">
        <f t="shared" si="134"/>
        <v>0</v>
      </c>
      <c r="AK253" s="410">
        <f t="shared" si="134"/>
        <v>0</v>
      </c>
      <c r="AL253" s="410">
        <f t="shared" si="134"/>
        <v>0</v>
      </c>
      <c r="AM253" s="502"/>
    </row>
    <row r="254" spans="1:39" ht="15.5"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1096"/>
      <c r="Z254" s="1096"/>
      <c r="AA254" s="1096"/>
      <c r="AB254" s="1096"/>
      <c r="AC254" s="301"/>
      <c r="AD254" s="301"/>
      <c r="AE254" s="301"/>
      <c r="AF254" s="301"/>
      <c r="AG254" s="301"/>
      <c r="AH254" s="301"/>
      <c r="AI254" s="301"/>
      <c r="AJ254" s="301"/>
      <c r="AK254" s="301"/>
      <c r="AL254" s="301"/>
      <c r="AM254" s="306"/>
    </row>
    <row r="255" spans="1:39" ht="15.5">
      <c r="B255" s="326" t="s">
        <v>245</v>
      </c>
      <c r="C255" s="328"/>
      <c r="D255" s="328">
        <f>SUM(D150:D253)</f>
        <v>6949090.2650679238</v>
      </c>
      <c r="E255" s="328"/>
      <c r="F255" s="328"/>
      <c r="G255" s="328"/>
      <c r="H255" s="328"/>
      <c r="I255" s="328"/>
      <c r="J255" s="328"/>
      <c r="K255" s="328"/>
      <c r="L255" s="328"/>
      <c r="M255" s="328"/>
      <c r="N255" s="328"/>
      <c r="O255" s="328">
        <f>SUM(O150:O253)</f>
        <v>8023.7647835499074</v>
      </c>
      <c r="P255" s="328"/>
      <c r="Q255" s="328"/>
      <c r="R255" s="328"/>
      <c r="S255" s="328"/>
      <c r="T255" s="328"/>
      <c r="U255" s="328"/>
      <c r="V255" s="328"/>
      <c r="W255" s="328"/>
      <c r="X255" s="328"/>
      <c r="Y255" s="328">
        <f>IF(Y149="kWh",SUMPRODUCT(D150:D253,Y150:Y253))</f>
        <v>1492401.3800030332</v>
      </c>
      <c r="Z255" s="328">
        <f>IF(Z149="kWh",SUMPRODUCT(D150:D253,Z150:Z253))</f>
        <v>1608020.0809601552</v>
      </c>
      <c r="AA255" s="328">
        <f>IF(AA149="kW",SUMPRODUCT(N150:N253,O150:O253,AA150:AA253),SUMPRODUCT(D150:D253,AA150:AA253))</f>
        <v>9368.2146592659301</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1.6799999999999999E-2</v>
      </c>
      <c r="Z258" s="340">
        <f>HLOOKUP(Z$20,'3.  Distribution Rates'!$C$122:$P$133,4,FALSE)</f>
        <v>1.21E-2</v>
      </c>
      <c r="AA258" s="340">
        <f>HLOOKUP(AA$20,'3.  Distribution Rates'!$C$122:$P$133,4,FALSE)</f>
        <v>3.9651000000000001</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135">Y135*Y258</f>
        <v>34969.754647512789</v>
      </c>
      <c r="Z259" s="377">
        <f t="shared" si="135"/>
        <v>25905.023930919768</v>
      </c>
      <c r="AA259" s="377">
        <f t="shared" si="135"/>
        <v>67005.309514853288</v>
      </c>
      <c r="AB259" s="377">
        <f t="shared" si="135"/>
        <v>0</v>
      </c>
      <c r="AC259" s="377">
        <f t="shared" si="135"/>
        <v>0</v>
      </c>
      <c r="AD259" s="377">
        <f t="shared" si="135"/>
        <v>0</v>
      </c>
      <c r="AE259" s="377">
        <f t="shared" si="135"/>
        <v>0</v>
      </c>
      <c r="AF259" s="377">
        <f t="shared" si="135"/>
        <v>0</v>
      </c>
      <c r="AG259" s="377">
        <f t="shared" si="135"/>
        <v>0</v>
      </c>
      <c r="AH259" s="377">
        <f t="shared" si="135"/>
        <v>0</v>
      </c>
      <c r="AI259" s="377">
        <f t="shared" si="135"/>
        <v>0</v>
      </c>
      <c r="AJ259" s="377">
        <f t="shared" si="135"/>
        <v>0</v>
      </c>
      <c r="AK259" s="377">
        <f t="shared" si="135"/>
        <v>0</v>
      </c>
      <c r="AL259" s="377">
        <f t="shared" si="135"/>
        <v>0</v>
      </c>
      <c r="AM259" s="626">
        <f>SUM(Y259:AL259)</f>
        <v>127880.08809328584</v>
      </c>
    </row>
    <row r="260" spans="1:41" ht="15.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136">Y255*Y258</f>
        <v>25072.343184050955</v>
      </c>
      <c r="Z260" s="377">
        <f t="shared" si="136"/>
        <v>19457.042979617876</v>
      </c>
      <c r="AA260" s="378">
        <f t="shared" si="136"/>
        <v>37145.907945455343</v>
      </c>
      <c r="AB260" s="378">
        <f t="shared" si="136"/>
        <v>0</v>
      </c>
      <c r="AC260" s="378">
        <f t="shared" si="136"/>
        <v>0</v>
      </c>
      <c r="AD260" s="378">
        <f t="shared" si="136"/>
        <v>0</v>
      </c>
      <c r="AE260" s="378">
        <f t="shared" si="136"/>
        <v>0</v>
      </c>
      <c r="AF260" s="378">
        <f t="shared" ref="AF260:AL260" si="137">AF255*AF258</f>
        <v>0</v>
      </c>
      <c r="AG260" s="378">
        <f t="shared" si="137"/>
        <v>0</v>
      </c>
      <c r="AH260" s="378">
        <f t="shared" si="137"/>
        <v>0</v>
      </c>
      <c r="AI260" s="378">
        <f t="shared" si="137"/>
        <v>0</v>
      </c>
      <c r="AJ260" s="378">
        <f t="shared" si="137"/>
        <v>0</v>
      </c>
      <c r="AK260" s="378">
        <f t="shared" si="137"/>
        <v>0</v>
      </c>
      <c r="AL260" s="378">
        <f t="shared" si="137"/>
        <v>0</v>
      </c>
      <c r="AM260" s="626">
        <f>SUM(Y260:AL260)</f>
        <v>81675.294109124166</v>
      </c>
    </row>
    <row r="261" spans="1:41" s="379" customFormat="1" ht="15.5">
      <c r="A261" s="508"/>
      <c r="B261" s="348" t="s">
        <v>254</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60042.097831563748</v>
      </c>
      <c r="Z261" s="345">
        <f t="shared" ref="Z261:AE261" si="138">SUM(Z259:Z260)</f>
        <v>45362.066910537644</v>
      </c>
      <c r="AA261" s="345">
        <f t="shared" si="138"/>
        <v>104151.21746030863</v>
      </c>
      <c r="AB261" s="345">
        <f t="shared" si="138"/>
        <v>0</v>
      </c>
      <c r="AC261" s="345">
        <f t="shared" si="138"/>
        <v>0</v>
      </c>
      <c r="AD261" s="345">
        <f t="shared" si="138"/>
        <v>0</v>
      </c>
      <c r="AE261" s="345">
        <f t="shared" si="138"/>
        <v>0</v>
      </c>
      <c r="AF261" s="345">
        <f t="shared" ref="AF261:AL261" si="139">SUM(AF259:AF260)</f>
        <v>0</v>
      </c>
      <c r="AG261" s="345">
        <f t="shared" si="139"/>
        <v>0</v>
      </c>
      <c r="AH261" s="345">
        <f t="shared" si="139"/>
        <v>0</v>
      </c>
      <c r="AI261" s="345">
        <f t="shared" si="139"/>
        <v>0</v>
      </c>
      <c r="AJ261" s="345">
        <f t="shared" si="139"/>
        <v>0</v>
      </c>
      <c r="AK261" s="345">
        <f t="shared" si="139"/>
        <v>0</v>
      </c>
      <c r="AL261" s="345">
        <f t="shared" si="139"/>
        <v>0</v>
      </c>
      <c r="AM261" s="406">
        <f>SUM(AM259:AM260)</f>
        <v>209555.38220241002</v>
      </c>
    </row>
    <row r="262" spans="1:41" s="379" customFormat="1" ht="15.5">
      <c r="A262" s="508"/>
      <c r="B262" s="348" t="s">
        <v>247</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140">Y256*Y258</f>
        <v>0</v>
      </c>
      <c r="Z262" s="346">
        <f t="shared" si="140"/>
        <v>0</v>
      </c>
      <c r="AA262" s="346">
        <f t="shared" si="140"/>
        <v>0</v>
      </c>
      <c r="AB262" s="346">
        <f t="shared" si="140"/>
        <v>0</v>
      </c>
      <c r="AC262" s="346">
        <f t="shared" si="140"/>
        <v>0</v>
      </c>
      <c r="AD262" s="346">
        <f t="shared" si="140"/>
        <v>0</v>
      </c>
      <c r="AE262" s="346">
        <f t="shared" si="140"/>
        <v>0</v>
      </c>
      <c r="AF262" s="346">
        <f t="shared" ref="AF262:AL262" si="141">AF256*AF258</f>
        <v>0</v>
      </c>
      <c r="AG262" s="346">
        <f t="shared" si="141"/>
        <v>0</v>
      </c>
      <c r="AH262" s="346">
        <f t="shared" si="141"/>
        <v>0</v>
      </c>
      <c r="AI262" s="346">
        <f t="shared" si="141"/>
        <v>0</v>
      </c>
      <c r="AJ262" s="346">
        <f t="shared" si="141"/>
        <v>0</v>
      </c>
      <c r="AK262" s="346">
        <f t="shared" si="141"/>
        <v>0</v>
      </c>
      <c r="AL262" s="346">
        <f t="shared" si="141"/>
        <v>0</v>
      </c>
      <c r="AM262" s="406">
        <f>SUM(Y262:AL262)</f>
        <v>0</v>
      </c>
    </row>
    <row r="263" spans="1:41" s="379" customFormat="1" ht="15.5">
      <c r="A263" s="508"/>
      <c r="B263" s="348" t="s">
        <v>255</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209555.38220241002</v>
      </c>
    </row>
    <row r="264" spans="1:41" ht="15.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1492401.3801861387</v>
      </c>
      <c r="Z265" s="291">
        <f>SUMPRODUCT(E150:E253,Z150:Z253)</f>
        <v>1455996.9950960567</v>
      </c>
      <c r="AA265" s="291">
        <f>IF(AA149="kW",SUMPRODUCT(N150:N253,P150:P253,AA150:AA253),SUMPRODUCT(E150:E253,AA150:AA253))</f>
        <v>9212.6249879706065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1492401.3801861387</v>
      </c>
      <c r="Z266" s="291">
        <f>SUMPRODUCT(F150:F253,Z150:Z253)</f>
        <v>1440155.1077669747</v>
      </c>
      <c r="AA266" s="291">
        <f>IF(AA149="kW",SUMPRODUCT(N150:N253,Q150:Q253,AA150:AA253),SUMPRODUCT(F150:F253,AA150:AA253))</f>
        <v>8994.7521002891008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1459822.8740298606</v>
      </c>
      <c r="Z267" s="291">
        <f>SUMPRODUCT(G150:G253,Z150:Z253)</f>
        <v>1319487.2088663392</v>
      </c>
      <c r="AA267" s="291">
        <f>IF(AA149="kW",SUMPRODUCT(N150:N253,R150:R253,AA150:AA253),SUMPRODUCT(G150:G253,AA150:AA253))</f>
        <v>8380.5173352628317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f>SUMPRODUCT(H150:H253,Y150:Y253)</f>
        <v>1341057.5700011968</v>
      </c>
      <c r="Z268" s="291">
        <f>SUMPRODUCT(H150:H253,Z150:Z253)</f>
        <v>1186917.642128506</v>
      </c>
      <c r="AA268" s="291">
        <f>IF(AA149="kW",SUMPRODUCT(N150:N253,S150:S253,AA150:AA253),SUMPRODUCT(H150:H253,AA150:AA253))</f>
        <v>8343.5683075407869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6"/>
    </row>
    <row r="269" spans="1:41" ht="15.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f>SUMPRODUCT(I150:I253,Y150:Y253)</f>
        <v>1191049.5776262509</v>
      </c>
      <c r="Z269" s="291">
        <f>SUMPRODUCT(I150:I253,Z150:Z253)</f>
        <v>866037.4375132164</v>
      </c>
      <c r="AA269" s="291">
        <f>IF(AA149="kW",SUMPRODUCT(N150:N253,T150:T253,AA150:AA253),SUMPRODUCT(I150:I253,AA150:AA253))</f>
        <v>7531.0858588329347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6"/>
    </row>
    <row r="270" spans="1:41" ht="15.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f>SUMPRODUCT(J150:J253,Y150:Y253)</f>
        <v>1068935.5827856762</v>
      </c>
      <c r="Z270" s="291">
        <f>SUMPRODUCT(J150:J253,Z150:Z253)</f>
        <v>851244.79912218614</v>
      </c>
      <c r="AA270" s="291">
        <f>IF(AA149="kW",SUMPRODUCT(N150:N253,U150:U253,AA150:AA253),SUMPRODUCT(J150:J253,AA150:AA253))</f>
        <v>7377.718115052292</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6"/>
    </row>
    <row r="271" spans="1:41" ht="15.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f>SUMPRODUCT(K150:K253,Y150:Y253)</f>
        <v>1065685.6730747488</v>
      </c>
      <c r="Z271" s="291">
        <f>SUMPRODUCT(K150:K253,Z150:Z253)</f>
        <v>850200.07805512403</v>
      </c>
      <c r="AA271" s="291">
        <f>IF(AA149="kW",SUMPRODUCT(N150:N253,V150:V253,AA150:AA253),SUMPRODUCT(K150:K253,AA150:AA253))</f>
        <v>7377.718115052292</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6"/>
    </row>
    <row r="272" spans="1:41" ht="15.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979613.67307474872</v>
      </c>
      <c r="Z272" s="325">
        <f>SUMPRODUCT(L150:L253,Z150:Z253)</f>
        <v>835088.22185211582</v>
      </c>
      <c r="AA272" s="325">
        <f>IF(AA149="kW",SUMPRODUCT(N150:N253,W150:W253,AA150:AA253),SUMPRODUCT(L150:L253,AA150:AA253))</f>
        <v>7125.4416484135381</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5">
      <c r="B275" s="280" t="s">
        <v>248</v>
      </c>
      <c r="C275" s="281"/>
      <c r="D275" s="589" t="s">
        <v>526</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1198" t="s">
        <v>211</v>
      </c>
      <c r="C276" s="1200" t="s">
        <v>33</v>
      </c>
      <c r="D276" s="284" t="s">
        <v>422</v>
      </c>
      <c r="E276" s="1202" t="s">
        <v>209</v>
      </c>
      <c r="F276" s="1203"/>
      <c r="G276" s="1203"/>
      <c r="H276" s="1203"/>
      <c r="I276" s="1203"/>
      <c r="J276" s="1203"/>
      <c r="K276" s="1203"/>
      <c r="L276" s="1203"/>
      <c r="M276" s="1204"/>
      <c r="N276" s="1208" t="s">
        <v>213</v>
      </c>
      <c r="O276" s="284" t="s">
        <v>423</v>
      </c>
      <c r="P276" s="1202" t="s">
        <v>212</v>
      </c>
      <c r="Q276" s="1203"/>
      <c r="R276" s="1203"/>
      <c r="S276" s="1203"/>
      <c r="T276" s="1203"/>
      <c r="U276" s="1203"/>
      <c r="V276" s="1203"/>
      <c r="W276" s="1203"/>
      <c r="X276" s="1204"/>
      <c r="Y276" s="1205" t="s">
        <v>243</v>
      </c>
      <c r="Z276" s="1206"/>
      <c r="AA276" s="1206"/>
      <c r="AB276" s="1206"/>
      <c r="AC276" s="1206"/>
      <c r="AD276" s="1206"/>
      <c r="AE276" s="1206"/>
      <c r="AF276" s="1206"/>
      <c r="AG276" s="1206"/>
      <c r="AH276" s="1206"/>
      <c r="AI276" s="1206"/>
      <c r="AJ276" s="1206"/>
      <c r="AK276" s="1206"/>
      <c r="AL276" s="1206"/>
      <c r="AM276" s="1207"/>
    </row>
    <row r="277" spans="1:39" ht="60.75" customHeight="1">
      <c r="B277" s="1199"/>
      <c r="C277" s="1201"/>
      <c r="D277" s="285">
        <v>2013</v>
      </c>
      <c r="E277" s="285">
        <v>2014</v>
      </c>
      <c r="F277" s="285">
        <v>2015</v>
      </c>
      <c r="G277" s="285">
        <v>2016</v>
      </c>
      <c r="H277" s="285">
        <v>2017</v>
      </c>
      <c r="I277" s="285">
        <v>2018</v>
      </c>
      <c r="J277" s="285">
        <v>2019</v>
      </c>
      <c r="K277" s="285">
        <v>2020</v>
      </c>
      <c r="L277" s="285">
        <v>2021</v>
      </c>
      <c r="M277" s="285">
        <v>2022</v>
      </c>
      <c r="N277" s="120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Streetlighting kW</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7"/>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6">
        <v>1</v>
      </c>
      <c r="B279" s="294" t="s">
        <v>1</v>
      </c>
      <c r="C279" s="291" t="s">
        <v>25</v>
      </c>
      <c r="D279" s="295">
        <f>+'7.  Persistence Report'!AS113+'7.  Persistence Report'!AS123</f>
        <v>77216.335943180704</v>
      </c>
      <c r="E279" s="295">
        <f>+'7.  Persistence Report'!AT113+'7.  Persistence Report'!AT123</f>
        <v>77216.335943180704</v>
      </c>
      <c r="F279" s="295">
        <f>+'7.  Persistence Report'!AU113+'7.  Persistence Report'!AU123</f>
        <v>77216.335943180704</v>
      </c>
      <c r="G279" s="295">
        <f>+'7.  Persistence Report'!AV113+'7.  Persistence Report'!AV123</f>
        <v>77011.246906513697</v>
      </c>
      <c r="H279" s="295">
        <f>+'7.  Persistence Report'!AW113+'7.  Persistence Report'!AW123</f>
        <v>43823.32686955668</v>
      </c>
      <c r="I279" s="295">
        <f>+'7.  Persistence Report'!AX113+'7.  Persistence Report'!AX123</f>
        <v>0</v>
      </c>
      <c r="J279" s="295">
        <f>+'7.  Persistence Report'!AY113+'7.  Persistence Report'!AY123</f>
        <v>0</v>
      </c>
      <c r="K279" s="295">
        <f>+'7.  Persistence Report'!AZ113+'7.  Persistence Report'!AZ123</f>
        <v>0</v>
      </c>
      <c r="L279" s="295">
        <f>+'7.  Persistence Report'!BA113+'7.  Persistence Report'!BA123</f>
        <v>0</v>
      </c>
      <c r="M279" s="295">
        <f>+'7.  Persistence Report'!BB113+'7.  Persistence Report'!BB123</f>
        <v>0</v>
      </c>
      <c r="N279" s="1066"/>
      <c r="O279" s="295">
        <f>+'7.  Persistence Report'!N113+'7.  Persistence Report'!N123</f>
        <v>12.113740601403462</v>
      </c>
      <c r="P279" s="295">
        <f>+'7.  Persistence Report'!O113+'7.  Persistence Report'!O123</f>
        <v>12.113740601403462</v>
      </c>
      <c r="Q279" s="295">
        <f>+'7.  Persistence Report'!P113+'7.  Persistence Report'!P123</f>
        <v>12.113740601403462</v>
      </c>
      <c r="R279" s="295">
        <f>+'7.  Persistence Report'!Q113+'7.  Persistence Report'!Q123</f>
        <v>11.904172542403462</v>
      </c>
      <c r="S279" s="295">
        <f>+'7.  Persistence Report'!R113+'7.  Persistence Report'!R123</f>
        <v>6.4406617817041312</v>
      </c>
      <c r="T279" s="295">
        <f>+'7.  Persistence Report'!S113+'7.  Persistence Report'!S123</f>
        <v>0</v>
      </c>
      <c r="U279" s="295">
        <f>+'7.  Persistence Report'!T113+'7.  Persistence Report'!T123</f>
        <v>0</v>
      </c>
      <c r="V279" s="295">
        <f>+'7.  Persistence Report'!U113+'7.  Persistence Report'!U123</f>
        <v>0</v>
      </c>
      <c r="W279" s="295">
        <f>+'7.  Persistence Report'!V113+'7.  Persistence Report'!V123</f>
        <v>0</v>
      </c>
      <c r="X279" s="295">
        <f>+'7.  Persistence Report'!W113+'7.  Persistence Report'!W123</f>
        <v>0</v>
      </c>
      <c r="Y279" s="1076">
        <v>1</v>
      </c>
      <c r="Z279" s="1076"/>
      <c r="AA279" s="1076"/>
      <c r="AB279" s="1076"/>
      <c r="AC279" s="409"/>
      <c r="AD279" s="409"/>
      <c r="AE279" s="409"/>
      <c r="AF279" s="409"/>
      <c r="AG279" s="409"/>
      <c r="AH279" s="409"/>
      <c r="AI279" s="409"/>
      <c r="AJ279" s="409"/>
      <c r="AK279" s="409"/>
      <c r="AL279" s="409"/>
      <c r="AM279" s="296">
        <f>SUM(Y279:AL279)</f>
        <v>1</v>
      </c>
    </row>
    <row r="280" spans="1:39" ht="15.5" outlineLevel="1">
      <c r="B280" s="294" t="s">
        <v>249</v>
      </c>
      <c r="C280" s="291" t="s">
        <v>163</v>
      </c>
      <c r="D280" s="295"/>
      <c r="E280" s="295"/>
      <c r="F280" s="295"/>
      <c r="G280" s="295"/>
      <c r="H280" s="295"/>
      <c r="I280" s="295"/>
      <c r="J280" s="295"/>
      <c r="K280" s="295"/>
      <c r="L280" s="295"/>
      <c r="M280" s="295"/>
      <c r="N280" s="1067"/>
      <c r="O280" s="295"/>
      <c r="P280" s="295"/>
      <c r="Q280" s="295"/>
      <c r="R280" s="295"/>
      <c r="S280" s="295"/>
      <c r="T280" s="295"/>
      <c r="U280" s="295"/>
      <c r="V280" s="295"/>
      <c r="W280" s="295"/>
      <c r="X280" s="295"/>
      <c r="Y280" s="1077">
        <f>Y279</f>
        <v>1</v>
      </c>
      <c r="Z280" s="1077">
        <f>Z279</f>
        <v>0</v>
      </c>
      <c r="AA280" s="1077">
        <f t="shared" ref="AA280:AB280" si="142">AA279</f>
        <v>0</v>
      </c>
      <c r="AB280" s="1077">
        <f t="shared" si="142"/>
        <v>0</v>
      </c>
      <c r="AC280" s="410">
        <f t="shared" ref="AC280:AL280" si="143">AC279</f>
        <v>0</v>
      </c>
      <c r="AD280" s="410">
        <f t="shared" si="143"/>
        <v>0</v>
      </c>
      <c r="AE280" s="410">
        <f t="shared" si="143"/>
        <v>0</v>
      </c>
      <c r="AF280" s="410">
        <f t="shared" si="143"/>
        <v>0</v>
      </c>
      <c r="AG280" s="410">
        <f t="shared" si="143"/>
        <v>0</v>
      </c>
      <c r="AH280" s="410">
        <f t="shared" si="143"/>
        <v>0</v>
      </c>
      <c r="AI280" s="410">
        <f t="shared" si="143"/>
        <v>0</v>
      </c>
      <c r="AJ280" s="410">
        <f t="shared" si="143"/>
        <v>0</v>
      </c>
      <c r="AK280" s="410">
        <f t="shared" si="143"/>
        <v>0</v>
      </c>
      <c r="AL280" s="410">
        <f t="shared" si="143"/>
        <v>0</v>
      </c>
      <c r="AM280" s="297"/>
    </row>
    <row r="281" spans="1:39" ht="15.5" outlineLevel="1">
      <c r="A281" s="508"/>
      <c r="B281" s="298"/>
      <c r="C281" s="299"/>
      <c r="D281" s="1074"/>
      <c r="E281" s="1074"/>
      <c r="F281" s="1074"/>
      <c r="G281" s="1074"/>
      <c r="H281" s="1074"/>
      <c r="I281" s="1074"/>
      <c r="J281" s="1074"/>
      <c r="K281" s="1074"/>
      <c r="L281" s="1074"/>
      <c r="M281" s="1074"/>
      <c r="N281" s="303"/>
      <c r="O281" s="1074"/>
      <c r="P281" s="1074"/>
      <c r="Q281" s="1074"/>
      <c r="R281" s="1074"/>
      <c r="S281" s="1074"/>
      <c r="T281" s="1074"/>
      <c r="U281" s="1074"/>
      <c r="V281" s="1074"/>
      <c r="W281" s="1074"/>
      <c r="X281" s="1074"/>
      <c r="Y281" s="1078"/>
      <c r="Z281" s="1079"/>
      <c r="AA281" s="1079"/>
      <c r="AB281" s="1079"/>
      <c r="AC281" s="412"/>
      <c r="AD281" s="412"/>
      <c r="AE281" s="412"/>
      <c r="AF281" s="412"/>
      <c r="AG281" s="412"/>
      <c r="AH281" s="412"/>
      <c r="AI281" s="412"/>
      <c r="AJ281" s="412"/>
      <c r="AK281" s="412"/>
      <c r="AL281" s="412"/>
      <c r="AM281" s="302"/>
    </row>
    <row r="282" spans="1:39" ht="15.5" outlineLevel="1">
      <c r="A282" s="506">
        <v>2</v>
      </c>
      <c r="B282" s="294" t="s">
        <v>2</v>
      </c>
      <c r="C282" s="291" t="s">
        <v>25</v>
      </c>
      <c r="D282" s="295">
        <f>+'7.  Persistence Report'!AS112</f>
        <v>32141.269380000005</v>
      </c>
      <c r="E282" s="295">
        <f>+'7.  Persistence Report'!AT112</f>
        <v>32141.269380000005</v>
      </c>
      <c r="F282" s="295">
        <f>+'7.  Persistence Report'!AU112</f>
        <v>32141.269380000005</v>
      </c>
      <c r="G282" s="295">
        <f>+'7.  Persistence Report'!AV112</f>
        <v>32141.269380000005</v>
      </c>
      <c r="H282" s="295">
        <f>+'7.  Persistence Report'!AW112</f>
        <v>0</v>
      </c>
      <c r="I282" s="295">
        <f>+'7.  Persistence Report'!AX112</f>
        <v>0</v>
      </c>
      <c r="J282" s="295">
        <f>+'7.  Persistence Report'!AY112</f>
        <v>0</v>
      </c>
      <c r="K282" s="295">
        <f>+'7.  Persistence Report'!AZ112</f>
        <v>0</v>
      </c>
      <c r="L282" s="295">
        <f>+'7.  Persistence Report'!BA112</f>
        <v>0</v>
      </c>
      <c r="M282" s="295">
        <f>+'7.  Persistence Report'!BB112</f>
        <v>0</v>
      </c>
      <c r="N282" s="1066"/>
      <c r="O282" s="295">
        <f>+'7.  Persistence Report'!N112</f>
        <v>18.025886620000001</v>
      </c>
      <c r="P282" s="295">
        <f>+'7.  Persistence Report'!O112</f>
        <v>18.025886620000001</v>
      </c>
      <c r="Q282" s="295">
        <f>+'7.  Persistence Report'!P112</f>
        <v>18.025886620000001</v>
      </c>
      <c r="R282" s="295">
        <f>+'7.  Persistence Report'!Q112</f>
        <v>18.025886620000001</v>
      </c>
      <c r="S282" s="295">
        <f>+'7.  Persistence Report'!R112</f>
        <v>0</v>
      </c>
      <c r="T282" s="295">
        <f>+'7.  Persistence Report'!S112</f>
        <v>0</v>
      </c>
      <c r="U282" s="295">
        <f>+'7.  Persistence Report'!T112</f>
        <v>0</v>
      </c>
      <c r="V282" s="295">
        <f>+'7.  Persistence Report'!U112</f>
        <v>0</v>
      </c>
      <c r="W282" s="295">
        <f>+'7.  Persistence Report'!V112</f>
        <v>0</v>
      </c>
      <c r="X282" s="295">
        <f>+'7.  Persistence Report'!W112</f>
        <v>0</v>
      </c>
      <c r="Y282" s="1076">
        <v>1</v>
      </c>
      <c r="Z282" s="1076"/>
      <c r="AA282" s="1076"/>
      <c r="AB282" s="1076"/>
      <c r="AC282" s="409"/>
      <c r="AD282" s="409"/>
      <c r="AE282" s="409"/>
      <c r="AF282" s="409"/>
      <c r="AG282" s="409"/>
      <c r="AH282" s="409"/>
      <c r="AI282" s="409"/>
      <c r="AJ282" s="409"/>
      <c r="AK282" s="409"/>
      <c r="AL282" s="409"/>
      <c r="AM282" s="296">
        <f>SUM(Y282:AL282)</f>
        <v>1</v>
      </c>
    </row>
    <row r="283" spans="1:39" ht="15.5" outlineLevel="1">
      <c r="B283" s="294" t="s">
        <v>249</v>
      </c>
      <c r="C283" s="291" t="s">
        <v>163</v>
      </c>
      <c r="D283" s="295"/>
      <c r="E283" s="295"/>
      <c r="F283" s="295"/>
      <c r="G283" s="295"/>
      <c r="H283" s="295"/>
      <c r="I283" s="295"/>
      <c r="J283" s="295"/>
      <c r="K283" s="295"/>
      <c r="L283" s="295"/>
      <c r="M283" s="295"/>
      <c r="N283" s="1067"/>
      <c r="O283" s="295"/>
      <c r="P283" s="295"/>
      <c r="Q283" s="295"/>
      <c r="R283" s="295"/>
      <c r="S283" s="295"/>
      <c r="T283" s="295"/>
      <c r="U283" s="295"/>
      <c r="V283" s="295"/>
      <c r="W283" s="295"/>
      <c r="X283" s="295"/>
      <c r="Y283" s="1077">
        <f>Y282</f>
        <v>1</v>
      </c>
      <c r="Z283" s="1077">
        <f>Z282</f>
        <v>0</v>
      </c>
      <c r="AA283" s="1077">
        <f t="shared" ref="AA283:AB283" si="144">AA282</f>
        <v>0</v>
      </c>
      <c r="AB283" s="1077">
        <f t="shared" si="144"/>
        <v>0</v>
      </c>
      <c r="AC283" s="410">
        <f t="shared" ref="AC283:AL283" si="145">AC282</f>
        <v>0</v>
      </c>
      <c r="AD283" s="410">
        <f t="shared" si="145"/>
        <v>0</v>
      </c>
      <c r="AE283" s="410">
        <f t="shared" si="145"/>
        <v>0</v>
      </c>
      <c r="AF283" s="410">
        <f t="shared" si="145"/>
        <v>0</v>
      </c>
      <c r="AG283" s="410">
        <f t="shared" si="145"/>
        <v>0</v>
      </c>
      <c r="AH283" s="410">
        <f t="shared" si="145"/>
        <v>0</v>
      </c>
      <c r="AI283" s="410">
        <f t="shared" si="145"/>
        <v>0</v>
      </c>
      <c r="AJ283" s="410">
        <f t="shared" si="145"/>
        <v>0</v>
      </c>
      <c r="AK283" s="410">
        <f t="shared" si="145"/>
        <v>0</v>
      </c>
      <c r="AL283" s="410">
        <f t="shared" si="145"/>
        <v>0</v>
      </c>
      <c r="AM283" s="297"/>
    </row>
    <row r="284" spans="1:39" ht="15.5" outlineLevel="1">
      <c r="A284" s="508"/>
      <c r="B284" s="298"/>
      <c r="C284" s="299"/>
      <c r="D284" s="1068"/>
      <c r="E284" s="1068"/>
      <c r="F284" s="1068"/>
      <c r="G284" s="1068"/>
      <c r="H284" s="1068"/>
      <c r="I284" s="1068"/>
      <c r="J284" s="1068"/>
      <c r="K284" s="1068"/>
      <c r="L284" s="1068"/>
      <c r="M284" s="1068"/>
      <c r="N284" s="303"/>
      <c r="O284" s="1068"/>
      <c r="P284" s="1068"/>
      <c r="Q284" s="1068"/>
      <c r="R284" s="1068"/>
      <c r="S284" s="1068"/>
      <c r="T284" s="1068"/>
      <c r="U284" s="1068"/>
      <c r="V284" s="1068"/>
      <c r="W284" s="1068"/>
      <c r="X284" s="1068"/>
      <c r="Y284" s="1078"/>
      <c r="Z284" s="1079"/>
      <c r="AA284" s="1079"/>
      <c r="AB284" s="1079"/>
      <c r="AC284" s="412"/>
      <c r="AD284" s="412"/>
      <c r="AE284" s="412"/>
      <c r="AF284" s="412"/>
      <c r="AG284" s="412"/>
      <c r="AH284" s="412"/>
      <c r="AI284" s="412"/>
      <c r="AJ284" s="412"/>
      <c r="AK284" s="412"/>
      <c r="AL284" s="412"/>
      <c r="AM284" s="302"/>
    </row>
    <row r="285" spans="1:39" ht="15.5" outlineLevel="1">
      <c r="A285" s="506">
        <v>3</v>
      </c>
      <c r="B285" s="294" t="s">
        <v>3</v>
      </c>
      <c r="C285" s="291" t="s">
        <v>25</v>
      </c>
      <c r="D285" s="295">
        <f>+'7.  Persistence Report'!AS116</f>
        <v>679618.46357708296</v>
      </c>
      <c r="E285" s="295">
        <f>+'7.  Persistence Report'!AT116</f>
        <v>679618.46357708296</v>
      </c>
      <c r="F285" s="295">
        <f>+'7.  Persistence Report'!AU116</f>
        <v>679618.46357708296</v>
      </c>
      <c r="G285" s="295">
        <f>+'7.  Persistence Report'!AV116</f>
        <v>679618.46357708296</v>
      </c>
      <c r="H285" s="295">
        <f>+'7.  Persistence Report'!AW116</f>
        <v>679618.46357708296</v>
      </c>
      <c r="I285" s="295">
        <f>+'7.  Persistence Report'!AX116</f>
        <v>679618.46357708296</v>
      </c>
      <c r="J285" s="295">
        <f>+'7.  Persistence Report'!AY116</f>
        <v>679618.46357708296</v>
      </c>
      <c r="K285" s="295">
        <f>+'7.  Persistence Report'!AZ116</f>
        <v>679618.46357708296</v>
      </c>
      <c r="L285" s="295">
        <f>+'7.  Persistence Report'!BA116</f>
        <v>679618.46357708296</v>
      </c>
      <c r="M285" s="295">
        <f>+'7.  Persistence Report'!BB116</f>
        <v>679618.46357708296</v>
      </c>
      <c r="N285" s="1066"/>
      <c r="O285" s="295">
        <f>+'7.  Persistence Report'!N116</f>
        <v>393.47744114799997</v>
      </c>
      <c r="P285" s="295">
        <f>+'7.  Persistence Report'!O116</f>
        <v>393.47744114799997</v>
      </c>
      <c r="Q285" s="295">
        <f>+'7.  Persistence Report'!P116</f>
        <v>393.47744114799997</v>
      </c>
      <c r="R285" s="295">
        <f>+'7.  Persistence Report'!Q116</f>
        <v>393.47744114799997</v>
      </c>
      <c r="S285" s="295">
        <f>+'7.  Persistence Report'!R116</f>
        <v>393.47744114799997</v>
      </c>
      <c r="T285" s="295">
        <f>+'7.  Persistence Report'!S116</f>
        <v>393.47744114799997</v>
      </c>
      <c r="U285" s="295">
        <f>+'7.  Persistence Report'!T116</f>
        <v>393.47744114799997</v>
      </c>
      <c r="V285" s="295">
        <f>+'7.  Persistence Report'!U116</f>
        <v>393.47744114799997</v>
      </c>
      <c r="W285" s="295">
        <f>+'7.  Persistence Report'!V116</f>
        <v>393.47744114799997</v>
      </c>
      <c r="X285" s="295">
        <f>+'7.  Persistence Report'!W116</f>
        <v>393.47744114799997</v>
      </c>
      <c r="Y285" s="1076">
        <v>1</v>
      </c>
      <c r="Z285" s="1076"/>
      <c r="AA285" s="1076"/>
      <c r="AB285" s="1076"/>
      <c r="AC285" s="409"/>
      <c r="AD285" s="409"/>
      <c r="AE285" s="409"/>
      <c r="AF285" s="409"/>
      <c r="AG285" s="409"/>
      <c r="AH285" s="409"/>
      <c r="AI285" s="409"/>
      <c r="AJ285" s="409"/>
      <c r="AK285" s="409"/>
      <c r="AL285" s="409"/>
      <c r="AM285" s="296">
        <f>SUM(Y285:AL285)</f>
        <v>1</v>
      </c>
    </row>
    <row r="286" spans="1:39" ht="15.5" outlineLevel="1">
      <c r="B286" s="294" t="s">
        <v>249</v>
      </c>
      <c r="C286" s="291" t="s">
        <v>163</v>
      </c>
      <c r="D286" s="295">
        <f>+'7.  Persistence Report'!AS130</f>
        <v>31728.368681300002</v>
      </c>
      <c r="E286" s="295">
        <f>+'7.  Persistence Report'!AT130</f>
        <v>31728.368681300002</v>
      </c>
      <c r="F286" s="295">
        <f>+'7.  Persistence Report'!AU130</f>
        <v>31728.368681300002</v>
      </c>
      <c r="G286" s="295">
        <f>+'7.  Persistence Report'!AV130</f>
        <v>31728.368681300002</v>
      </c>
      <c r="H286" s="295">
        <f>+'7.  Persistence Report'!AW130</f>
        <v>31728.368681300002</v>
      </c>
      <c r="I286" s="295">
        <f>+'7.  Persistence Report'!AX130</f>
        <v>31728.368681300002</v>
      </c>
      <c r="J286" s="295">
        <f>+'7.  Persistence Report'!AY130</f>
        <v>31728.368681300002</v>
      </c>
      <c r="K286" s="295">
        <f>+'7.  Persistence Report'!AZ130</f>
        <v>31728.368681300002</v>
      </c>
      <c r="L286" s="295">
        <f>+'7.  Persistence Report'!BA130</f>
        <v>31728.368681300002</v>
      </c>
      <c r="M286" s="295">
        <f>+'7.  Persistence Report'!BB130</f>
        <v>31728.368681300002</v>
      </c>
      <c r="N286" s="1067"/>
      <c r="O286" s="295">
        <f>+'7.  Persistence Report'!N130</f>
        <v>17.924923391</v>
      </c>
      <c r="P286" s="295">
        <f>+'7.  Persistence Report'!O130</f>
        <v>17.924923391</v>
      </c>
      <c r="Q286" s="295">
        <f>+'7.  Persistence Report'!P130</f>
        <v>17.924923391</v>
      </c>
      <c r="R286" s="295">
        <f>+'7.  Persistence Report'!Q130</f>
        <v>17.924923391</v>
      </c>
      <c r="S286" s="295">
        <f>+'7.  Persistence Report'!R130</f>
        <v>17.924923391</v>
      </c>
      <c r="T286" s="295">
        <f>+'7.  Persistence Report'!S130</f>
        <v>17.924923391</v>
      </c>
      <c r="U286" s="295">
        <f>+'7.  Persistence Report'!T130</f>
        <v>17.924923391</v>
      </c>
      <c r="V286" s="295">
        <f>+'7.  Persistence Report'!U130</f>
        <v>17.924923391</v>
      </c>
      <c r="W286" s="295">
        <f>+'7.  Persistence Report'!V130</f>
        <v>17.924923391</v>
      </c>
      <c r="X286" s="295">
        <f>+'7.  Persistence Report'!W130</f>
        <v>17.924923391</v>
      </c>
      <c r="Y286" s="1077">
        <f>Y285</f>
        <v>1</v>
      </c>
      <c r="Z286" s="1077">
        <f>Z285</f>
        <v>0</v>
      </c>
      <c r="AA286" s="1077">
        <f t="shared" ref="AA286:AB286" si="146">AA285</f>
        <v>0</v>
      </c>
      <c r="AB286" s="1077">
        <f t="shared" si="146"/>
        <v>0</v>
      </c>
      <c r="AC286" s="410">
        <f t="shared" ref="AC286:AL286" si="147">AC285</f>
        <v>0</v>
      </c>
      <c r="AD286" s="410">
        <f t="shared" si="147"/>
        <v>0</v>
      </c>
      <c r="AE286" s="410">
        <f t="shared" si="147"/>
        <v>0</v>
      </c>
      <c r="AF286" s="410">
        <f t="shared" si="147"/>
        <v>0</v>
      </c>
      <c r="AG286" s="410">
        <f t="shared" si="147"/>
        <v>0</v>
      </c>
      <c r="AH286" s="410">
        <f t="shared" si="147"/>
        <v>0</v>
      </c>
      <c r="AI286" s="410">
        <f t="shared" si="147"/>
        <v>0</v>
      </c>
      <c r="AJ286" s="410">
        <f t="shared" si="147"/>
        <v>0</v>
      </c>
      <c r="AK286" s="410">
        <f t="shared" si="147"/>
        <v>0</v>
      </c>
      <c r="AL286" s="410">
        <f t="shared" si="147"/>
        <v>0</v>
      </c>
      <c r="AM286" s="297"/>
    </row>
    <row r="287" spans="1:39" ht="15.5" outlineLevel="1">
      <c r="B287" s="294"/>
      <c r="C287" s="305"/>
      <c r="D287" s="1066"/>
      <c r="E287" s="1066"/>
      <c r="F287" s="1066"/>
      <c r="G287" s="1066"/>
      <c r="H287" s="1066"/>
      <c r="I287" s="1066"/>
      <c r="J287" s="1066"/>
      <c r="K287" s="1066"/>
      <c r="L287" s="1066"/>
      <c r="M287" s="1066"/>
      <c r="N287" s="283"/>
      <c r="O287" s="1066"/>
      <c r="P287" s="1066"/>
      <c r="Q287" s="1066"/>
      <c r="R287" s="1066"/>
      <c r="S287" s="1066"/>
      <c r="T287" s="1066"/>
      <c r="U287" s="1066"/>
      <c r="V287" s="1066"/>
      <c r="W287" s="1066"/>
      <c r="X287" s="1066"/>
      <c r="Y287" s="1078"/>
      <c r="Z287" s="1078"/>
      <c r="AA287" s="1078"/>
      <c r="AB287" s="1078"/>
      <c r="AC287" s="411"/>
      <c r="AD287" s="411"/>
      <c r="AE287" s="411"/>
      <c r="AF287" s="411"/>
      <c r="AG287" s="411"/>
      <c r="AH287" s="411"/>
      <c r="AI287" s="411"/>
      <c r="AJ287" s="411"/>
      <c r="AK287" s="411"/>
      <c r="AL287" s="411"/>
      <c r="AM287" s="306"/>
    </row>
    <row r="288" spans="1:39" ht="15.5" outlineLevel="1">
      <c r="A288" s="506">
        <v>4</v>
      </c>
      <c r="B288" s="294" t="s">
        <v>4</v>
      </c>
      <c r="C288" s="291" t="s">
        <v>25</v>
      </c>
      <c r="D288" s="295">
        <f>+'7.  Persistence Report'!AS111</f>
        <v>125711.367472225</v>
      </c>
      <c r="E288" s="295">
        <f>+'7.  Persistence Report'!AT111</f>
        <v>125711.367472225</v>
      </c>
      <c r="F288" s="295">
        <f>+'7.  Persistence Report'!AU111</f>
        <v>120866.96959938999</v>
      </c>
      <c r="G288" s="295">
        <f>+'7.  Persistence Report'!AV111</f>
        <v>102399.265479921</v>
      </c>
      <c r="H288" s="295">
        <f>+'7.  Persistence Report'!AW111</f>
        <v>102399.265479921</v>
      </c>
      <c r="I288" s="295">
        <f>+'7.  Persistence Report'!AX111</f>
        <v>102399.265479921</v>
      </c>
      <c r="J288" s="295">
        <f>+'7.  Persistence Report'!AY111</f>
        <v>102399.265479921</v>
      </c>
      <c r="K288" s="295">
        <f>+'7.  Persistence Report'!AZ111</f>
        <v>102313.92643952899</v>
      </c>
      <c r="L288" s="295">
        <f>+'7.  Persistence Report'!BA111</f>
        <v>74399.421653256999</v>
      </c>
      <c r="M288" s="295">
        <f>+'7.  Persistence Report'!BB111</f>
        <v>74399.421653256999</v>
      </c>
      <c r="N288" s="1066"/>
      <c r="O288" s="295">
        <f>+'7.  Persistence Report'!N111</f>
        <v>8.4255721040000005</v>
      </c>
      <c r="P288" s="295">
        <f>+'7.  Persistence Report'!O111</f>
        <v>8.4255721040000005</v>
      </c>
      <c r="Q288" s="295">
        <f>+'7.  Persistence Report'!P111</f>
        <v>8.1214538899999997</v>
      </c>
      <c r="R288" s="295">
        <f>+'7.  Persistence Report'!Q111</f>
        <v>6.962101305</v>
      </c>
      <c r="S288" s="295">
        <f>+'7.  Persistence Report'!R111</f>
        <v>6.962101305</v>
      </c>
      <c r="T288" s="295">
        <f>+'7.  Persistence Report'!S111</f>
        <v>6.962101305</v>
      </c>
      <c r="U288" s="295">
        <f>+'7.  Persistence Report'!T111</f>
        <v>6.962101305</v>
      </c>
      <c r="V288" s="295">
        <f>+'7.  Persistence Report'!U111</f>
        <v>6.9523594060000002</v>
      </c>
      <c r="W288" s="295">
        <f>+'7.  Persistence Report'!V111</f>
        <v>5.199962191</v>
      </c>
      <c r="X288" s="295">
        <f>+'7.  Persistence Report'!W111</f>
        <v>5.199962191</v>
      </c>
      <c r="Y288" s="1076">
        <v>1</v>
      </c>
      <c r="Z288" s="1076"/>
      <c r="AA288" s="1076"/>
      <c r="AB288" s="1076"/>
      <c r="AC288" s="409"/>
      <c r="AD288" s="409"/>
      <c r="AE288" s="409"/>
      <c r="AF288" s="409"/>
      <c r="AG288" s="409"/>
      <c r="AH288" s="409"/>
      <c r="AI288" s="409"/>
      <c r="AJ288" s="409"/>
      <c r="AK288" s="409"/>
      <c r="AL288" s="409"/>
      <c r="AM288" s="296">
        <f>SUM(Y288:AL288)</f>
        <v>1</v>
      </c>
    </row>
    <row r="289" spans="1:39" ht="15.5" outlineLevel="1">
      <c r="B289" s="294" t="s">
        <v>249</v>
      </c>
      <c r="C289" s="291" t="s">
        <v>163</v>
      </c>
      <c r="D289" s="295">
        <f>+'7.  Persistence Report'!AS128</f>
        <v>385</v>
      </c>
      <c r="E289" s="295">
        <f>+'7.  Persistence Report'!AT128</f>
        <v>385</v>
      </c>
      <c r="F289" s="295">
        <f>+'7.  Persistence Report'!AU128</f>
        <v>366</v>
      </c>
      <c r="G289" s="295">
        <f>+'7.  Persistence Report'!AV128</f>
        <v>316</v>
      </c>
      <c r="H289" s="295">
        <f>+'7.  Persistence Report'!AW128</f>
        <v>316</v>
      </c>
      <c r="I289" s="295">
        <f>+'7.  Persistence Report'!AX128</f>
        <v>316</v>
      </c>
      <c r="J289" s="295">
        <f>+'7.  Persistence Report'!AY128</f>
        <v>316</v>
      </c>
      <c r="K289" s="295">
        <f>+'7.  Persistence Report'!AZ128</f>
        <v>316</v>
      </c>
      <c r="L289" s="295">
        <f>+'7.  Persistence Report'!BA128</f>
        <v>265</v>
      </c>
      <c r="M289" s="295">
        <f>+'7.  Persistence Report'!BB128</f>
        <v>265</v>
      </c>
      <c r="N289" s="1067"/>
      <c r="O289" s="295">
        <f>+'7.  Persistence Report'!N128</f>
        <v>2.7E-2</v>
      </c>
      <c r="P289" s="295">
        <f>+'7.  Persistence Report'!O128</f>
        <v>2.7E-2</v>
      </c>
      <c r="Q289" s="295">
        <f>+'7.  Persistence Report'!P128</f>
        <v>2.5999999999999999E-2</v>
      </c>
      <c r="R289" s="295">
        <f>+'7.  Persistence Report'!Q128</f>
        <v>2.3E-2</v>
      </c>
      <c r="S289" s="295">
        <f>+'7.  Persistence Report'!R128</f>
        <v>2.3E-2</v>
      </c>
      <c r="T289" s="295">
        <f>+'7.  Persistence Report'!S128</f>
        <v>2.3E-2</v>
      </c>
      <c r="U289" s="295">
        <f>+'7.  Persistence Report'!T128</f>
        <v>2.3E-2</v>
      </c>
      <c r="V289" s="295">
        <f>+'7.  Persistence Report'!U128</f>
        <v>2.3E-2</v>
      </c>
      <c r="W289" s="295">
        <f>+'7.  Persistence Report'!V128</f>
        <v>0.02</v>
      </c>
      <c r="X289" s="295">
        <f>+'7.  Persistence Report'!W128</f>
        <v>0.02</v>
      </c>
      <c r="Y289" s="1077">
        <f>Y288</f>
        <v>1</v>
      </c>
      <c r="Z289" s="1077">
        <f>Z288</f>
        <v>0</v>
      </c>
      <c r="AA289" s="1077">
        <f t="shared" ref="AA289:AB289" si="148">AA288</f>
        <v>0</v>
      </c>
      <c r="AB289" s="1077">
        <f t="shared" si="148"/>
        <v>0</v>
      </c>
      <c r="AC289" s="410">
        <f t="shared" ref="AC289:AL289" si="149">AC288</f>
        <v>0</v>
      </c>
      <c r="AD289" s="410">
        <f t="shared" si="149"/>
        <v>0</v>
      </c>
      <c r="AE289" s="410">
        <f t="shared" si="149"/>
        <v>0</v>
      </c>
      <c r="AF289" s="410">
        <f t="shared" si="149"/>
        <v>0</v>
      </c>
      <c r="AG289" s="410">
        <f t="shared" si="149"/>
        <v>0</v>
      </c>
      <c r="AH289" s="410">
        <f t="shared" si="149"/>
        <v>0</v>
      </c>
      <c r="AI289" s="410">
        <f t="shared" si="149"/>
        <v>0</v>
      </c>
      <c r="AJ289" s="410">
        <f t="shared" si="149"/>
        <v>0</v>
      </c>
      <c r="AK289" s="410">
        <f t="shared" si="149"/>
        <v>0</v>
      </c>
      <c r="AL289" s="410">
        <f t="shared" si="149"/>
        <v>0</v>
      </c>
      <c r="AM289" s="297"/>
    </row>
    <row r="290" spans="1:39" ht="15.5" outlineLevel="1">
      <c r="B290" s="294"/>
      <c r="C290" s="305"/>
      <c r="D290" s="1068"/>
      <c r="E290" s="1068"/>
      <c r="F290" s="1068"/>
      <c r="G290" s="1068"/>
      <c r="H290" s="1068"/>
      <c r="I290" s="1068"/>
      <c r="J290" s="1068"/>
      <c r="K290" s="1068"/>
      <c r="L290" s="1068"/>
      <c r="M290" s="1068"/>
      <c r="N290" s="1066"/>
      <c r="O290" s="1068"/>
      <c r="P290" s="1068"/>
      <c r="Q290" s="1068"/>
      <c r="R290" s="1068"/>
      <c r="S290" s="1068"/>
      <c r="T290" s="1068"/>
      <c r="U290" s="1068"/>
      <c r="V290" s="1068"/>
      <c r="W290" s="1068"/>
      <c r="X290" s="1068"/>
      <c r="Y290" s="1078"/>
      <c r="Z290" s="1078"/>
      <c r="AA290" s="1078"/>
      <c r="AB290" s="1078"/>
      <c r="AC290" s="411"/>
      <c r="AD290" s="411"/>
      <c r="AE290" s="411"/>
      <c r="AF290" s="411"/>
      <c r="AG290" s="411"/>
      <c r="AH290" s="411"/>
      <c r="AI290" s="411"/>
      <c r="AJ290" s="411"/>
      <c r="AK290" s="411"/>
      <c r="AL290" s="411"/>
      <c r="AM290" s="306"/>
    </row>
    <row r="291" spans="1:39" ht="15.5" outlineLevel="1">
      <c r="A291" s="506">
        <v>5</v>
      </c>
      <c r="B291" s="294" t="s">
        <v>5</v>
      </c>
      <c r="C291" s="291" t="s">
        <v>25</v>
      </c>
      <c r="D291" s="295">
        <f>+'7.  Persistence Report'!AS114</f>
        <v>280205.10665002401</v>
      </c>
      <c r="E291" s="295">
        <f>+'7.  Persistence Report'!AT114</f>
        <v>280205.10665002401</v>
      </c>
      <c r="F291" s="295">
        <f>+'7.  Persistence Report'!AU114</f>
        <v>263322.07429679303</v>
      </c>
      <c r="G291" s="295">
        <f>+'7.  Persistence Report'!AV114</f>
        <v>205704.57030615699</v>
      </c>
      <c r="H291" s="295">
        <f>+'7.  Persistence Report'!AW114</f>
        <v>205704.57030615699</v>
      </c>
      <c r="I291" s="295">
        <f>+'7.  Persistence Report'!AX114</f>
        <v>205704.57030615699</v>
      </c>
      <c r="J291" s="295">
        <f>+'7.  Persistence Report'!AY114</f>
        <v>205704.57030615699</v>
      </c>
      <c r="K291" s="295">
        <f>+'7.  Persistence Report'!AZ114</f>
        <v>205462.15795953601</v>
      </c>
      <c r="L291" s="295">
        <f>+'7.  Persistence Report'!BA114</f>
        <v>172781.737667924</v>
      </c>
      <c r="M291" s="295">
        <f>+'7.  Persistence Report'!BB114</f>
        <v>172781.737667924</v>
      </c>
      <c r="N291" s="1066"/>
      <c r="O291" s="295">
        <f>+'7.  Persistence Report'!N114</f>
        <v>19.305651084000001</v>
      </c>
      <c r="P291" s="295">
        <f>+'7.  Persistence Report'!O114</f>
        <v>19.305651084000001</v>
      </c>
      <c r="Q291" s="295">
        <f>+'7.  Persistence Report'!P114</f>
        <v>18.245779913</v>
      </c>
      <c r="R291" s="295">
        <f>+'7.  Persistence Report'!Q114</f>
        <v>14.628708635000001</v>
      </c>
      <c r="S291" s="295">
        <f>+'7.  Persistence Report'!R114</f>
        <v>14.628708635000001</v>
      </c>
      <c r="T291" s="295">
        <f>+'7.  Persistence Report'!S114</f>
        <v>14.628708635000001</v>
      </c>
      <c r="U291" s="295">
        <f>+'7.  Persistence Report'!T114</f>
        <v>14.628708635000001</v>
      </c>
      <c r="V291" s="295">
        <f>+'7.  Persistence Report'!U114</f>
        <v>14.601035992</v>
      </c>
      <c r="W291" s="295">
        <f>+'7.  Persistence Report'!V114</f>
        <v>12.549447474999999</v>
      </c>
      <c r="X291" s="295">
        <f>+'7.  Persistence Report'!W114</f>
        <v>12.549447474999999</v>
      </c>
      <c r="Y291" s="1076">
        <v>1</v>
      </c>
      <c r="Z291" s="1076"/>
      <c r="AA291" s="1076"/>
      <c r="AB291" s="1076"/>
      <c r="AC291" s="409"/>
      <c r="AD291" s="409"/>
      <c r="AE291" s="409"/>
      <c r="AF291" s="409"/>
      <c r="AG291" s="409"/>
      <c r="AH291" s="409"/>
      <c r="AI291" s="409"/>
      <c r="AJ291" s="409"/>
      <c r="AK291" s="409"/>
      <c r="AL291" s="409"/>
      <c r="AM291" s="296">
        <f>SUM(Y291:AL291)</f>
        <v>1</v>
      </c>
    </row>
    <row r="292" spans="1:39" ht="15.5" outlineLevel="1">
      <c r="B292" s="294" t="s">
        <v>249</v>
      </c>
      <c r="C292" s="291" t="s">
        <v>163</v>
      </c>
      <c r="D292" s="295"/>
      <c r="E292" s="295"/>
      <c r="F292" s="295"/>
      <c r="G292" s="295"/>
      <c r="H292" s="295"/>
      <c r="I292" s="295"/>
      <c r="J292" s="295"/>
      <c r="K292" s="295"/>
      <c r="L292" s="295"/>
      <c r="M292" s="295"/>
      <c r="N292" s="1067"/>
      <c r="O292" s="295"/>
      <c r="P292" s="295"/>
      <c r="Q292" s="295"/>
      <c r="R292" s="295"/>
      <c r="S292" s="295"/>
      <c r="T292" s="295"/>
      <c r="U292" s="295"/>
      <c r="V292" s="295"/>
      <c r="W292" s="295"/>
      <c r="X292" s="295"/>
      <c r="Y292" s="1077">
        <f>Y291</f>
        <v>1</v>
      </c>
      <c r="Z292" s="1077">
        <f>Z291</f>
        <v>0</v>
      </c>
      <c r="AA292" s="1077">
        <f t="shared" ref="AA292:AB292" si="150">AA291</f>
        <v>0</v>
      </c>
      <c r="AB292" s="1077">
        <f t="shared" si="150"/>
        <v>0</v>
      </c>
      <c r="AC292" s="410">
        <f t="shared" ref="AC292:AL292" si="151">AC291</f>
        <v>0</v>
      </c>
      <c r="AD292" s="410">
        <f t="shared" si="151"/>
        <v>0</v>
      </c>
      <c r="AE292" s="410">
        <f t="shared" si="151"/>
        <v>0</v>
      </c>
      <c r="AF292" s="410">
        <f t="shared" si="151"/>
        <v>0</v>
      </c>
      <c r="AG292" s="410">
        <f t="shared" si="151"/>
        <v>0</v>
      </c>
      <c r="AH292" s="410">
        <f t="shared" si="151"/>
        <v>0</v>
      </c>
      <c r="AI292" s="410">
        <f t="shared" si="151"/>
        <v>0</v>
      </c>
      <c r="AJ292" s="410">
        <f t="shared" si="151"/>
        <v>0</v>
      </c>
      <c r="AK292" s="410">
        <f t="shared" si="151"/>
        <v>0</v>
      </c>
      <c r="AL292" s="410">
        <f t="shared" si="151"/>
        <v>0</v>
      </c>
      <c r="AM292" s="297"/>
    </row>
    <row r="293" spans="1:39" ht="15.5" outlineLevel="1">
      <c r="B293" s="294"/>
      <c r="C293" s="305"/>
      <c r="D293" s="1068"/>
      <c r="E293" s="1068"/>
      <c r="F293" s="1068"/>
      <c r="G293" s="1068"/>
      <c r="H293" s="1068"/>
      <c r="I293" s="1068"/>
      <c r="J293" s="1068"/>
      <c r="K293" s="1068"/>
      <c r="L293" s="1068"/>
      <c r="M293" s="1068"/>
      <c r="N293" s="1066"/>
      <c r="O293" s="1068"/>
      <c r="P293" s="1068"/>
      <c r="Q293" s="1068"/>
      <c r="R293" s="1068"/>
      <c r="S293" s="1068"/>
      <c r="T293" s="1068"/>
      <c r="U293" s="1068"/>
      <c r="V293" s="1068"/>
      <c r="W293" s="1068"/>
      <c r="X293" s="1068"/>
      <c r="Y293" s="1078"/>
      <c r="Z293" s="1078"/>
      <c r="AA293" s="1078"/>
      <c r="AB293" s="1078"/>
      <c r="AC293" s="411"/>
      <c r="AD293" s="411"/>
      <c r="AE293" s="411"/>
      <c r="AF293" s="411"/>
      <c r="AG293" s="411"/>
      <c r="AH293" s="411"/>
      <c r="AI293" s="411"/>
      <c r="AJ293" s="411"/>
      <c r="AK293" s="411"/>
      <c r="AL293" s="411"/>
      <c r="AM293" s="306"/>
    </row>
    <row r="294" spans="1:39" ht="15.5" outlineLevel="1">
      <c r="A294" s="506">
        <v>6</v>
      </c>
      <c r="B294" s="294" t="s">
        <v>6</v>
      </c>
      <c r="C294" s="291" t="s">
        <v>25</v>
      </c>
      <c r="D294" s="295"/>
      <c r="E294" s="295"/>
      <c r="F294" s="295"/>
      <c r="G294" s="295"/>
      <c r="H294" s="295"/>
      <c r="I294" s="295"/>
      <c r="J294" s="295"/>
      <c r="K294" s="295"/>
      <c r="L294" s="295"/>
      <c r="M294" s="295"/>
      <c r="N294" s="1066"/>
      <c r="O294" s="295"/>
      <c r="P294" s="295"/>
      <c r="Q294" s="295"/>
      <c r="R294" s="295"/>
      <c r="S294" s="295"/>
      <c r="T294" s="295"/>
      <c r="U294" s="295"/>
      <c r="V294" s="295"/>
      <c r="W294" s="295"/>
      <c r="X294" s="295"/>
      <c r="Y294" s="1076"/>
      <c r="Z294" s="1076"/>
      <c r="AA294" s="1076"/>
      <c r="AB294" s="1076"/>
      <c r="AC294" s="409"/>
      <c r="AD294" s="409"/>
      <c r="AE294" s="409"/>
      <c r="AF294" s="409"/>
      <c r="AG294" s="409"/>
      <c r="AH294" s="409"/>
      <c r="AI294" s="409"/>
      <c r="AJ294" s="409"/>
      <c r="AK294" s="409"/>
      <c r="AL294" s="409"/>
      <c r="AM294" s="296">
        <f>SUM(Y294:AL294)</f>
        <v>0</v>
      </c>
    </row>
    <row r="295" spans="1:39" ht="15.5" outlineLevel="1">
      <c r="B295" s="294" t="s">
        <v>249</v>
      </c>
      <c r="C295" s="291" t="s">
        <v>163</v>
      </c>
      <c r="D295" s="295"/>
      <c r="E295" s="295"/>
      <c r="F295" s="295"/>
      <c r="G295" s="295"/>
      <c r="H295" s="295"/>
      <c r="I295" s="295"/>
      <c r="J295" s="295"/>
      <c r="K295" s="295"/>
      <c r="L295" s="295"/>
      <c r="M295" s="295"/>
      <c r="N295" s="1067"/>
      <c r="O295" s="295"/>
      <c r="P295" s="295"/>
      <c r="Q295" s="295"/>
      <c r="R295" s="295"/>
      <c r="S295" s="295"/>
      <c r="T295" s="295"/>
      <c r="U295" s="295"/>
      <c r="V295" s="295"/>
      <c r="W295" s="295"/>
      <c r="X295" s="295"/>
      <c r="Y295" s="1077">
        <f>Y294</f>
        <v>0</v>
      </c>
      <c r="Z295" s="1077">
        <f>Z294</f>
        <v>0</v>
      </c>
      <c r="AA295" s="1077">
        <f t="shared" ref="AA295:AB295" si="152">AA294</f>
        <v>0</v>
      </c>
      <c r="AB295" s="1077">
        <f t="shared" si="152"/>
        <v>0</v>
      </c>
      <c r="AC295" s="410">
        <f t="shared" ref="AC295:AL295" si="153">AC294</f>
        <v>0</v>
      </c>
      <c r="AD295" s="410">
        <f t="shared" si="153"/>
        <v>0</v>
      </c>
      <c r="AE295" s="410">
        <f t="shared" si="153"/>
        <v>0</v>
      </c>
      <c r="AF295" s="410">
        <f t="shared" si="153"/>
        <v>0</v>
      </c>
      <c r="AG295" s="410">
        <f t="shared" si="153"/>
        <v>0</v>
      </c>
      <c r="AH295" s="410">
        <f t="shared" si="153"/>
        <v>0</v>
      </c>
      <c r="AI295" s="410">
        <f t="shared" si="153"/>
        <v>0</v>
      </c>
      <c r="AJ295" s="410">
        <f t="shared" si="153"/>
        <v>0</v>
      </c>
      <c r="AK295" s="410">
        <f t="shared" si="153"/>
        <v>0</v>
      </c>
      <c r="AL295" s="410">
        <f t="shared" si="153"/>
        <v>0</v>
      </c>
      <c r="AM295" s="297"/>
    </row>
    <row r="296" spans="1:39" ht="15.5" outlineLevel="1">
      <c r="B296" s="294"/>
      <c r="C296" s="305"/>
      <c r="D296" s="1068"/>
      <c r="E296" s="1068"/>
      <c r="F296" s="1068"/>
      <c r="G296" s="1068"/>
      <c r="H296" s="1068"/>
      <c r="I296" s="1068"/>
      <c r="J296" s="1068"/>
      <c r="K296" s="1068"/>
      <c r="L296" s="1068"/>
      <c r="M296" s="1068"/>
      <c r="N296" s="1066"/>
      <c r="O296" s="1068"/>
      <c r="P296" s="1068"/>
      <c r="Q296" s="1068"/>
      <c r="R296" s="1068"/>
      <c r="S296" s="1068"/>
      <c r="T296" s="1068"/>
      <c r="U296" s="1068"/>
      <c r="V296" s="1068"/>
      <c r="W296" s="1068"/>
      <c r="X296" s="1068"/>
      <c r="Y296" s="1078"/>
      <c r="Z296" s="1078"/>
      <c r="AA296" s="1078"/>
      <c r="AB296" s="1078"/>
      <c r="AC296" s="411"/>
      <c r="AD296" s="411"/>
      <c r="AE296" s="411"/>
      <c r="AF296" s="411"/>
      <c r="AG296" s="411"/>
      <c r="AH296" s="411"/>
      <c r="AI296" s="411"/>
      <c r="AJ296" s="411"/>
      <c r="AK296" s="411"/>
      <c r="AL296" s="411"/>
      <c r="AM296" s="306"/>
    </row>
    <row r="297" spans="1:39" ht="15.5" outlineLevel="1">
      <c r="A297" s="506">
        <v>7</v>
      </c>
      <c r="B297" s="294" t="s">
        <v>42</v>
      </c>
      <c r="C297" s="291" t="s">
        <v>25</v>
      </c>
      <c r="D297" s="295"/>
      <c r="E297" s="295"/>
      <c r="F297" s="295"/>
      <c r="G297" s="295"/>
      <c r="H297" s="295"/>
      <c r="I297" s="295"/>
      <c r="J297" s="295"/>
      <c r="K297" s="295"/>
      <c r="L297" s="295"/>
      <c r="M297" s="295"/>
      <c r="N297" s="1066"/>
      <c r="O297" s="295"/>
      <c r="P297" s="295"/>
      <c r="Q297" s="295"/>
      <c r="R297" s="295"/>
      <c r="S297" s="295"/>
      <c r="T297" s="295"/>
      <c r="U297" s="295"/>
      <c r="V297" s="295"/>
      <c r="W297" s="295"/>
      <c r="X297" s="295"/>
      <c r="Y297" s="1076">
        <v>1</v>
      </c>
      <c r="Z297" s="1076"/>
      <c r="AA297" s="1076"/>
      <c r="AB297" s="1076"/>
      <c r="AC297" s="409"/>
      <c r="AD297" s="409"/>
      <c r="AE297" s="409"/>
      <c r="AF297" s="409"/>
      <c r="AG297" s="409"/>
      <c r="AH297" s="409"/>
      <c r="AI297" s="409"/>
      <c r="AJ297" s="409"/>
      <c r="AK297" s="409"/>
      <c r="AL297" s="409"/>
      <c r="AM297" s="296">
        <f>SUM(Y297:AL297)</f>
        <v>1</v>
      </c>
    </row>
    <row r="298" spans="1:39" ht="15.5" outlineLevel="1">
      <c r="B298" s="294" t="s">
        <v>249</v>
      </c>
      <c r="C298" s="291" t="s">
        <v>163</v>
      </c>
      <c r="D298" s="295">
        <f>+'7.  Persistence Report'!AS132</f>
        <v>0</v>
      </c>
      <c r="E298" s="295">
        <f>+'7.  Persistence Report'!AT132</f>
        <v>0</v>
      </c>
      <c r="F298" s="295">
        <f>+'7.  Persistence Report'!AU132</f>
        <v>0</v>
      </c>
      <c r="G298" s="295">
        <f>+'7.  Persistence Report'!AV132</f>
        <v>0</v>
      </c>
      <c r="H298" s="295">
        <f>+'7.  Persistence Report'!AW132</f>
        <v>0</v>
      </c>
      <c r="I298" s="295">
        <f>+'7.  Persistence Report'!AX132</f>
        <v>0</v>
      </c>
      <c r="J298" s="295">
        <f>+'7.  Persistence Report'!AY132</f>
        <v>0</v>
      </c>
      <c r="K298" s="295">
        <f>+'7.  Persistence Report'!AZ132</f>
        <v>0</v>
      </c>
      <c r="L298" s="295">
        <f>+'7.  Persistence Report'!BA132</f>
        <v>0</v>
      </c>
      <c r="M298" s="295">
        <f>+'7.  Persistence Report'!BB132</f>
        <v>0</v>
      </c>
      <c r="N298" s="1066"/>
      <c r="O298" s="295">
        <f>+'7.  Persistence Report'!N132</f>
        <v>0</v>
      </c>
      <c r="P298" s="295">
        <f>+'7.  Persistence Report'!O132</f>
        <v>216.10930000000002</v>
      </c>
      <c r="Q298" s="295">
        <f>+'7.  Persistence Report'!P132</f>
        <v>0</v>
      </c>
      <c r="R298" s="295">
        <f>+'7.  Persistence Report'!Q132</f>
        <v>0</v>
      </c>
      <c r="S298" s="295">
        <f>+'7.  Persistence Report'!R132</f>
        <v>0</v>
      </c>
      <c r="T298" s="295">
        <f>+'7.  Persistence Report'!S132</f>
        <v>0</v>
      </c>
      <c r="U298" s="295">
        <f>+'7.  Persistence Report'!T132</f>
        <v>0</v>
      </c>
      <c r="V298" s="295">
        <f>+'7.  Persistence Report'!U132</f>
        <v>0</v>
      </c>
      <c r="W298" s="295">
        <f>+'7.  Persistence Report'!V132</f>
        <v>0</v>
      </c>
      <c r="X298" s="295">
        <f>+'7.  Persistence Report'!W132</f>
        <v>0</v>
      </c>
      <c r="Y298" s="1077">
        <f>Y297</f>
        <v>1</v>
      </c>
      <c r="Z298" s="1077">
        <f>Z297</f>
        <v>0</v>
      </c>
      <c r="AA298" s="1077">
        <f t="shared" ref="AA298:AB298" si="154">AA297</f>
        <v>0</v>
      </c>
      <c r="AB298" s="1077">
        <f t="shared" si="154"/>
        <v>0</v>
      </c>
      <c r="AC298" s="410">
        <f t="shared" ref="AC298:AL298" si="155">AC297</f>
        <v>0</v>
      </c>
      <c r="AD298" s="410">
        <f t="shared" si="155"/>
        <v>0</v>
      </c>
      <c r="AE298" s="410">
        <f t="shared" si="155"/>
        <v>0</v>
      </c>
      <c r="AF298" s="410">
        <f t="shared" si="155"/>
        <v>0</v>
      </c>
      <c r="AG298" s="410">
        <f t="shared" si="155"/>
        <v>0</v>
      </c>
      <c r="AH298" s="410">
        <f t="shared" si="155"/>
        <v>0</v>
      </c>
      <c r="AI298" s="410">
        <f t="shared" si="155"/>
        <v>0</v>
      </c>
      <c r="AJ298" s="410">
        <f t="shared" si="155"/>
        <v>0</v>
      </c>
      <c r="AK298" s="410">
        <f t="shared" si="155"/>
        <v>0</v>
      </c>
      <c r="AL298" s="410">
        <f t="shared" si="155"/>
        <v>0</v>
      </c>
      <c r="AM298" s="297"/>
    </row>
    <row r="299" spans="1:39" ht="15.5" outlineLevel="1">
      <c r="B299" s="294"/>
      <c r="C299" s="305"/>
      <c r="D299" s="1068"/>
      <c r="E299" s="1068"/>
      <c r="F299" s="1068"/>
      <c r="G299" s="1068"/>
      <c r="H299" s="1068"/>
      <c r="I299" s="1068"/>
      <c r="J299" s="1068"/>
      <c r="K299" s="1068"/>
      <c r="L299" s="1068"/>
      <c r="M299" s="1068"/>
      <c r="N299" s="1066"/>
      <c r="O299" s="1068"/>
      <c r="P299" s="1068"/>
      <c r="Q299" s="1068"/>
      <c r="R299" s="1068"/>
      <c r="S299" s="1068"/>
      <c r="T299" s="1068"/>
      <c r="U299" s="1068"/>
      <c r="V299" s="1068"/>
      <c r="W299" s="1068"/>
      <c r="X299" s="1068"/>
      <c r="Y299" s="1078"/>
      <c r="Z299" s="1078"/>
      <c r="AA299" s="1078"/>
      <c r="AB299" s="1078"/>
      <c r="AC299" s="411"/>
      <c r="AD299" s="411"/>
      <c r="AE299" s="411"/>
      <c r="AF299" s="411"/>
      <c r="AG299" s="411"/>
      <c r="AH299" s="411"/>
      <c r="AI299" s="411"/>
      <c r="AJ299" s="411"/>
      <c r="AK299" s="411"/>
      <c r="AL299" s="411"/>
      <c r="AM299" s="306"/>
    </row>
    <row r="300" spans="1:39" s="283" customFormat="1" ht="15.5" outlineLevel="1">
      <c r="A300" s="506">
        <v>8</v>
      </c>
      <c r="B300" s="294" t="s">
        <v>485</v>
      </c>
      <c r="C300" s="291" t="s">
        <v>25</v>
      </c>
      <c r="D300" s="295"/>
      <c r="E300" s="295"/>
      <c r="F300" s="295"/>
      <c r="G300" s="295"/>
      <c r="H300" s="295"/>
      <c r="I300" s="295"/>
      <c r="J300" s="295"/>
      <c r="K300" s="295"/>
      <c r="L300" s="295"/>
      <c r="M300" s="295"/>
      <c r="N300" s="1066"/>
      <c r="O300" s="295"/>
      <c r="P300" s="295"/>
      <c r="Q300" s="295"/>
      <c r="R300" s="295"/>
      <c r="S300" s="295"/>
      <c r="T300" s="295"/>
      <c r="U300" s="295"/>
      <c r="V300" s="295"/>
      <c r="W300" s="295"/>
      <c r="X300" s="295"/>
      <c r="Y300" s="1076"/>
      <c r="Z300" s="1076"/>
      <c r="AA300" s="1076"/>
      <c r="AB300" s="1076"/>
      <c r="AC300" s="409"/>
      <c r="AD300" s="409"/>
      <c r="AE300" s="409"/>
      <c r="AF300" s="409"/>
      <c r="AG300" s="409"/>
      <c r="AH300" s="409"/>
      <c r="AI300" s="409"/>
      <c r="AJ300" s="409"/>
      <c r="AK300" s="409"/>
      <c r="AL300" s="409"/>
      <c r="AM300" s="296">
        <f>SUM(Y300:AL300)</f>
        <v>0</v>
      </c>
    </row>
    <row r="301" spans="1:39" s="283" customFormat="1" ht="15.5" outlineLevel="1">
      <c r="A301" s="506"/>
      <c r="B301" s="294" t="s">
        <v>249</v>
      </c>
      <c r="C301" s="291" t="s">
        <v>163</v>
      </c>
      <c r="D301" s="295"/>
      <c r="E301" s="295"/>
      <c r="F301" s="295"/>
      <c r="G301" s="295"/>
      <c r="H301" s="295"/>
      <c r="I301" s="295"/>
      <c r="J301" s="295"/>
      <c r="K301" s="295"/>
      <c r="L301" s="295"/>
      <c r="M301" s="295"/>
      <c r="N301" s="1066"/>
      <c r="O301" s="295"/>
      <c r="P301" s="295"/>
      <c r="Q301" s="295"/>
      <c r="R301" s="295"/>
      <c r="S301" s="295"/>
      <c r="T301" s="295"/>
      <c r="U301" s="295"/>
      <c r="V301" s="295"/>
      <c r="W301" s="295"/>
      <c r="X301" s="295"/>
      <c r="Y301" s="1077">
        <f>Y300</f>
        <v>0</v>
      </c>
      <c r="Z301" s="1077">
        <f>Z300</f>
        <v>0</v>
      </c>
      <c r="AA301" s="1077">
        <f t="shared" ref="AA301:AB301" si="156">AA300</f>
        <v>0</v>
      </c>
      <c r="AB301" s="1077">
        <f t="shared" si="156"/>
        <v>0</v>
      </c>
      <c r="AC301" s="410">
        <f t="shared" ref="AC301:AL301" si="157">AC300</f>
        <v>0</v>
      </c>
      <c r="AD301" s="410">
        <f t="shared" si="157"/>
        <v>0</v>
      </c>
      <c r="AE301" s="410">
        <f t="shared" si="157"/>
        <v>0</v>
      </c>
      <c r="AF301" s="410">
        <f t="shared" si="157"/>
        <v>0</v>
      </c>
      <c r="AG301" s="410">
        <f t="shared" si="157"/>
        <v>0</v>
      </c>
      <c r="AH301" s="410">
        <f t="shared" si="157"/>
        <v>0</v>
      </c>
      <c r="AI301" s="410">
        <f t="shared" si="157"/>
        <v>0</v>
      </c>
      <c r="AJ301" s="410">
        <f t="shared" si="157"/>
        <v>0</v>
      </c>
      <c r="AK301" s="410">
        <f t="shared" si="157"/>
        <v>0</v>
      </c>
      <c r="AL301" s="410">
        <f t="shared" si="157"/>
        <v>0</v>
      </c>
      <c r="AM301" s="297"/>
    </row>
    <row r="302" spans="1:39" s="283" customFormat="1" ht="15.5" outlineLevel="1">
      <c r="A302" s="506"/>
      <c r="B302" s="294"/>
      <c r="C302" s="305"/>
      <c r="D302" s="1068"/>
      <c r="E302" s="1068"/>
      <c r="F302" s="1068"/>
      <c r="G302" s="1068"/>
      <c r="H302" s="1068"/>
      <c r="I302" s="1068"/>
      <c r="J302" s="1068"/>
      <c r="K302" s="1068"/>
      <c r="L302" s="1068"/>
      <c r="M302" s="1068"/>
      <c r="N302" s="1066"/>
      <c r="O302" s="1068"/>
      <c r="P302" s="1068"/>
      <c r="Q302" s="1068"/>
      <c r="R302" s="1068"/>
      <c r="S302" s="1068"/>
      <c r="T302" s="1068"/>
      <c r="U302" s="1068"/>
      <c r="V302" s="1068"/>
      <c r="W302" s="1068"/>
      <c r="X302" s="1068"/>
      <c r="Y302" s="1078"/>
      <c r="Z302" s="1078"/>
      <c r="AA302" s="1078"/>
      <c r="AB302" s="1078"/>
      <c r="AC302" s="411"/>
      <c r="AD302" s="411"/>
      <c r="AE302" s="411"/>
      <c r="AF302" s="411"/>
      <c r="AG302" s="411"/>
      <c r="AH302" s="411"/>
      <c r="AI302" s="411"/>
      <c r="AJ302" s="411"/>
      <c r="AK302" s="411"/>
      <c r="AL302" s="411"/>
      <c r="AM302" s="306"/>
    </row>
    <row r="303" spans="1:39" ht="15.5" outlineLevel="1">
      <c r="A303" s="506">
        <v>9</v>
      </c>
      <c r="B303" s="294" t="s">
        <v>7</v>
      </c>
      <c r="C303" s="291" t="s">
        <v>25</v>
      </c>
      <c r="D303" s="295"/>
      <c r="E303" s="295"/>
      <c r="F303" s="295"/>
      <c r="G303" s="295"/>
      <c r="H303" s="295"/>
      <c r="I303" s="295"/>
      <c r="J303" s="295"/>
      <c r="K303" s="295"/>
      <c r="L303" s="295"/>
      <c r="M303" s="295"/>
      <c r="N303" s="1066"/>
      <c r="O303" s="295"/>
      <c r="P303" s="295"/>
      <c r="Q303" s="295"/>
      <c r="R303" s="295"/>
      <c r="S303" s="295"/>
      <c r="T303" s="295"/>
      <c r="U303" s="295"/>
      <c r="V303" s="295"/>
      <c r="W303" s="295"/>
      <c r="X303" s="295"/>
      <c r="Y303" s="1076"/>
      <c r="Z303" s="1076"/>
      <c r="AA303" s="1076"/>
      <c r="AB303" s="1076"/>
      <c r="AC303" s="409"/>
      <c r="AD303" s="409"/>
      <c r="AE303" s="409"/>
      <c r="AF303" s="409"/>
      <c r="AG303" s="409"/>
      <c r="AH303" s="409"/>
      <c r="AI303" s="409"/>
      <c r="AJ303" s="409"/>
      <c r="AK303" s="409"/>
      <c r="AL303" s="409"/>
      <c r="AM303" s="296">
        <f>SUM(Y303:AL303)</f>
        <v>0</v>
      </c>
    </row>
    <row r="304" spans="1:39" ht="15.5" outlineLevel="1">
      <c r="B304" s="294" t="s">
        <v>249</v>
      </c>
      <c r="C304" s="291" t="s">
        <v>163</v>
      </c>
      <c r="D304" s="295"/>
      <c r="E304" s="295"/>
      <c r="F304" s="295"/>
      <c r="G304" s="295"/>
      <c r="H304" s="295"/>
      <c r="I304" s="295"/>
      <c r="J304" s="295"/>
      <c r="K304" s="295"/>
      <c r="L304" s="295"/>
      <c r="M304" s="295"/>
      <c r="N304" s="1066"/>
      <c r="O304" s="295"/>
      <c r="P304" s="295"/>
      <c r="Q304" s="295"/>
      <c r="R304" s="295"/>
      <c r="S304" s="295"/>
      <c r="T304" s="295"/>
      <c r="U304" s="295"/>
      <c r="V304" s="295"/>
      <c r="W304" s="295"/>
      <c r="X304" s="295"/>
      <c r="Y304" s="1077">
        <f>Y303</f>
        <v>0</v>
      </c>
      <c r="Z304" s="1077">
        <f>Z303</f>
        <v>0</v>
      </c>
      <c r="AA304" s="1077">
        <f t="shared" ref="AA304:AB304" si="158">AA303</f>
        <v>0</v>
      </c>
      <c r="AB304" s="1077">
        <f t="shared" si="158"/>
        <v>0</v>
      </c>
      <c r="AC304" s="410">
        <f t="shared" ref="AC304:AL304" si="159">AC303</f>
        <v>0</v>
      </c>
      <c r="AD304" s="410">
        <f t="shared" si="159"/>
        <v>0</v>
      </c>
      <c r="AE304" s="410">
        <f t="shared" si="159"/>
        <v>0</v>
      </c>
      <c r="AF304" s="410">
        <f t="shared" si="159"/>
        <v>0</v>
      </c>
      <c r="AG304" s="410">
        <f t="shared" si="159"/>
        <v>0</v>
      </c>
      <c r="AH304" s="410">
        <f t="shared" si="159"/>
        <v>0</v>
      </c>
      <c r="AI304" s="410">
        <f t="shared" si="159"/>
        <v>0</v>
      </c>
      <c r="AJ304" s="410">
        <f t="shared" si="159"/>
        <v>0</v>
      </c>
      <c r="AK304" s="410">
        <f t="shared" si="159"/>
        <v>0</v>
      </c>
      <c r="AL304" s="410">
        <f t="shared" si="159"/>
        <v>0</v>
      </c>
      <c r="AM304" s="297"/>
    </row>
    <row r="305" spans="1:39" ht="15.5" outlineLevel="1">
      <c r="B305" s="307"/>
      <c r="C305" s="308"/>
      <c r="D305" s="1066"/>
      <c r="E305" s="1066"/>
      <c r="F305" s="1066"/>
      <c r="G305" s="1066"/>
      <c r="H305" s="1066"/>
      <c r="I305" s="1066"/>
      <c r="J305" s="1066"/>
      <c r="K305" s="1066"/>
      <c r="L305" s="1066"/>
      <c r="M305" s="1066"/>
      <c r="N305" s="1066"/>
      <c r="O305" s="1066"/>
      <c r="P305" s="1066"/>
      <c r="Q305" s="1066"/>
      <c r="R305" s="1066"/>
      <c r="S305" s="1066"/>
      <c r="T305" s="1066"/>
      <c r="U305" s="1066"/>
      <c r="V305" s="1066"/>
      <c r="W305" s="1066"/>
      <c r="X305" s="1066"/>
      <c r="Y305" s="1078"/>
      <c r="Z305" s="1078"/>
      <c r="AA305" s="1078"/>
      <c r="AB305" s="1078"/>
      <c r="AC305" s="411"/>
      <c r="AD305" s="411"/>
      <c r="AE305" s="411"/>
      <c r="AF305" s="411"/>
      <c r="AG305" s="411"/>
      <c r="AH305" s="411"/>
      <c r="AI305" s="411"/>
      <c r="AJ305" s="411"/>
      <c r="AK305" s="411"/>
      <c r="AL305" s="411"/>
      <c r="AM305" s="306"/>
    </row>
    <row r="306" spans="1:39" ht="15.5" outlineLevel="1">
      <c r="A306" s="507"/>
      <c r="B306" s="288" t="s">
        <v>8</v>
      </c>
      <c r="C306" s="289"/>
      <c r="D306" s="1069"/>
      <c r="E306" s="1069"/>
      <c r="F306" s="1069"/>
      <c r="G306" s="1069"/>
      <c r="H306" s="1069"/>
      <c r="I306" s="1069"/>
      <c r="J306" s="1069"/>
      <c r="K306" s="1069"/>
      <c r="L306" s="1069"/>
      <c r="M306" s="1069"/>
      <c r="N306" s="1066"/>
      <c r="O306" s="1069"/>
      <c r="P306" s="1069"/>
      <c r="Q306" s="1069"/>
      <c r="R306" s="1069"/>
      <c r="S306" s="1069"/>
      <c r="T306" s="1069"/>
      <c r="U306" s="1069"/>
      <c r="V306" s="1069"/>
      <c r="W306" s="1069"/>
      <c r="X306" s="1069"/>
      <c r="Y306" s="1080"/>
      <c r="Z306" s="1080"/>
      <c r="AA306" s="1080"/>
      <c r="AB306" s="1080"/>
      <c r="AC306" s="413"/>
      <c r="AD306" s="413"/>
      <c r="AE306" s="413"/>
      <c r="AF306" s="413"/>
      <c r="AG306" s="413"/>
      <c r="AH306" s="413"/>
      <c r="AI306" s="413"/>
      <c r="AJ306" s="413"/>
      <c r="AK306" s="413"/>
      <c r="AL306" s="413"/>
      <c r="AM306" s="292"/>
    </row>
    <row r="307" spans="1:39" ht="15.5" outlineLevel="1">
      <c r="A307" s="506">
        <v>10</v>
      </c>
      <c r="B307" s="310" t="s">
        <v>22</v>
      </c>
      <c r="C307" s="291" t="s">
        <v>25</v>
      </c>
      <c r="D307" s="295">
        <f>+'7.  Persistence Report'!AS109</f>
        <v>5331291.2695778701</v>
      </c>
      <c r="E307" s="295">
        <f>+'7.  Persistence Report'!AT109</f>
        <v>5317286.5570189096</v>
      </c>
      <c r="F307" s="295">
        <f>+'7.  Persistence Report'!AU109</f>
        <v>5317286.5570189096</v>
      </c>
      <c r="G307" s="295">
        <f>+'7.  Persistence Report'!AV109</f>
        <v>5294305.8489489201</v>
      </c>
      <c r="H307" s="295">
        <f>+'7.  Persistence Report'!AW109</f>
        <v>5125718.1503715096</v>
      </c>
      <c r="I307" s="295">
        <f>+'7.  Persistence Report'!AX109</f>
        <v>5052531.1639326504</v>
      </c>
      <c r="J307" s="295">
        <f>+'7.  Persistence Report'!AY109</f>
        <v>5052531.1639326504</v>
      </c>
      <c r="K307" s="295">
        <f>+'7.  Persistence Report'!AZ109</f>
        <v>5043144.6978340298</v>
      </c>
      <c r="L307" s="295">
        <f>+'7.  Persistence Report'!BA109</f>
        <v>4927105.8401609296</v>
      </c>
      <c r="M307" s="295">
        <f>+'7.  Persistence Report'!BB109</f>
        <v>4412807.6740284599</v>
      </c>
      <c r="N307" s="295">
        <v>12</v>
      </c>
      <c r="O307" s="295">
        <f>+'7.  Persistence Report'!N109</f>
        <v>1007.6289563359999</v>
      </c>
      <c r="P307" s="295">
        <f>+'7.  Persistence Report'!O109</f>
        <v>1003.1585377609999</v>
      </c>
      <c r="Q307" s="295">
        <f>+'7.  Persistence Report'!P109</f>
        <v>1003.1585377609999</v>
      </c>
      <c r="R307" s="295">
        <f>+'7.  Persistence Report'!Q109</f>
        <v>995.76488100500001</v>
      </c>
      <c r="S307" s="295">
        <f>+'7.  Persistence Report'!R109</f>
        <v>941.77068053799997</v>
      </c>
      <c r="T307" s="295">
        <f>+'7.  Persistence Report'!S109</f>
        <v>926.78715792499997</v>
      </c>
      <c r="U307" s="295">
        <f>+'7.  Persistence Report'!T109</f>
        <v>926.78715792499997</v>
      </c>
      <c r="V307" s="295">
        <f>+'7.  Persistence Report'!U109</f>
        <v>926.60604586900001</v>
      </c>
      <c r="W307" s="295">
        <f>+'7.  Persistence Report'!V109</f>
        <v>893.39123133199996</v>
      </c>
      <c r="X307" s="295">
        <f>+'7.  Persistence Report'!W109</f>
        <v>790.34778714900006</v>
      </c>
      <c r="Y307" s="1084"/>
      <c r="Z307" s="1097">
        <v>0.14199999999999999</v>
      </c>
      <c r="AA307" s="1098">
        <v>0.85799999999999998</v>
      </c>
      <c r="AB307" s="500"/>
      <c r="AC307" s="414"/>
      <c r="AD307" s="414"/>
      <c r="AE307" s="414"/>
      <c r="AF307" s="414"/>
      <c r="AG307" s="414"/>
      <c r="AH307" s="414"/>
      <c r="AI307" s="414"/>
      <c r="AJ307" s="414"/>
      <c r="AK307" s="414"/>
      <c r="AL307" s="414"/>
      <c r="AM307" s="296">
        <f>SUM(Y307:AL307)</f>
        <v>1</v>
      </c>
    </row>
    <row r="308" spans="1:39" ht="15.5" outlineLevel="1">
      <c r="B308" s="294" t="s">
        <v>249</v>
      </c>
      <c r="C308" s="291" t="s">
        <v>163</v>
      </c>
      <c r="D308" s="295">
        <f>+'7.  Persistence Report'!AS127</f>
        <v>918178.35320000001</v>
      </c>
      <c r="E308" s="295">
        <f>+'7.  Persistence Report'!AT127</f>
        <v>829306.99140000006</v>
      </c>
      <c r="F308" s="295">
        <f>+'7.  Persistence Report'!AU127</f>
        <v>829306.99140000006</v>
      </c>
      <c r="G308" s="295">
        <f>+'7.  Persistence Report'!AV127</f>
        <v>829306.99140000006</v>
      </c>
      <c r="H308" s="295">
        <f>+'7.  Persistence Report'!AW127</f>
        <v>816589.17879999999</v>
      </c>
      <c r="I308" s="295">
        <f>+'7.  Persistence Report'!AX127</f>
        <v>807485.53399999999</v>
      </c>
      <c r="J308" s="295">
        <f>+'7.  Persistence Report'!AY127</f>
        <v>807485.53399999999</v>
      </c>
      <c r="K308" s="295">
        <f>+'7.  Persistence Report'!AZ127</f>
        <v>805876.924</v>
      </c>
      <c r="L308" s="295">
        <f>+'7.  Persistence Report'!BA127</f>
        <v>768683.2524</v>
      </c>
      <c r="M308" s="295">
        <f>+'7.  Persistence Report'!BB127</f>
        <v>714063.81079999998</v>
      </c>
      <c r="N308" s="295">
        <f>N307</f>
        <v>12</v>
      </c>
      <c r="O308" s="295">
        <f>+'7.  Persistence Report'!N127</f>
        <v>186.59722310000001</v>
      </c>
      <c r="P308" s="295">
        <f>+'7.  Persistence Report'!O127</f>
        <v>165.22298470000001</v>
      </c>
      <c r="Q308" s="295">
        <f>+'7.  Persistence Report'!P127</f>
        <v>165.22298470000001</v>
      </c>
      <c r="R308" s="295">
        <f>+'7.  Persistence Report'!Q127</f>
        <v>165.22298470000001</v>
      </c>
      <c r="S308" s="295">
        <f>+'7.  Persistence Report'!R127</f>
        <v>161.57210069999999</v>
      </c>
      <c r="T308" s="295">
        <f>+'7.  Persistence Report'!S127</f>
        <v>159.7785275</v>
      </c>
      <c r="U308" s="295">
        <f>+'7.  Persistence Report'!T127</f>
        <v>159.7785275</v>
      </c>
      <c r="V308" s="295">
        <f>+'7.  Persistence Report'!U127</f>
        <v>159.67861149999999</v>
      </c>
      <c r="W308" s="295">
        <f>+'7.  Persistence Report'!V127</f>
        <v>149.81416540000001</v>
      </c>
      <c r="X308" s="295">
        <f>+'7.  Persistence Report'!W127</f>
        <v>140.11076080000001</v>
      </c>
      <c r="Y308" s="1077">
        <f>Y307</f>
        <v>0</v>
      </c>
      <c r="Z308" s="1077">
        <f>Z307</f>
        <v>0.14199999999999999</v>
      </c>
      <c r="AA308" s="1077">
        <f t="shared" ref="AA308:AB308" si="160">AA307</f>
        <v>0.85799999999999998</v>
      </c>
      <c r="AB308" s="1077">
        <f t="shared" si="160"/>
        <v>0</v>
      </c>
      <c r="AC308" s="410">
        <f t="shared" ref="AC308:AL308" si="161">AC307</f>
        <v>0</v>
      </c>
      <c r="AD308" s="410">
        <f t="shared" si="161"/>
        <v>0</v>
      </c>
      <c r="AE308" s="410">
        <f t="shared" si="161"/>
        <v>0</v>
      </c>
      <c r="AF308" s="410">
        <f t="shared" si="161"/>
        <v>0</v>
      </c>
      <c r="AG308" s="410">
        <f t="shared" si="161"/>
        <v>0</v>
      </c>
      <c r="AH308" s="410">
        <f t="shared" si="161"/>
        <v>0</v>
      </c>
      <c r="AI308" s="410">
        <f t="shared" si="161"/>
        <v>0</v>
      </c>
      <c r="AJ308" s="410">
        <f t="shared" si="161"/>
        <v>0</v>
      </c>
      <c r="AK308" s="410">
        <f t="shared" si="161"/>
        <v>0</v>
      </c>
      <c r="AL308" s="410">
        <f t="shared" si="161"/>
        <v>0</v>
      </c>
      <c r="AM308" s="311"/>
    </row>
    <row r="309" spans="1:39" ht="15.5" outlineLevel="1">
      <c r="B309" s="310"/>
      <c r="C309" s="312"/>
      <c r="D309" s="1066"/>
      <c r="E309" s="1066"/>
      <c r="F309" s="1066"/>
      <c r="G309" s="1066"/>
      <c r="H309" s="1066"/>
      <c r="I309" s="1066"/>
      <c r="J309" s="1066"/>
      <c r="K309" s="1066"/>
      <c r="L309" s="1066"/>
      <c r="M309" s="1066"/>
      <c r="N309" s="1066"/>
      <c r="O309" s="1066"/>
      <c r="P309" s="1066"/>
      <c r="Q309" s="1066"/>
      <c r="R309" s="1066"/>
      <c r="S309" s="1066"/>
      <c r="T309" s="1066"/>
      <c r="U309" s="1066"/>
      <c r="V309" s="1066"/>
      <c r="W309" s="1066"/>
      <c r="X309" s="1066"/>
      <c r="Y309" s="1083"/>
      <c r="Z309" s="1083"/>
      <c r="AA309" s="1083"/>
      <c r="AB309" s="415"/>
      <c r="AC309" s="415"/>
      <c r="AD309" s="415"/>
      <c r="AE309" s="415"/>
      <c r="AF309" s="415"/>
      <c r="AG309" s="415"/>
      <c r="AH309" s="415"/>
      <c r="AI309" s="415"/>
      <c r="AJ309" s="415"/>
      <c r="AK309" s="415"/>
      <c r="AL309" s="415"/>
      <c r="AM309" s="313"/>
    </row>
    <row r="310" spans="1:39" ht="15.5" outlineLevel="1">
      <c r="A310" s="506">
        <v>11</v>
      </c>
      <c r="B310" s="314" t="s">
        <v>21</v>
      </c>
      <c r="C310" s="291" t="s">
        <v>25</v>
      </c>
      <c r="D310" s="295">
        <f>+'7.  Persistence Report'!AS110</f>
        <v>386912.716400226</v>
      </c>
      <c r="E310" s="295">
        <f>+'7.  Persistence Report'!AT110</f>
        <v>386912.716400226</v>
      </c>
      <c r="F310" s="295">
        <f>+'7.  Persistence Report'!AU110</f>
        <v>373205.18190576998</v>
      </c>
      <c r="G310" s="295">
        <f>+'7.  Persistence Report'!AV110</f>
        <v>333368.16889166902</v>
      </c>
      <c r="H310" s="295">
        <f>+'7.  Persistence Report'!AW110</f>
        <v>147505.98294481501</v>
      </c>
      <c r="I310" s="295">
        <f>+'7.  Persistence Report'!AX110</f>
        <v>147505.98294481501</v>
      </c>
      <c r="J310" s="295">
        <f>+'7.  Persistence Report'!AY110</f>
        <v>147505.98294481501</v>
      </c>
      <c r="K310" s="295">
        <f>+'7.  Persistence Report'!AZ110</f>
        <v>147505.98294481501</v>
      </c>
      <c r="L310" s="295">
        <f>+'7.  Persistence Report'!BA110</f>
        <v>147505.98294481501</v>
      </c>
      <c r="M310" s="295">
        <f>+'7.  Persistence Report'!BB110</f>
        <v>147505.98294481501</v>
      </c>
      <c r="N310" s="295">
        <v>12</v>
      </c>
      <c r="O310" s="295">
        <f>+'7.  Persistence Report'!N110</f>
        <v>110.33890635900001</v>
      </c>
      <c r="P310" s="295">
        <f>+'7.  Persistence Report'!O110</f>
        <v>110.33890635900001</v>
      </c>
      <c r="Q310" s="295">
        <f>+'7.  Persistence Report'!P110</f>
        <v>106.472837224</v>
      </c>
      <c r="R310" s="295">
        <f>+'7.  Persistence Report'!Q110</f>
        <v>96.037296600999994</v>
      </c>
      <c r="S310" s="295">
        <f>+'7.  Persistence Report'!R110</f>
        <v>40.368307094000002</v>
      </c>
      <c r="T310" s="295">
        <f>+'7.  Persistence Report'!S110</f>
        <v>40.368307094000002</v>
      </c>
      <c r="U310" s="295">
        <f>+'7.  Persistence Report'!T110</f>
        <v>40.368307094000002</v>
      </c>
      <c r="V310" s="295">
        <f>+'7.  Persistence Report'!U110</f>
        <v>40.368307094000002</v>
      </c>
      <c r="W310" s="295">
        <f>+'7.  Persistence Report'!V110</f>
        <v>40.368307094000002</v>
      </c>
      <c r="X310" s="295">
        <f>+'7.  Persistence Report'!W110</f>
        <v>40.368307094000002</v>
      </c>
      <c r="Y310" s="1084"/>
      <c r="Z310" s="1097">
        <v>1</v>
      </c>
      <c r="AA310" s="1098">
        <v>0</v>
      </c>
      <c r="AB310" s="414"/>
      <c r="AC310" s="414"/>
      <c r="AD310" s="414"/>
      <c r="AE310" s="414"/>
      <c r="AF310" s="414"/>
      <c r="AG310" s="414"/>
      <c r="AH310" s="414"/>
      <c r="AI310" s="414"/>
      <c r="AJ310" s="414"/>
      <c r="AK310" s="414"/>
      <c r="AL310" s="414"/>
      <c r="AM310" s="296">
        <f>SUM(Y310:AL310)</f>
        <v>1</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1077">
        <f>Y310</f>
        <v>0</v>
      </c>
      <c r="Z311" s="1077">
        <f>Z310</f>
        <v>1</v>
      </c>
      <c r="AA311" s="1077">
        <f t="shared" ref="AA311:AB311" si="162">AA310</f>
        <v>0</v>
      </c>
      <c r="AB311" s="1077">
        <f t="shared" si="162"/>
        <v>0</v>
      </c>
      <c r="AC311" s="410">
        <f t="shared" ref="AC311:AL311" si="163">AC310</f>
        <v>0</v>
      </c>
      <c r="AD311" s="410">
        <f t="shared" si="163"/>
        <v>0</v>
      </c>
      <c r="AE311" s="410">
        <f t="shared" si="163"/>
        <v>0</v>
      </c>
      <c r="AF311" s="410">
        <f t="shared" si="163"/>
        <v>0</v>
      </c>
      <c r="AG311" s="410">
        <f t="shared" si="163"/>
        <v>0</v>
      </c>
      <c r="AH311" s="410">
        <f t="shared" si="163"/>
        <v>0</v>
      </c>
      <c r="AI311" s="410">
        <f t="shared" si="163"/>
        <v>0</v>
      </c>
      <c r="AJ311" s="410">
        <f t="shared" si="163"/>
        <v>0</v>
      </c>
      <c r="AK311" s="410">
        <f t="shared" si="163"/>
        <v>0</v>
      </c>
      <c r="AL311" s="410">
        <f t="shared" si="163"/>
        <v>0</v>
      </c>
      <c r="AM311" s="311"/>
    </row>
    <row r="312" spans="1:39" ht="15.5" outlineLevel="1">
      <c r="B312" s="314"/>
      <c r="C312" s="312"/>
      <c r="D312" s="1066"/>
      <c r="E312" s="1066"/>
      <c r="F312" s="1066"/>
      <c r="G312" s="1066"/>
      <c r="H312" s="1066"/>
      <c r="I312" s="1066"/>
      <c r="J312" s="1066"/>
      <c r="K312" s="1066"/>
      <c r="L312" s="1066"/>
      <c r="M312" s="1066"/>
      <c r="N312" s="1066"/>
      <c r="O312" s="1066"/>
      <c r="P312" s="1066"/>
      <c r="Q312" s="1066"/>
      <c r="R312" s="1066"/>
      <c r="S312" s="1066"/>
      <c r="T312" s="1066"/>
      <c r="U312" s="1066"/>
      <c r="V312" s="1066"/>
      <c r="W312" s="1066"/>
      <c r="X312" s="1066"/>
      <c r="Y312" s="1083"/>
      <c r="Z312" s="1085"/>
      <c r="AA312" s="1083"/>
      <c r="AB312" s="415"/>
      <c r="AC312" s="415"/>
      <c r="AD312" s="415"/>
      <c r="AE312" s="415"/>
      <c r="AF312" s="415"/>
      <c r="AG312" s="415"/>
      <c r="AH312" s="415"/>
      <c r="AI312" s="415"/>
      <c r="AJ312" s="415"/>
      <c r="AK312" s="415"/>
      <c r="AL312" s="415"/>
      <c r="AM312" s="313"/>
    </row>
    <row r="313" spans="1:39" ht="15.5" outlineLevel="1">
      <c r="A313" s="506">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1084"/>
      <c r="Z313" s="1084"/>
      <c r="AA313" s="1084"/>
      <c r="AB313" s="414"/>
      <c r="AC313" s="414"/>
      <c r="AD313" s="414"/>
      <c r="AE313" s="414"/>
      <c r="AF313" s="414"/>
      <c r="AG313" s="414"/>
      <c r="AH313" s="414"/>
      <c r="AI313" s="414"/>
      <c r="AJ313" s="414"/>
      <c r="AK313" s="414"/>
      <c r="AL313" s="414"/>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1077">
        <f>Y313</f>
        <v>0</v>
      </c>
      <c r="Z314" s="1077">
        <f>Z313</f>
        <v>0</v>
      </c>
      <c r="AA314" s="1077">
        <f t="shared" ref="AA314:AB314" si="164">AA313</f>
        <v>0</v>
      </c>
      <c r="AB314" s="1077">
        <f t="shared" si="164"/>
        <v>0</v>
      </c>
      <c r="AC314" s="410">
        <f t="shared" ref="AC314:AL314" si="165">AC313</f>
        <v>0</v>
      </c>
      <c r="AD314" s="410">
        <f t="shared" si="165"/>
        <v>0</v>
      </c>
      <c r="AE314" s="410">
        <f t="shared" si="165"/>
        <v>0</v>
      </c>
      <c r="AF314" s="410">
        <f t="shared" si="165"/>
        <v>0</v>
      </c>
      <c r="AG314" s="410">
        <f t="shared" si="165"/>
        <v>0</v>
      </c>
      <c r="AH314" s="410">
        <f t="shared" si="165"/>
        <v>0</v>
      </c>
      <c r="AI314" s="410">
        <f t="shared" si="165"/>
        <v>0</v>
      </c>
      <c r="AJ314" s="410">
        <f t="shared" si="165"/>
        <v>0</v>
      </c>
      <c r="AK314" s="410">
        <f t="shared" si="165"/>
        <v>0</v>
      </c>
      <c r="AL314" s="410">
        <f t="shared" si="165"/>
        <v>0</v>
      </c>
      <c r="AM314" s="311"/>
    </row>
    <row r="315" spans="1:39" ht="15.5" outlineLevel="1">
      <c r="B315" s="314"/>
      <c r="C315" s="312"/>
      <c r="D315" s="1070"/>
      <c r="E315" s="1070"/>
      <c r="F315" s="1070"/>
      <c r="G315" s="1070"/>
      <c r="H315" s="1070"/>
      <c r="I315" s="1070"/>
      <c r="J315" s="1070"/>
      <c r="K315" s="1070"/>
      <c r="L315" s="1070"/>
      <c r="M315" s="1070"/>
      <c r="N315" s="1066"/>
      <c r="O315" s="1070"/>
      <c r="P315" s="1070"/>
      <c r="Q315" s="1070"/>
      <c r="R315" s="1070"/>
      <c r="S315" s="1070"/>
      <c r="T315" s="1070"/>
      <c r="U315" s="1070"/>
      <c r="V315" s="1070"/>
      <c r="W315" s="1070"/>
      <c r="X315" s="1070"/>
      <c r="Y315" s="1083"/>
      <c r="Z315" s="1085"/>
      <c r="AA315" s="1083"/>
      <c r="AB315" s="415"/>
      <c r="AC315" s="415"/>
      <c r="AD315" s="415"/>
      <c r="AE315" s="415"/>
      <c r="AF315" s="415"/>
      <c r="AG315" s="415"/>
      <c r="AH315" s="415"/>
      <c r="AI315" s="415"/>
      <c r="AJ315" s="415"/>
      <c r="AK315" s="415"/>
      <c r="AL315" s="415"/>
      <c r="AM315" s="313"/>
    </row>
    <row r="316" spans="1:39" ht="15.5" outlineLevel="1">
      <c r="A316" s="506">
        <v>13</v>
      </c>
      <c r="B316" s="314" t="s">
        <v>24</v>
      </c>
      <c r="C316" s="291" t="s">
        <v>25</v>
      </c>
      <c r="D316" s="295">
        <f>+'7.  Persistence Report'!AS106</f>
        <v>10485.504000000001</v>
      </c>
      <c r="E316" s="295">
        <f>+'7.  Persistence Report'!AT106</f>
        <v>10485.504000000001</v>
      </c>
      <c r="F316" s="295">
        <f>+'7.  Persistence Report'!AU106</f>
        <v>10485.504000000001</v>
      </c>
      <c r="G316" s="295">
        <f>+'7.  Persistence Report'!AV106</f>
        <v>10485.504000000001</v>
      </c>
      <c r="H316" s="295">
        <f>+'7.  Persistence Report'!AW106</f>
        <v>10485.504000000001</v>
      </c>
      <c r="I316" s="295">
        <f>+'7.  Persistence Report'!AX106</f>
        <v>10485.504000000001</v>
      </c>
      <c r="J316" s="295">
        <f>+'7.  Persistence Report'!AY106</f>
        <v>10485.504000000001</v>
      </c>
      <c r="K316" s="295">
        <f>+'7.  Persistence Report'!AZ106</f>
        <v>10485.504000000001</v>
      </c>
      <c r="L316" s="295">
        <f>+'7.  Persistence Report'!BA106</f>
        <v>10485.504000000001</v>
      </c>
      <c r="M316" s="295">
        <f>+'7.  Persistence Report'!BB106</f>
        <v>10485.504000000001</v>
      </c>
      <c r="N316" s="295">
        <v>12</v>
      </c>
      <c r="O316" s="295">
        <f>+'7.  Persistence Report'!N106</f>
        <v>1.379108561</v>
      </c>
      <c r="P316" s="295">
        <f>+'7.  Persistence Report'!O106</f>
        <v>1.379108561</v>
      </c>
      <c r="Q316" s="295">
        <f>+'7.  Persistence Report'!P106</f>
        <v>1.379108561</v>
      </c>
      <c r="R316" s="295">
        <f>+'7.  Persistence Report'!Q106</f>
        <v>1.379108561</v>
      </c>
      <c r="S316" s="295">
        <f>+'7.  Persistence Report'!R106</f>
        <v>1.379108561</v>
      </c>
      <c r="T316" s="295">
        <f>+'7.  Persistence Report'!S106</f>
        <v>1.379108561</v>
      </c>
      <c r="U316" s="295">
        <f>+'7.  Persistence Report'!T106</f>
        <v>1.379108561</v>
      </c>
      <c r="V316" s="295">
        <f>+'7.  Persistence Report'!U106</f>
        <v>1.379108561</v>
      </c>
      <c r="W316" s="295">
        <f>+'7.  Persistence Report'!V106</f>
        <v>1.379108561</v>
      </c>
      <c r="X316" s="295">
        <f>+'7.  Persistence Report'!W106</f>
        <v>1.379108561</v>
      </c>
      <c r="Y316" s="1084"/>
      <c r="Z316" s="1097">
        <v>1</v>
      </c>
      <c r="AA316" s="1098">
        <v>0</v>
      </c>
      <c r="AB316" s="414"/>
      <c r="AC316" s="414"/>
      <c r="AD316" s="414"/>
      <c r="AE316" s="414"/>
      <c r="AF316" s="414"/>
      <c r="AG316" s="414"/>
      <c r="AH316" s="414"/>
      <c r="AI316" s="414"/>
      <c r="AJ316" s="414"/>
      <c r="AK316" s="414"/>
      <c r="AL316" s="414"/>
      <c r="AM316" s="296">
        <f>SUM(Y316:AL316)</f>
        <v>1</v>
      </c>
    </row>
    <row r="317" spans="1:39" ht="15.5" outlineLevel="1">
      <c r="B317" s="294" t="s">
        <v>249</v>
      </c>
      <c r="C317" s="291" t="s">
        <v>163</v>
      </c>
      <c r="D317" s="295">
        <f>+'7.  Persistence Report'!AS126</f>
        <v>107575.724</v>
      </c>
      <c r="E317" s="295">
        <f>+'7.  Persistence Report'!AT126</f>
        <v>107575.724</v>
      </c>
      <c r="F317" s="295">
        <f>+'7.  Persistence Report'!AU126</f>
        <v>107575.724</v>
      </c>
      <c r="G317" s="295">
        <f>+'7.  Persistence Report'!AV126</f>
        <v>107575.724</v>
      </c>
      <c r="H317" s="295">
        <f>+'7.  Persistence Report'!AW126</f>
        <v>107575.724</v>
      </c>
      <c r="I317" s="295">
        <f>+'7.  Persistence Report'!AX126</f>
        <v>107575.724</v>
      </c>
      <c r="J317" s="295">
        <f>+'7.  Persistence Report'!AY126</f>
        <v>107575.724</v>
      </c>
      <c r="K317" s="295">
        <f>+'7.  Persistence Report'!AZ126</f>
        <v>107575.724</v>
      </c>
      <c r="L317" s="295">
        <f>+'7.  Persistence Report'!BA126</f>
        <v>107575.724</v>
      </c>
      <c r="M317" s="295">
        <f>+'7.  Persistence Report'!BB126</f>
        <v>107575.724</v>
      </c>
      <c r="N317" s="295">
        <f>N316</f>
        <v>12</v>
      </c>
      <c r="O317" s="295">
        <f>+'7.  Persistence Report'!N126</f>
        <v>17.527767950000001</v>
      </c>
      <c r="P317" s="295">
        <f>+'7.  Persistence Report'!O126</f>
        <v>17.527767950000001</v>
      </c>
      <c r="Q317" s="295">
        <f>+'7.  Persistence Report'!P126</f>
        <v>17.527767950000001</v>
      </c>
      <c r="R317" s="295">
        <f>+'7.  Persistence Report'!Q126</f>
        <v>17.527767950000001</v>
      </c>
      <c r="S317" s="295">
        <f>+'7.  Persistence Report'!R126</f>
        <v>17.527767950000001</v>
      </c>
      <c r="T317" s="295">
        <f>+'7.  Persistence Report'!S126</f>
        <v>17.527767950000001</v>
      </c>
      <c r="U317" s="295">
        <f>+'7.  Persistence Report'!T126</f>
        <v>17.527767950000001</v>
      </c>
      <c r="V317" s="295">
        <f>+'7.  Persistence Report'!U126</f>
        <v>17.527767950000001</v>
      </c>
      <c r="W317" s="295">
        <f>+'7.  Persistence Report'!V126</f>
        <v>17.527767950000001</v>
      </c>
      <c r="X317" s="295">
        <f>+'7.  Persistence Report'!W126</f>
        <v>17.527767950000001</v>
      </c>
      <c r="Y317" s="1077">
        <f>Y316</f>
        <v>0</v>
      </c>
      <c r="Z317" s="1077">
        <f>Z316</f>
        <v>1</v>
      </c>
      <c r="AA317" s="1077">
        <f t="shared" ref="AA317:AB317" si="166">AA316</f>
        <v>0</v>
      </c>
      <c r="AB317" s="1077">
        <f t="shared" si="166"/>
        <v>0</v>
      </c>
      <c r="AC317" s="410">
        <f t="shared" ref="AC317:AL317" si="167">AC316</f>
        <v>0</v>
      </c>
      <c r="AD317" s="410">
        <f t="shared" si="167"/>
        <v>0</v>
      </c>
      <c r="AE317" s="410">
        <f t="shared" si="167"/>
        <v>0</v>
      </c>
      <c r="AF317" s="410">
        <f t="shared" si="167"/>
        <v>0</v>
      </c>
      <c r="AG317" s="410">
        <f t="shared" si="167"/>
        <v>0</v>
      </c>
      <c r="AH317" s="410">
        <f t="shared" si="167"/>
        <v>0</v>
      </c>
      <c r="AI317" s="410">
        <f t="shared" si="167"/>
        <v>0</v>
      </c>
      <c r="AJ317" s="410">
        <f t="shared" si="167"/>
        <v>0</v>
      </c>
      <c r="AK317" s="410">
        <f t="shared" si="167"/>
        <v>0</v>
      </c>
      <c r="AL317" s="410">
        <f t="shared" si="167"/>
        <v>0</v>
      </c>
      <c r="AM317" s="311"/>
    </row>
    <row r="318" spans="1:39" ht="15.5" outlineLevel="1">
      <c r="B318" s="314"/>
      <c r="C318" s="312"/>
      <c r="D318" s="1070"/>
      <c r="E318" s="1070"/>
      <c r="F318" s="1070"/>
      <c r="G318" s="1070"/>
      <c r="H318" s="1070"/>
      <c r="I318" s="1070"/>
      <c r="J318" s="1070"/>
      <c r="K318" s="1070"/>
      <c r="L318" s="1070"/>
      <c r="M318" s="1070"/>
      <c r="N318" s="1066"/>
      <c r="O318" s="1070"/>
      <c r="P318" s="1070"/>
      <c r="Q318" s="1070"/>
      <c r="R318" s="1070"/>
      <c r="S318" s="1070"/>
      <c r="T318" s="1070"/>
      <c r="U318" s="1070"/>
      <c r="V318" s="1070"/>
      <c r="W318" s="1070"/>
      <c r="X318" s="1070"/>
      <c r="Y318" s="1083"/>
      <c r="Z318" s="1083"/>
      <c r="AA318" s="1083"/>
      <c r="AB318" s="415"/>
      <c r="AC318" s="415"/>
      <c r="AD318" s="415"/>
      <c r="AE318" s="415"/>
      <c r="AF318" s="415"/>
      <c r="AG318" s="415"/>
      <c r="AH318" s="415"/>
      <c r="AI318" s="415"/>
      <c r="AJ318" s="415"/>
      <c r="AK318" s="415"/>
      <c r="AL318" s="415"/>
      <c r="AM318" s="313"/>
    </row>
    <row r="319" spans="1:39" ht="15.5" outlineLevel="1">
      <c r="A319" s="506">
        <v>14</v>
      </c>
      <c r="B319" s="314" t="s">
        <v>20</v>
      </c>
      <c r="C319" s="291" t="s">
        <v>25</v>
      </c>
      <c r="D319" s="295">
        <f>+'7.  Persistence Report'!AS104</f>
        <v>193803.07118789799</v>
      </c>
      <c r="E319" s="295">
        <f>+'7.  Persistence Report'!AT104</f>
        <v>193803.07118789799</v>
      </c>
      <c r="F319" s="295">
        <f>+'7.  Persistence Report'!AU104</f>
        <v>193803.07118789799</v>
      </c>
      <c r="G319" s="295">
        <f>+'7.  Persistence Report'!AV104</f>
        <v>193803.07118789799</v>
      </c>
      <c r="H319" s="295">
        <f>+'7.  Persistence Report'!AW104</f>
        <v>0</v>
      </c>
      <c r="I319" s="295">
        <f>+'7.  Persistence Report'!AX104</f>
        <v>0</v>
      </c>
      <c r="J319" s="295">
        <f>+'7.  Persistence Report'!AY104</f>
        <v>0</v>
      </c>
      <c r="K319" s="295">
        <f>+'7.  Persistence Report'!AZ104</f>
        <v>0</v>
      </c>
      <c r="L319" s="295">
        <f>+'7.  Persistence Report'!BA104</f>
        <v>0</v>
      </c>
      <c r="M319" s="295">
        <f>+'7.  Persistence Report'!BB104</f>
        <v>0</v>
      </c>
      <c r="N319" s="295">
        <v>12</v>
      </c>
      <c r="O319" s="295">
        <f>+'7.  Persistence Report'!N104</f>
        <v>35.250706491000003</v>
      </c>
      <c r="P319" s="295">
        <f>+'7.  Persistence Report'!O104</f>
        <v>35.250706491000003</v>
      </c>
      <c r="Q319" s="295">
        <f>+'7.  Persistence Report'!P104</f>
        <v>35.250706491000003</v>
      </c>
      <c r="R319" s="295">
        <f>+'7.  Persistence Report'!Q104</f>
        <v>35.250706491000003</v>
      </c>
      <c r="S319" s="295">
        <f>+'7.  Persistence Report'!R104</f>
        <v>0</v>
      </c>
      <c r="T319" s="295">
        <f>+'7.  Persistence Report'!S104</f>
        <v>0</v>
      </c>
      <c r="U319" s="295">
        <f>+'7.  Persistence Report'!T104</f>
        <v>0</v>
      </c>
      <c r="V319" s="295">
        <f>+'7.  Persistence Report'!U104</f>
        <v>0</v>
      </c>
      <c r="W319" s="295">
        <f>+'7.  Persistence Report'!V104</f>
        <v>0</v>
      </c>
      <c r="X319" s="295">
        <f>+'7.  Persistence Report'!W104</f>
        <v>0</v>
      </c>
      <c r="Y319" s="1084"/>
      <c r="Z319" s="1097">
        <v>1</v>
      </c>
      <c r="AA319" s="1098">
        <v>0</v>
      </c>
      <c r="AB319" s="414"/>
      <c r="AC319" s="414"/>
      <c r="AD319" s="414"/>
      <c r="AE319" s="414"/>
      <c r="AF319" s="414"/>
      <c r="AG319" s="414"/>
      <c r="AH319" s="414"/>
      <c r="AI319" s="414"/>
      <c r="AJ319" s="414"/>
      <c r="AK319" s="414"/>
      <c r="AL319" s="414"/>
      <c r="AM319" s="296">
        <f>SUM(Y319:AL319)</f>
        <v>1</v>
      </c>
    </row>
    <row r="320" spans="1:39" ht="15.5" outlineLevel="1">
      <c r="B320" s="294" t="s">
        <v>249</v>
      </c>
      <c r="C320" s="291" t="s">
        <v>163</v>
      </c>
      <c r="D320" s="295">
        <f>+'7.  Persistence Report'!AS124+'7.  Persistence Report'!AS125</f>
        <v>48611.4432696</v>
      </c>
      <c r="E320" s="295">
        <f>+'7.  Persistence Report'!AT124+'7.  Persistence Report'!AT125</f>
        <v>48611.4432696</v>
      </c>
      <c r="F320" s="295">
        <f>+'7.  Persistence Report'!AU124+'7.  Persistence Report'!AU125</f>
        <v>48611.4432696</v>
      </c>
      <c r="G320" s="295">
        <f>+'7.  Persistence Report'!AV124+'7.  Persistence Report'!AV125</f>
        <v>48611.4432696</v>
      </c>
      <c r="H320" s="295">
        <f>+'7.  Persistence Report'!AW124+'7.  Persistence Report'!AW125</f>
        <v>0</v>
      </c>
      <c r="I320" s="295">
        <f>+'7.  Persistence Report'!AX124+'7.  Persistence Report'!AX125</f>
        <v>0</v>
      </c>
      <c r="J320" s="295">
        <f>+'7.  Persistence Report'!AY124+'7.  Persistence Report'!AY125</f>
        <v>0</v>
      </c>
      <c r="K320" s="295">
        <f>+'7.  Persistence Report'!AZ124+'7.  Persistence Report'!AZ125</f>
        <v>0</v>
      </c>
      <c r="L320" s="295">
        <f>+'7.  Persistence Report'!BA124+'7.  Persistence Report'!BA125</f>
        <v>0</v>
      </c>
      <c r="M320" s="295">
        <f>+'7.  Persistence Report'!BB124+'7.  Persistence Report'!BB125</f>
        <v>0</v>
      </c>
      <c r="N320" s="295">
        <f>N319</f>
        <v>12</v>
      </c>
      <c r="O320" s="295">
        <f>+'7.  Persistence Report'!N124+'7.  Persistence Report'!N125</f>
        <v>8.8419017740000001</v>
      </c>
      <c r="P320" s="295">
        <f>+'7.  Persistence Report'!O124+'7.  Persistence Report'!O125</f>
        <v>8.8419017740000001</v>
      </c>
      <c r="Q320" s="295">
        <f>+'7.  Persistence Report'!P124+'7.  Persistence Report'!P125</f>
        <v>8.8419017740000001</v>
      </c>
      <c r="R320" s="295">
        <f>+'7.  Persistence Report'!Q124+'7.  Persistence Report'!Q125</f>
        <v>8.8419017740000001</v>
      </c>
      <c r="S320" s="295">
        <f>+'7.  Persistence Report'!R124+'7.  Persistence Report'!R125</f>
        <v>0</v>
      </c>
      <c r="T320" s="295">
        <f>+'7.  Persistence Report'!S124+'7.  Persistence Report'!S125</f>
        <v>0</v>
      </c>
      <c r="U320" s="295">
        <f>+'7.  Persistence Report'!T124+'7.  Persistence Report'!T125</f>
        <v>0</v>
      </c>
      <c r="V320" s="295">
        <f>+'7.  Persistence Report'!U124+'7.  Persistence Report'!U125</f>
        <v>0</v>
      </c>
      <c r="W320" s="295">
        <f>+'7.  Persistence Report'!V124+'7.  Persistence Report'!V125</f>
        <v>0</v>
      </c>
      <c r="X320" s="295">
        <f>+'7.  Persistence Report'!W124+'7.  Persistence Report'!W125</f>
        <v>0</v>
      </c>
      <c r="Y320" s="1077">
        <f>Y319</f>
        <v>0</v>
      </c>
      <c r="Z320" s="1077">
        <f>Z319</f>
        <v>1</v>
      </c>
      <c r="AA320" s="1077">
        <f t="shared" ref="AA320:AB320" si="168">AA319</f>
        <v>0</v>
      </c>
      <c r="AB320" s="1077">
        <f t="shared" si="168"/>
        <v>0</v>
      </c>
      <c r="AC320" s="410">
        <f t="shared" ref="AC320:AL320" si="169">AC319</f>
        <v>0</v>
      </c>
      <c r="AD320" s="410">
        <f t="shared" si="169"/>
        <v>0</v>
      </c>
      <c r="AE320" s="410">
        <f t="shared" si="169"/>
        <v>0</v>
      </c>
      <c r="AF320" s="410">
        <f t="shared" si="169"/>
        <v>0</v>
      </c>
      <c r="AG320" s="410">
        <f t="shared" si="169"/>
        <v>0</v>
      </c>
      <c r="AH320" s="410">
        <f t="shared" si="169"/>
        <v>0</v>
      </c>
      <c r="AI320" s="410">
        <f t="shared" si="169"/>
        <v>0</v>
      </c>
      <c r="AJ320" s="410">
        <f t="shared" si="169"/>
        <v>0</v>
      </c>
      <c r="AK320" s="410">
        <f t="shared" si="169"/>
        <v>0</v>
      </c>
      <c r="AL320" s="410">
        <f t="shared" si="169"/>
        <v>0</v>
      </c>
      <c r="AM320" s="311"/>
    </row>
    <row r="321" spans="1:39" ht="15.5" outlineLevel="1">
      <c r="B321" s="314"/>
      <c r="C321" s="312"/>
      <c r="D321" s="1070"/>
      <c r="E321" s="1070"/>
      <c r="F321" s="1070"/>
      <c r="G321" s="1070"/>
      <c r="H321" s="1070"/>
      <c r="I321" s="1070"/>
      <c r="J321" s="1070"/>
      <c r="K321" s="1070"/>
      <c r="L321" s="1070"/>
      <c r="M321" s="1070"/>
      <c r="N321" s="1066"/>
      <c r="O321" s="1070"/>
      <c r="P321" s="1070"/>
      <c r="Q321" s="1070"/>
      <c r="R321" s="1070"/>
      <c r="S321" s="1070"/>
      <c r="T321" s="1070"/>
      <c r="U321" s="1070"/>
      <c r="V321" s="1070"/>
      <c r="W321" s="1070"/>
      <c r="X321" s="1070"/>
      <c r="Y321" s="1083"/>
      <c r="Z321" s="1085"/>
      <c r="AA321" s="1083"/>
      <c r="AB321" s="415"/>
      <c r="AC321" s="415"/>
      <c r="AD321" s="415"/>
      <c r="AE321" s="415"/>
      <c r="AF321" s="415"/>
      <c r="AG321" s="415"/>
      <c r="AH321" s="415"/>
      <c r="AI321" s="415"/>
      <c r="AJ321" s="415"/>
      <c r="AK321" s="415"/>
      <c r="AL321" s="415"/>
      <c r="AM321" s="313"/>
    </row>
    <row r="322" spans="1:39" s="283" customFormat="1" ht="15.5" outlineLevel="1">
      <c r="A322" s="506">
        <v>15</v>
      </c>
      <c r="B322" s="314" t="s">
        <v>486</v>
      </c>
      <c r="C322" s="291" t="s">
        <v>25</v>
      </c>
      <c r="D322" s="295"/>
      <c r="E322" s="295"/>
      <c r="F322" s="295"/>
      <c r="G322" s="295"/>
      <c r="H322" s="295"/>
      <c r="I322" s="295"/>
      <c r="J322" s="295"/>
      <c r="K322" s="295"/>
      <c r="L322" s="295"/>
      <c r="M322" s="295"/>
      <c r="N322" s="1066"/>
      <c r="O322" s="295"/>
      <c r="P322" s="295"/>
      <c r="Q322" s="295"/>
      <c r="R322" s="295"/>
      <c r="S322" s="295"/>
      <c r="T322" s="295"/>
      <c r="U322" s="295"/>
      <c r="V322" s="295"/>
      <c r="W322" s="295"/>
      <c r="X322" s="295"/>
      <c r="Y322" s="1084"/>
      <c r="Z322" s="1084"/>
      <c r="AA322" s="1084"/>
      <c r="AB322" s="414"/>
      <c r="AC322" s="414"/>
      <c r="AD322" s="414"/>
      <c r="AE322" s="414"/>
      <c r="AF322" s="414"/>
      <c r="AG322" s="414"/>
      <c r="AH322" s="414"/>
      <c r="AI322" s="414"/>
      <c r="AJ322" s="414"/>
      <c r="AK322" s="414"/>
      <c r="AL322" s="414"/>
      <c r="AM322" s="296">
        <f>SUM(Y322:AL322)</f>
        <v>0</v>
      </c>
    </row>
    <row r="323" spans="1:39" s="283" customFormat="1" ht="15.5" outlineLevel="1">
      <c r="A323" s="506"/>
      <c r="B323" s="315" t="s">
        <v>249</v>
      </c>
      <c r="C323" s="291" t="s">
        <v>163</v>
      </c>
      <c r="D323" s="295"/>
      <c r="E323" s="295"/>
      <c r="F323" s="295"/>
      <c r="G323" s="295"/>
      <c r="H323" s="295"/>
      <c r="I323" s="295"/>
      <c r="J323" s="295"/>
      <c r="K323" s="295"/>
      <c r="L323" s="295"/>
      <c r="M323" s="295"/>
      <c r="N323" s="1066"/>
      <c r="O323" s="295"/>
      <c r="P323" s="295"/>
      <c r="Q323" s="295"/>
      <c r="R323" s="295"/>
      <c r="S323" s="295"/>
      <c r="T323" s="295"/>
      <c r="U323" s="295"/>
      <c r="V323" s="295"/>
      <c r="W323" s="295"/>
      <c r="X323" s="295"/>
      <c r="Y323" s="1077">
        <f>Y322</f>
        <v>0</v>
      </c>
      <c r="Z323" s="1077">
        <f>Z322</f>
        <v>0</v>
      </c>
      <c r="AA323" s="1077">
        <f t="shared" ref="AA323:AB323" si="170">AA322</f>
        <v>0</v>
      </c>
      <c r="AB323" s="1077">
        <f t="shared" si="170"/>
        <v>0</v>
      </c>
      <c r="AC323" s="410">
        <f t="shared" ref="AC323:AL323" si="171">AC322</f>
        <v>0</v>
      </c>
      <c r="AD323" s="410">
        <f t="shared" si="171"/>
        <v>0</v>
      </c>
      <c r="AE323" s="410">
        <f t="shared" si="171"/>
        <v>0</v>
      </c>
      <c r="AF323" s="410">
        <f t="shared" si="171"/>
        <v>0</v>
      </c>
      <c r="AG323" s="410">
        <f t="shared" si="171"/>
        <v>0</v>
      </c>
      <c r="AH323" s="410">
        <f t="shared" si="171"/>
        <v>0</v>
      </c>
      <c r="AI323" s="410">
        <f t="shared" si="171"/>
        <v>0</v>
      </c>
      <c r="AJ323" s="410">
        <f t="shared" si="171"/>
        <v>0</v>
      </c>
      <c r="AK323" s="410">
        <f t="shared" si="171"/>
        <v>0</v>
      </c>
      <c r="AL323" s="410">
        <f t="shared" si="171"/>
        <v>0</v>
      </c>
      <c r="AM323" s="311"/>
    </row>
    <row r="324" spans="1:39" s="283" customFormat="1" ht="15.5" outlineLevel="1">
      <c r="A324" s="506"/>
      <c r="B324" s="314"/>
      <c r="C324" s="312"/>
      <c r="D324" s="1070"/>
      <c r="E324" s="1070"/>
      <c r="F324" s="1070"/>
      <c r="G324" s="1070"/>
      <c r="H324" s="1070"/>
      <c r="I324" s="1070"/>
      <c r="J324" s="1070"/>
      <c r="K324" s="1070"/>
      <c r="L324" s="1070"/>
      <c r="M324" s="1070"/>
      <c r="N324" s="1066"/>
      <c r="O324" s="1070"/>
      <c r="P324" s="1070"/>
      <c r="Q324" s="1070"/>
      <c r="R324" s="1070"/>
      <c r="S324" s="1070"/>
      <c r="T324" s="1070"/>
      <c r="U324" s="1070"/>
      <c r="V324" s="1070"/>
      <c r="W324" s="1070"/>
      <c r="X324" s="1070"/>
      <c r="Y324" s="1086"/>
      <c r="Z324" s="1083"/>
      <c r="AA324" s="1083"/>
      <c r="AB324" s="415"/>
      <c r="AC324" s="415"/>
      <c r="AD324" s="415"/>
      <c r="AE324" s="415"/>
      <c r="AF324" s="415"/>
      <c r="AG324" s="415"/>
      <c r="AH324" s="415"/>
      <c r="AI324" s="415"/>
      <c r="AJ324" s="415"/>
      <c r="AK324" s="415"/>
      <c r="AL324" s="415"/>
      <c r="AM324" s="313"/>
    </row>
    <row r="325" spans="1:39" s="283" customFormat="1" ht="31" outlineLevel="1">
      <c r="A325" s="506">
        <v>16</v>
      </c>
      <c r="B325" s="314" t="s">
        <v>487</v>
      </c>
      <c r="C325" s="291" t="s">
        <v>25</v>
      </c>
      <c r="D325" s="295"/>
      <c r="E325" s="295"/>
      <c r="F325" s="295"/>
      <c r="G325" s="295"/>
      <c r="H325" s="295"/>
      <c r="I325" s="295"/>
      <c r="J325" s="295"/>
      <c r="K325" s="295"/>
      <c r="L325" s="295"/>
      <c r="M325" s="295"/>
      <c r="N325" s="1066"/>
      <c r="O325" s="295"/>
      <c r="P325" s="295"/>
      <c r="Q325" s="295"/>
      <c r="R325" s="295"/>
      <c r="S325" s="295"/>
      <c r="T325" s="295"/>
      <c r="U325" s="295"/>
      <c r="V325" s="295"/>
      <c r="W325" s="295"/>
      <c r="X325" s="295"/>
      <c r="Y325" s="1084"/>
      <c r="Z325" s="1084"/>
      <c r="AA325" s="1084"/>
      <c r="AB325" s="414"/>
      <c r="AC325" s="414"/>
      <c r="AD325" s="414"/>
      <c r="AE325" s="414"/>
      <c r="AF325" s="414"/>
      <c r="AG325" s="414"/>
      <c r="AH325" s="414"/>
      <c r="AI325" s="414"/>
      <c r="AJ325" s="414"/>
      <c r="AK325" s="414"/>
      <c r="AL325" s="414"/>
      <c r="AM325" s="296">
        <f>SUM(Y325:AL325)</f>
        <v>0</v>
      </c>
    </row>
    <row r="326" spans="1:39" s="283" customFormat="1" ht="15.5" outlineLevel="1">
      <c r="A326" s="506"/>
      <c r="B326" s="315" t="s">
        <v>249</v>
      </c>
      <c r="C326" s="291" t="s">
        <v>163</v>
      </c>
      <c r="D326" s="295"/>
      <c r="E326" s="295"/>
      <c r="F326" s="295"/>
      <c r="G326" s="295"/>
      <c r="H326" s="295"/>
      <c r="I326" s="295"/>
      <c r="J326" s="295"/>
      <c r="K326" s="295"/>
      <c r="L326" s="295"/>
      <c r="M326" s="295"/>
      <c r="N326" s="1066"/>
      <c r="O326" s="295"/>
      <c r="P326" s="295"/>
      <c r="Q326" s="295"/>
      <c r="R326" s="295"/>
      <c r="S326" s="295"/>
      <c r="T326" s="295"/>
      <c r="U326" s="295"/>
      <c r="V326" s="295"/>
      <c r="W326" s="295"/>
      <c r="X326" s="295"/>
      <c r="Y326" s="1077">
        <f>Y325</f>
        <v>0</v>
      </c>
      <c r="Z326" s="1077">
        <f>Z325</f>
        <v>0</v>
      </c>
      <c r="AA326" s="1077">
        <f t="shared" ref="AA326:AB326" si="172">AA325</f>
        <v>0</v>
      </c>
      <c r="AB326" s="1077">
        <f t="shared" si="172"/>
        <v>0</v>
      </c>
      <c r="AC326" s="410">
        <f t="shared" ref="AC326:AL326" si="173">AC325</f>
        <v>0</v>
      </c>
      <c r="AD326" s="410">
        <f t="shared" si="173"/>
        <v>0</v>
      </c>
      <c r="AE326" s="410">
        <f t="shared" si="173"/>
        <v>0</v>
      </c>
      <c r="AF326" s="410">
        <f t="shared" si="173"/>
        <v>0</v>
      </c>
      <c r="AG326" s="410">
        <f t="shared" si="173"/>
        <v>0</v>
      </c>
      <c r="AH326" s="410">
        <f t="shared" si="173"/>
        <v>0</v>
      </c>
      <c r="AI326" s="410">
        <f t="shared" si="173"/>
        <v>0</v>
      </c>
      <c r="AJ326" s="410">
        <f t="shared" si="173"/>
        <v>0</v>
      </c>
      <c r="AK326" s="410">
        <f t="shared" si="173"/>
        <v>0</v>
      </c>
      <c r="AL326" s="410">
        <f t="shared" si="173"/>
        <v>0</v>
      </c>
      <c r="AM326" s="311"/>
    </row>
    <row r="327" spans="1:39" s="283" customFormat="1" ht="15.5" outlineLevel="1">
      <c r="A327" s="506"/>
      <c r="B327" s="314"/>
      <c r="C327" s="312"/>
      <c r="D327" s="1070"/>
      <c r="E327" s="1070"/>
      <c r="F327" s="1070"/>
      <c r="G327" s="1070"/>
      <c r="H327" s="1070"/>
      <c r="I327" s="1070"/>
      <c r="J327" s="1070"/>
      <c r="K327" s="1070"/>
      <c r="L327" s="1070"/>
      <c r="M327" s="1070"/>
      <c r="N327" s="1066"/>
      <c r="O327" s="1070"/>
      <c r="P327" s="1070"/>
      <c r="Q327" s="1070"/>
      <c r="R327" s="1070"/>
      <c r="S327" s="1070"/>
      <c r="T327" s="1070"/>
      <c r="U327" s="1070"/>
      <c r="V327" s="1070"/>
      <c r="W327" s="1070"/>
      <c r="X327" s="1070"/>
      <c r="Y327" s="1086"/>
      <c r="Z327" s="1083"/>
      <c r="AA327" s="1083"/>
      <c r="AB327" s="415"/>
      <c r="AC327" s="415"/>
      <c r="AD327" s="415"/>
      <c r="AE327" s="415"/>
      <c r="AF327" s="415"/>
      <c r="AG327" s="415"/>
      <c r="AH327" s="415"/>
      <c r="AI327" s="415"/>
      <c r="AJ327" s="415"/>
      <c r="AK327" s="415"/>
      <c r="AL327" s="415"/>
      <c r="AM327" s="313"/>
    </row>
    <row r="328" spans="1:39" ht="15.5" outlineLevel="1">
      <c r="A328" s="506">
        <v>17</v>
      </c>
      <c r="B328" s="314" t="s">
        <v>9</v>
      </c>
      <c r="C328" s="291" t="s">
        <v>25</v>
      </c>
      <c r="D328" s="295">
        <f>+'7.  Persistence Report'!AS105+'7.  Persistence Report'!AS121</f>
        <v>45.010000000000218</v>
      </c>
      <c r="E328" s="295">
        <f>+'7.  Persistence Report'!AT105+'7.  Persistence Report'!AT121</f>
        <v>0</v>
      </c>
      <c r="F328" s="295">
        <f>+'7.  Persistence Report'!AU105+'7.  Persistence Report'!AU121</f>
        <v>0</v>
      </c>
      <c r="G328" s="295">
        <f>+'7.  Persistence Report'!AV105+'7.  Persistence Report'!AV121</f>
        <v>0</v>
      </c>
      <c r="H328" s="295">
        <f>+'7.  Persistence Report'!AW105+'7.  Persistence Report'!AW121</f>
        <v>0</v>
      </c>
      <c r="I328" s="295">
        <f>+'7.  Persistence Report'!AX105+'7.  Persistence Report'!AX121</f>
        <v>0</v>
      </c>
      <c r="J328" s="295">
        <f>+'7.  Persistence Report'!AY105+'7.  Persistence Report'!AY121</f>
        <v>0</v>
      </c>
      <c r="K328" s="295">
        <f>+'7.  Persistence Report'!AZ105+'7.  Persistence Report'!AZ121</f>
        <v>0</v>
      </c>
      <c r="L328" s="295">
        <f>+'7.  Persistence Report'!BA105+'7.  Persistence Report'!BA121</f>
        <v>0</v>
      </c>
      <c r="M328" s="295">
        <f>+'7.  Persistence Report'!BB105+'7.  Persistence Report'!BB121</f>
        <v>0</v>
      </c>
      <c r="N328" s="1066"/>
      <c r="O328" s="295">
        <f>+'7.  Persistence Report'!N105+'7.  Persistence Report'!N121</f>
        <v>698.9855</v>
      </c>
      <c r="P328" s="295">
        <f>+'7.  Persistence Report'!O105+'7.  Persistence Report'!O121</f>
        <v>0</v>
      </c>
      <c r="Q328" s="295">
        <f>+'7.  Persistence Report'!P105+'7.  Persistence Report'!P121</f>
        <v>0</v>
      </c>
      <c r="R328" s="295">
        <f>+'7.  Persistence Report'!Q105+'7.  Persistence Report'!Q121</f>
        <v>0</v>
      </c>
      <c r="S328" s="295">
        <f>+'7.  Persistence Report'!R105+'7.  Persistence Report'!R121</f>
        <v>0</v>
      </c>
      <c r="T328" s="295">
        <f>+'7.  Persistence Report'!S105+'7.  Persistence Report'!S121</f>
        <v>0</v>
      </c>
      <c r="U328" s="295">
        <f>+'7.  Persistence Report'!T105+'7.  Persistence Report'!T121</f>
        <v>0</v>
      </c>
      <c r="V328" s="295">
        <f>+'7.  Persistence Report'!U105+'7.  Persistence Report'!U121</f>
        <v>0</v>
      </c>
      <c r="W328" s="295">
        <f>+'7.  Persistence Report'!V105+'7.  Persistence Report'!V121</f>
        <v>0</v>
      </c>
      <c r="X328" s="295">
        <f>+'7.  Persistence Report'!W105+'7.  Persistence Report'!W121</f>
        <v>0</v>
      </c>
      <c r="Y328" s="1084"/>
      <c r="Z328" s="1097">
        <v>1</v>
      </c>
      <c r="AA328" s="1098">
        <v>0</v>
      </c>
      <c r="AB328" s="414"/>
      <c r="AC328" s="414"/>
      <c r="AD328" s="414"/>
      <c r="AE328" s="414"/>
      <c r="AF328" s="414"/>
      <c r="AG328" s="414"/>
      <c r="AH328" s="414"/>
      <c r="AI328" s="414"/>
      <c r="AJ328" s="414"/>
      <c r="AK328" s="414"/>
      <c r="AL328" s="414"/>
      <c r="AM328" s="296">
        <f>SUM(Y328:AL328)</f>
        <v>1</v>
      </c>
    </row>
    <row r="329" spans="1:39" ht="15.5" outlineLevel="1">
      <c r="B329" s="294" t="s">
        <v>249</v>
      </c>
      <c r="C329" s="291" t="s">
        <v>163</v>
      </c>
      <c r="D329" s="295">
        <v>0</v>
      </c>
      <c r="E329" s="295">
        <v>0</v>
      </c>
      <c r="F329" s="295">
        <v>0</v>
      </c>
      <c r="G329" s="295">
        <v>0</v>
      </c>
      <c r="H329" s="295">
        <v>0</v>
      </c>
      <c r="I329" s="295">
        <v>0</v>
      </c>
      <c r="J329" s="295">
        <v>0</v>
      </c>
      <c r="K329" s="295">
        <v>0</v>
      </c>
      <c r="L329" s="295">
        <v>0</v>
      </c>
      <c r="M329" s="295">
        <v>0</v>
      </c>
      <c r="N329" s="1066"/>
      <c r="O329" s="295">
        <f>+'7.  Persistence Report'!N131</f>
        <v>0</v>
      </c>
      <c r="P329" s="295">
        <f>+'7.  Persistence Report'!O131</f>
        <v>21.332560000000001</v>
      </c>
      <c r="Q329" s="295">
        <f>+'7.  Persistence Report'!P131</f>
        <v>0</v>
      </c>
      <c r="R329" s="295">
        <f>+'7.  Persistence Report'!Q131</f>
        <v>0</v>
      </c>
      <c r="S329" s="295">
        <f>+'7.  Persistence Report'!R131</f>
        <v>0</v>
      </c>
      <c r="T329" s="295">
        <f>+'7.  Persistence Report'!S131</f>
        <v>0</v>
      </c>
      <c r="U329" s="295">
        <f>+'7.  Persistence Report'!T131</f>
        <v>0</v>
      </c>
      <c r="V329" s="295">
        <f>+'7.  Persistence Report'!U131</f>
        <v>0</v>
      </c>
      <c r="W329" s="295">
        <f>+'7.  Persistence Report'!V131</f>
        <v>0</v>
      </c>
      <c r="X329" s="295">
        <f>+'7.  Persistence Report'!W131</f>
        <v>0</v>
      </c>
      <c r="Y329" s="1077">
        <f>Y328</f>
        <v>0</v>
      </c>
      <c r="Z329" s="1077">
        <f>Z328</f>
        <v>1</v>
      </c>
      <c r="AA329" s="1077">
        <f t="shared" ref="AA329:AB329" si="174">AA328</f>
        <v>0</v>
      </c>
      <c r="AB329" s="1077">
        <f t="shared" si="174"/>
        <v>0</v>
      </c>
      <c r="AC329" s="410">
        <f t="shared" ref="AC329:AL329" si="175">AC328</f>
        <v>0</v>
      </c>
      <c r="AD329" s="410">
        <f t="shared" si="175"/>
        <v>0</v>
      </c>
      <c r="AE329" s="410">
        <f t="shared" si="175"/>
        <v>0</v>
      </c>
      <c r="AF329" s="410">
        <f t="shared" si="175"/>
        <v>0</v>
      </c>
      <c r="AG329" s="410">
        <f t="shared" si="175"/>
        <v>0</v>
      </c>
      <c r="AH329" s="410">
        <f t="shared" si="175"/>
        <v>0</v>
      </c>
      <c r="AI329" s="410">
        <f t="shared" si="175"/>
        <v>0</v>
      </c>
      <c r="AJ329" s="410">
        <f t="shared" si="175"/>
        <v>0</v>
      </c>
      <c r="AK329" s="410">
        <f t="shared" si="175"/>
        <v>0</v>
      </c>
      <c r="AL329" s="410">
        <f t="shared" si="175"/>
        <v>0</v>
      </c>
      <c r="AM329" s="311"/>
    </row>
    <row r="330" spans="1:39" ht="15.5" outlineLevel="1">
      <c r="B330" s="315"/>
      <c r="C330" s="305"/>
      <c r="D330" s="1066"/>
      <c r="E330" s="1066"/>
      <c r="F330" s="1066"/>
      <c r="G330" s="1066"/>
      <c r="H330" s="1066"/>
      <c r="I330" s="1066"/>
      <c r="J330" s="1066"/>
      <c r="K330" s="1066"/>
      <c r="L330" s="1066"/>
      <c r="M330" s="1066"/>
      <c r="N330" s="1066"/>
      <c r="O330" s="1066"/>
      <c r="P330" s="1066"/>
      <c r="Q330" s="1066"/>
      <c r="R330" s="1066"/>
      <c r="S330" s="1066"/>
      <c r="T330" s="1066"/>
      <c r="U330" s="1066"/>
      <c r="V330" s="1066"/>
      <c r="W330" s="1066"/>
      <c r="X330" s="1066"/>
      <c r="Y330" s="1087"/>
      <c r="Z330" s="1088"/>
      <c r="AA330" s="1088"/>
      <c r="AB330" s="1088"/>
      <c r="AC330" s="419"/>
      <c r="AD330" s="419"/>
      <c r="AE330" s="419"/>
      <c r="AF330" s="419"/>
      <c r="AG330" s="419"/>
      <c r="AH330" s="419"/>
      <c r="AI330" s="419"/>
      <c r="AJ330" s="419"/>
      <c r="AK330" s="419"/>
      <c r="AL330" s="419"/>
      <c r="AM330" s="317"/>
    </row>
    <row r="331" spans="1:39" ht="15.5" outlineLevel="1">
      <c r="A331" s="507"/>
      <c r="B331" s="288" t="s">
        <v>10</v>
      </c>
      <c r="C331" s="289"/>
      <c r="D331" s="1069"/>
      <c r="E331" s="1069"/>
      <c r="F331" s="1069"/>
      <c r="G331" s="1069"/>
      <c r="H331" s="1069"/>
      <c r="I331" s="1069"/>
      <c r="J331" s="1069"/>
      <c r="K331" s="1069"/>
      <c r="L331" s="1069"/>
      <c r="M331" s="1069"/>
      <c r="N331" s="1071"/>
      <c r="O331" s="1069"/>
      <c r="P331" s="1069"/>
      <c r="Q331" s="1069"/>
      <c r="R331" s="1069"/>
      <c r="S331" s="1069"/>
      <c r="T331" s="1069"/>
      <c r="U331" s="1069"/>
      <c r="V331" s="1069"/>
      <c r="W331" s="1069"/>
      <c r="X331" s="1069"/>
      <c r="Y331" s="1080"/>
      <c r="Z331" s="1080"/>
      <c r="AA331" s="1080"/>
      <c r="AB331" s="1080"/>
      <c r="AC331" s="413"/>
      <c r="AD331" s="413"/>
      <c r="AE331" s="413"/>
      <c r="AF331" s="413"/>
      <c r="AG331" s="413"/>
      <c r="AH331" s="413"/>
      <c r="AI331" s="413"/>
      <c r="AJ331" s="413"/>
      <c r="AK331" s="413"/>
      <c r="AL331" s="413"/>
      <c r="AM331" s="292"/>
    </row>
    <row r="332" spans="1:39" ht="15.5" outlineLevel="1">
      <c r="A332" s="506">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1089"/>
      <c r="Z332" s="1084"/>
      <c r="AA332" s="1084"/>
      <c r="AB332" s="414"/>
      <c r="AC332" s="414"/>
      <c r="AD332" s="414"/>
      <c r="AE332" s="414"/>
      <c r="AF332" s="414"/>
      <c r="AG332" s="414"/>
      <c r="AH332" s="414"/>
      <c r="AI332" s="414"/>
      <c r="AJ332" s="414"/>
      <c r="AK332" s="414"/>
      <c r="AL332" s="414"/>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1077">
        <f>Y332</f>
        <v>0</v>
      </c>
      <c r="Z333" s="1077">
        <f>Z332</f>
        <v>0</v>
      </c>
      <c r="AA333" s="1077">
        <f t="shared" ref="AA333:AB333" si="176">AA332</f>
        <v>0</v>
      </c>
      <c r="AB333" s="1077">
        <f t="shared" si="176"/>
        <v>0</v>
      </c>
      <c r="AC333" s="410">
        <f t="shared" ref="AC333:AL333" si="177">AC332</f>
        <v>0</v>
      </c>
      <c r="AD333" s="410">
        <f t="shared" si="177"/>
        <v>0</v>
      </c>
      <c r="AE333" s="410">
        <f t="shared" si="177"/>
        <v>0</v>
      </c>
      <c r="AF333" s="410">
        <f t="shared" si="177"/>
        <v>0</v>
      </c>
      <c r="AG333" s="410">
        <f t="shared" si="177"/>
        <v>0</v>
      </c>
      <c r="AH333" s="410">
        <f t="shared" si="177"/>
        <v>0</v>
      </c>
      <c r="AI333" s="410">
        <f t="shared" si="177"/>
        <v>0</v>
      </c>
      <c r="AJ333" s="410">
        <f t="shared" si="177"/>
        <v>0</v>
      </c>
      <c r="AK333" s="410">
        <f t="shared" si="177"/>
        <v>0</v>
      </c>
      <c r="AL333" s="410">
        <f t="shared" si="177"/>
        <v>0</v>
      </c>
      <c r="AM333" s="297"/>
    </row>
    <row r="334" spans="1:39" ht="15.5" outlineLevel="1">
      <c r="A334" s="509"/>
      <c r="B334" s="315"/>
      <c r="C334" s="305"/>
      <c r="D334" s="1066"/>
      <c r="E334" s="1066"/>
      <c r="F334" s="1066"/>
      <c r="G334" s="1066"/>
      <c r="H334" s="1066"/>
      <c r="I334" s="1066"/>
      <c r="J334" s="1066"/>
      <c r="K334" s="1066"/>
      <c r="L334" s="1066"/>
      <c r="M334" s="1066"/>
      <c r="N334" s="1066"/>
      <c r="O334" s="1066"/>
      <c r="P334" s="1066"/>
      <c r="Q334" s="1066"/>
      <c r="R334" s="1066"/>
      <c r="S334" s="1066"/>
      <c r="T334" s="1066"/>
      <c r="U334" s="1066"/>
      <c r="V334" s="1066"/>
      <c r="W334" s="1066"/>
      <c r="X334" s="1066"/>
      <c r="Y334" s="1078"/>
      <c r="Z334" s="1090"/>
      <c r="AA334" s="1090"/>
      <c r="AB334" s="1090"/>
      <c r="AC334" s="420"/>
      <c r="AD334" s="420"/>
      <c r="AE334" s="420"/>
      <c r="AF334" s="420"/>
      <c r="AG334" s="420"/>
      <c r="AH334" s="420"/>
      <c r="AI334" s="420"/>
      <c r="AJ334" s="420"/>
      <c r="AK334" s="420"/>
      <c r="AL334" s="420"/>
      <c r="AM334" s="306"/>
    </row>
    <row r="335" spans="1:39" ht="15.5" outlineLevel="1">
      <c r="A335" s="506">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1076"/>
      <c r="Z335" s="1084"/>
      <c r="AA335" s="1084"/>
      <c r="AB335" s="414"/>
      <c r="AC335" s="414"/>
      <c r="AD335" s="414"/>
      <c r="AE335" s="414"/>
      <c r="AF335" s="414"/>
      <c r="AG335" s="414"/>
      <c r="AH335" s="414"/>
      <c r="AI335" s="414"/>
      <c r="AJ335" s="414"/>
      <c r="AK335" s="414"/>
      <c r="AL335" s="414"/>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1077">
        <f>Y335</f>
        <v>0</v>
      </c>
      <c r="Z336" s="1077">
        <f>Z335</f>
        <v>0</v>
      </c>
      <c r="AA336" s="1077">
        <f t="shared" ref="AA336:AB336" si="178">AA335</f>
        <v>0</v>
      </c>
      <c r="AB336" s="1077">
        <f t="shared" si="178"/>
        <v>0</v>
      </c>
      <c r="AC336" s="410">
        <f t="shared" ref="AC336:AL336" si="179">AC335</f>
        <v>0</v>
      </c>
      <c r="AD336" s="410">
        <f t="shared" si="179"/>
        <v>0</v>
      </c>
      <c r="AE336" s="410">
        <f t="shared" si="179"/>
        <v>0</v>
      </c>
      <c r="AF336" s="410">
        <f t="shared" si="179"/>
        <v>0</v>
      </c>
      <c r="AG336" s="410">
        <f t="shared" si="179"/>
        <v>0</v>
      </c>
      <c r="AH336" s="410">
        <f t="shared" si="179"/>
        <v>0</v>
      </c>
      <c r="AI336" s="410">
        <f t="shared" si="179"/>
        <v>0</v>
      </c>
      <c r="AJ336" s="410">
        <f t="shared" si="179"/>
        <v>0</v>
      </c>
      <c r="AK336" s="410">
        <f t="shared" si="179"/>
        <v>0</v>
      </c>
      <c r="AL336" s="410">
        <f t="shared" si="179"/>
        <v>0</v>
      </c>
      <c r="AM336" s="297"/>
    </row>
    <row r="337" spans="1:39" ht="15.5" outlineLevel="1">
      <c r="B337" s="315"/>
      <c r="C337" s="305"/>
      <c r="D337" s="1066"/>
      <c r="E337" s="1066"/>
      <c r="F337" s="1066"/>
      <c r="G337" s="1066"/>
      <c r="H337" s="1066"/>
      <c r="I337" s="1066"/>
      <c r="J337" s="1066"/>
      <c r="K337" s="1066"/>
      <c r="L337" s="1066"/>
      <c r="M337" s="1066"/>
      <c r="N337" s="1066"/>
      <c r="O337" s="1066"/>
      <c r="P337" s="1066"/>
      <c r="Q337" s="1066"/>
      <c r="R337" s="1066"/>
      <c r="S337" s="1066"/>
      <c r="T337" s="1066"/>
      <c r="U337" s="1066"/>
      <c r="V337" s="1066"/>
      <c r="W337" s="1066"/>
      <c r="X337" s="1066"/>
      <c r="Y337" s="1091"/>
      <c r="Z337" s="1091"/>
      <c r="AA337" s="1078"/>
      <c r="AB337" s="1078"/>
      <c r="AC337" s="411"/>
      <c r="AD337" s="411"/>
      <c r="AE337" s="411"/>
      <c r="AF337" s="411"/>
      <c r="AG337" s="411"/>
      <c r="AH337" s="411"/>
      <c r="AI337" s="411"/>
      <c r="AJ337" s="411"/>
      <c r="AK337" s="411"/>
      <c r="AL337" s="411"/>
      <c r="AM337" s="306"/>
    </row>
    <row r="338" spans="1:39" ht="15.5" outlineLevel="1">
      <c r="A338" s="506">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1076"/>
      <c r="Z338" s="1097">
        <v>0</v>
      </c>
      <c r="AA338" s="1098">
        <v>1</v>
      </c>
      <c r="AB338" s="414"/>
      <c r="AC338" s="467"/>
      <c r="AD338" s="414"/>
      <c r="AE338" s="414"/>
      <c r="AF338" s="414"/>
      <c r="AG338" s="414"/>
      <c r="AH338" s="414"/>
      <c r="AI338" s="414"/>
      <c r="AJ338" s="414"/>
      <c r="AK338" s="414"/>
      <c r="AL338" s="414"/>
      <c r="AM338" s="296">
        <f>SUM(Y338:AL338)</f>
        <v>1</v>
      </c>
    </row>
    <row r="339" spans="1:39" ht="15.5" outlineLevel="1">
      <c r="B339" s="294" t="s">
        <v>249</v>
      </c>
      <c r="C339" s="291" t="s">
        <v>163</v>
      </c>
      <c r="D339" s="295">
        <f>+'7.  Persistence Report'!AS133</f>
        <v>413307.69231000001</v>
      </c>
      <c r="E339" s="295">
        <f>+'7.  Persistence Report'!AT133</f>
        <v>413307.69231000001</v>
      </c>
      <c r="F339" s="295">
        <f>+'7.  Persistence Report'!AU133</f>
        <v>413307.69231000001</v>
      </c>
      <c r="G339" s="295">
        <f>+'7.  Persistence Report'!AV133</f>
        <v>402840</v>
      </c>
      <c r="H339" s="295">
        <f>+'7.  Persistence Report'!AW133</f>
        <v>402840</v>
      </c>
      <c r="I339" s="295">
        <f>+'7.  Persistence Report'!AX133</f>
        <v>402840</v>
      </c>
      <c r="J339" s="295">
        <f>+'7.  Persistence Report'!AY133</f>
        <v>402840</v>
      </c>
      <c r="K339" s="295">
        <f>+'7.  Persistence Report'!AZ133</f>
        <v>402840</v>
      </c>
      <c r="L339" s="295">
        <f>+'7.  Persistence Report'!BA133</f>
        <v>402840</v>
      </c>
      <c r="M339" s="295">
        <f>+'7.  Persistence Report'!BB133</f>
        <v>402840</v>
      </c>
      <c r="N339" s="295">
        <f>N338</f>
        <v>12</v>
      </c>
      <c r="O339" s="295">
        <f>+'7.  Persistence Report'!N133</f>
        <v>46.347498000000002</v>
      </c>
      <c r="P339" s="295">
        <f>+'7.  Persistence Report'!O133</f>
        <v>46.347498000000002</v>
      </c>
      <c r="Q339" s="295">
        <f>+'7.  Persistence Report'!P133</f>
        <v>46.347498000000002</v>
      </c>
      <c r="R339" s="295">
        <f>+'7.  Persistence Report'!Q133</f>
        <v>46.17</v>
      </c>
      <c r="S339" s="295">
        <f>+'7.  Persistence Report'!R133</f>
        <v>46.17</v>
      </c>
      <c r="T339" s="295">
        <f>+'7.  Persistence Report'!S133</f>
        <v>46.17</v>
      </c>
      <c r="U339" s="295">
        <f>+'7.  Persistence Report'!T133</f>
        <v>46.17</v>
      </c>
      <c r="V339" s="295">
        <f>+'7.  Persistence Report'!U133</f>
        <v>46.17</v>
      </c>
      <c r="W339" s="295">
        <f>+'7.  Persistence Report'!V133</f>
        <v>46.17</v>
      </c>
      <c r="X339" s="295">
        <f>+'7.  Persistence Report'!W133</f>
        <v>46.17</v>
      </c>
      <c r="Y339" s="1077">
        <f>Y338</f>
        <v>0</v>
      </c>
      <c r="Z339" s="1077">
        <f>Z338</f>
        <v>0</v>
      </c>
      <c r="AA339" s="1077">
        <f t="shared" ref="AA339:AB339" si="180">AA338</f>
        <v>1</v>
      </c>
      <c r="AB339" s="1077">
        <f t="shared" si="180"/>
        <v>0</v>
      </c>
      <c r="AC339" s="410">
        <f t="shared" ref="AC339:AL339" si="181">AC338</f>
        <v>0</v>
      </c>
      <c r="AD339" s="410">
        <f t="shared" si="181"/>
        <v>0</v>
      </c>
      <c r="AE339" s="410">
        <f t="shared" si="181"/>
        <v>0</v>
      </c>
      <c r="AF339" s="410">
        <f t="shared" si="181"/>
        <v>0</v>
      </c>
      <c r="AG339" s="410">
        <f t="shared" si="181"/>
        <v>0</v>
      </c>
      <c r="AH339" s="410">
        <f t="shared" si="181"/>
        <v>0</v>
      </c>
      <c r="AI339" s="410">
        <f t="shared" si="181"/>
        <v>0</v>
      </c>
      <c r="AJ339" s="410">
        <f t="shared" si="181"/>
        <v>0</v>
      </c>
      <c r="AK339" s="410">
        <f t="shared" si="181"/>
        <v>0</v>
      </c>
      <c r="AL339" s="410">
        <f t="shared" si="181"/>
        <v>0</v>
      </c>
      <c r="AM339" s="306"/>
    </row>
    <row r="340" spans="1:39" ht="15.5" outlineLevel="1">
      <c r="B340" s="315"/>
      <c r="C340" s="305"/>
      <c r="D340" s="1066"/>
      <c r="E340" s="1066"/>
      <c r="F340" s="1066"/>
      <c r="G340" s="1066"/>
      <c r="H340" s="1066"/>
      <c r="I340" s="1066"/>
      <c r="J340" s="1066"/>
      <c r="K340" s="1066"/>
      <c r="L340" s="1066"/>
      <c r="M340" s="1066"/>
      <c r="N340" s="1072"/>
      <c r="O340" s="1066"/>
      <c r="P340" s="1066"/>
      <c r="Q340" s="1066"/>
      <c r="R340" s="1066"/>
      <c r="S340" s="1066"/>
      <c r="T340" s="1066"/>
      <c r="U340" s="1066"/>
      <c r="V340" s="1066"/>
      <c r="W340" s="1066"/>
      <c r="X340" s="1066"/>
      <c r="Y340" s="1078"/>
      <c r="Z340" s="1078"/>
      <c r="AA340" s="1078"/>
      <c r="AB340" s="1078"/>
      <c r="AC340" s="411"/>
      <c r="AD340" s="411"/>
      <c r="AE340" s="411"/>
      <c r="AF340" s="411"/>
      <c r="AG340" s="411"/>
      <c r="AH340" s="411"/>
      <c r="AI340" s="411"/>
      <c r="AJ340" s="411"/>
      <c r="AK340" s="411"/>
      <c r="AL340" s="411"/>
      <c r="AM340" s="306"/>
    </row>
    <row r="341" spans="1:39" ht="15.5" outlineLevel="1">
      <c r="A341" s="506">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1076"/>
      <c r="Z341" s="1084"/>
      <c r="AA341" s="1084"/>
      <c r="AB341" s="414"/>
      <c r="AC341" s="414"/>
      <c r="AD341" s="414"/>
      <c r="AE341" s="414"/>
      <c r="AF341" s="414"/>
      <c r="AG341" s="414"/>
      <c r="AH341" s="414"/>
      <c r="AI341" s="414"/>
      <c r="AJ341" s="414"/>
      <c r="AK341" s="414"/>
      <c r="AL341" s="414"/>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1077">
        <f>Y341</f>
        <v>0</v>
      </c>
      <c r="Z342" s="1077">
        <f>Z341</f>
        <v>0</v>
      </c>
      <c r="AA342" s="1077">
        <f t="shared" ref="AA342:AB342" si="182">AA341</f>
        <v>0</v>
      </c>
      <c r="AB342" s="1077">
        <f t="shared" si="182"/>
        <v>0</v>
      </c>
      <c r="AC342" s="410">
        <f t="shared" ref="AC342:AL342" si="183">AC341</f>
        <v>0</v>
      </c>
      <c r="AD342" s="410">
        <f t="shared" si="183"/>
        <v>0</v>
      </c>
      <c r="AE342" s="410">
        <f t="shared" si="183"/>
        <v>0</v>
      </c>
      <c r="AF342" s="410">
        <f t="shared" si="183"/>
        <v>0</v>
      </c>
      <c r="AG342" s="410">
        <f t="shared" si="183"/>
        <v>0</v>
      </c>
      <c r="AH342" s="410">
        <f t="shared" si="183"/>
        <v>0</v>
      </c>
      <c r="AI342" s="410">
        <f t="shared" si="183"/>
        <v>0</v>
      </c>
      <c r="AJ342" s="410">
        <f t="shared" si="183"/>
        <v>0</v>
      </c>
      <c r="AK342" s="410">
        <f t="shared" si="183"/>
        <v>0</v>
      </c>
      <c r="AL342" s="410">
        <f t="shared" si="183"/>
        <v>0</v>
      </c>
      <c r="AM342" s="297"/>
    </row>
    <row r="343" spans="1:39" ht="15.5" outlineLevel="1">
      <c r="B343" s="315"/>
      <c r="C343" s="305"/>
      <c r="D343" s="1066"/>
      <c r="E343" s="1066"/>
      <c r="F343" s="1066"/>
      <c r="G343" s="1066"/>
      <c r="H343" s="1066"/>
      <c r="I343" s="1066"/>
      <c r="J343" s="1066"/>
      <c r="K343" s="1066"/>
      <c r="L343" s="1066"/>
      <c r="M343" s="1066"/>
      <c r="N343" s="1066"/>
      <c r="O343" s="1066"/>
      <c r="P343" s="1066"/>
      <c r="Q343" s="1066"/>
      <c r="R343" s="1066"/>
      <c r="S343" s="1066"/>
      <c r="T343" s="1066"/>
      <c r="U343" s="1066"/>
      <c r="V343" s="1066"/>
      <c r="W343" s="1066"/>
      <c r="X343" s="1066"/>
      <c r="Y343" s="1091"/>
      <c r="Z343" s="1078"/>
      <c r="AA343" s="1078"/>
      <c r="AB343" s="1078"/>
      <c r="AC343" s="411"/>
      <c r="AD343" s="411"/>
      <c r="AE343" s="411"/>
      <c r="AF343" s="411"/>
      <c r="AG343" s="411"/>
      <c r="AH343" s="411"/>
      <c r="AI343" s="411"/>
      <c r="AJ343" s="411"/>
      <c r="AK343" s="411"/>
      <c r="AL343" s="411"/>
      <c r="AM343" s="306"/>
    </row>
    <row r="344" spans="1:39" ht="15.5" outlineLevel="1">
      <c r="A344" s="506">
        <v>22</v>
      </c>
      <c r="B344" s="315" t="s">
        <v>9</v>
      </c>
      <c r="C344" s="291" t="s">
        <v>25</v>
      </c>
      <c r="D344" s="295">
        <f>+'7.  Persistence Report'!AS119+'7.  Persistence Report'!AS122</f>
        <v>168748.40299999999</v>
      </c>
      <c r="E344" s="295">
        <f>+'7.  Persistence Report'!AT119+'7.  Persistence Report'!AT122</f>
        <v>0</v>
      </c>
      <c r="F344" s="295">
        <f>+'7.  Persistence Report'!AU119+'7.  Persistence Report'!AU122</f>
        <v>0</v>
      </c>
      <c r="G344" s="295">
        <f>+'7.  Persistence Report'!AV119+'7.  Persistence Report'!AV122</f>
        <v>0</v>
      </c>
      <c r="H344" s="295">
        <f>+'7.  Persistence Report'!AW119+'7.  Persistence Report'!AW122</f>
        <v>0</v>
      </c>
      <c r="I344" s="295">
        <f>+'7.  Persistence Report'!AX119+'7.  Persistence Report'!AX122</f>
        <v>0</v>
      </c>
      <c r="J344" s="295">
        <f>+'7.  Persistence Report'!AY119+'7.  Persistence Report'!AY122</f>
        <v>0</v>
      </c>
      <c r="K344" s="295">
        <f>+'7.  Persistence Report'!AZ119+'7.  Persistence Report'!AZ122</f>
        <v>0</v>
      </c>
      <c r="L344" s="295">
        <f>+'7.  Persistence Report'!BA119+'7.  Persistence Report'!BA122</f>
        <v>0</v>
      </c>
      <c r="M344" s="295">
        <f>+'7.  Persistence Report'!BB119+'7.  Persistence Report'!BB122</f>
        <v>0</v>
      </c>
      <c r="N344" s="1066"/>
      <c r="O344" s="295">
        <f>+'7.  Persistence Report'!N119+'7.  Persistence Report'!N122</f>
        <v>6320.99874</v>
      </c>
      <c r="P344" s="295">
        <f>+'7.  Persistence Report'!O119+'7.  Persistence Report'!O122</f>
        <v>0</v>
      </c>
      <c r="Q344" s="295">
        <f>+'7.  Persistence Report'!P119+'7.  Persistence Report'!P122</f>
        <v>0</v>
      </c>
      <c r="R344" s="295">
        <f>+'7.  Persistence Report'!Q119+'7.  Persistence Report'!Q122</f>
        <v>0</v>
      </c>
      <c r="S344" s="295">
        <f>+'7.  Persistence Report'!R119+'7.  Persistence Report'!R122</f>
        <v>0</v>
      </c>
      <c r="T344" s="295">
        <f>+'7.  Persistence Report'!S119+'7.  Persistence Report'!S122</f>
        <v>0</v>
      </c>
      <c r="U344" s="295">
        <f>+'7.  Persistence Report'!T119+'7.  Persistence Report'!T122</f>
        <v>0</v>
      </c>
      <c r="V344" s="295">
        <f>+'7.  Persistence Report'!U119+'7.  Persistence Report'!U122</f>
        <v>0</v>
      </c>
      <c r="W344" s="295">
        <f>+'7.  Persistence Report'!V119+'7.  Persistence Report'!V122</f>
        <v>0</v>
      </c>
      <c r="X344" s="295">
        <f>+'7.  Persistence Report'!W119+'7.  Persistence Report'!W122</f>
        <v>0</v>
      </c>
      <c r="Y344" s="1076"/>
      <c r="Z344" s="1097">
        <v>0</v>
      </c>
      <c r="AA344" s="1098">
        <v>1</v>
      </c>
      <c r="AB344" s="414"/>
      <c r="AC344" s="414"/>
      <c r="AD344" s="414"/>
      <c r="AE344" s="414"/>
      <c r="AF344" s="414"/>
      <c r="AG344" s="414"/>
      <c r="AH344" s="414"/>
      <c r="AI344" s="414"/>
      <c r="AJ344" s="414"/>
      <c r="AK344" s="414"/>
      <c r="AL344" s="414"/>
      <c r="AM344" s="296">
        <f>SUM(Y344:AL344)</f>
        <v>1</v>
      </c>
    </row>
    <row r="345" spans="1:39" ht="15.5" outlineLevel="1">
      <c r="B345" s="294" t="s">
        <v>249</v>
      </c>
      <c r="C345" s="291" t="s">
        <v>163</v>
      </c>
      <c r="D345" s="295"/>
      <c r="E345" s="295"/>
      <c r="F345" s="295"/>
      <c r="G345" s="295"/>
      <c r="H345" s="295"/>
      <c r="I345" s="295"/>
      <c r="J345" s="295"/>
      <c r="K345" s="295"/>
      <c r="L345" s="295"/>
      <c r="M345" s="295"/>
      <c r="N345" s="1066"/>
      <c r="O345" s="295"/>
      <c r="P345" s="295"/>
      <c r="Q345" s="295"/>
      <c r="R345" s="295"/>
      <c r="S345" s="295"/>
      <c r="T345" s="295"/>
      <c r="U345" s="295"/>
      <c r="V345" s="295"/>
      <c r="W345" s="295"/>
      <c r="X345" s="295"/>
      <c r="Y345" s="1077">
        <f>Y344</f>
        <v>0</v>
      </c>
      <c r="Z345" s="1077">
        <f>Z344</f>
        <v>0</v>
      </c>
      <c r="AA345" s="1077">
        <f t="shared" ref="AA345:AB345" si="184">AA344</f>
        <v>1</v>
      </c>
      <c r="AB345" s="1077">
        <f t="shared" si="184"/>
        <v>0</v>
      </c>
      <c r="AC345" s="410">
        <f t="shared" ref="AC345:AL345" si="185">AC344</f>
        <v>0</v>
      </c>
      <c r="AD345" s="410">
        <f t="shared" si="185"/>
        <v>0</v>
      </c>
      <c r="AE345" s="410">
        <f t="shared" si="185"/>
        <v>0</v>
      </c>
      <c r="AF345" s="410">
        <f t="shared" si="185"/>
        <v>0</v>
      </c>
      <c r="AG345" s="410">
        <f t="shared" si="185"/>
        <v>0</v>
      </c>
      <c r="AH345" s="410">
        <f t="shared" si="185"/>
        <v>0</v>
      </c>
      <c r="AI345" s="410">
        <f t="shared" si="185"/>
        <v>0</v>
      </c>
      <c r="AJ345" s="410">
        <f t="shared" si="185"/>
        <v>0</v>
      </c>
      <c r="AK345" s="410">
        <f t="shared" si="185"/>
        <v>0</v>
      </c>
      <c r="AL345" s="410">
        <f t="shared" si="185"/>
        <v>0</v>
      </c>
      <c r="AM345" s="306"/>
    </row>
    <row r="346" spans="1:39" ht="15.5" outlineLevel="1">
      <c r="B346" s="315"/>
      <c r="C346" s="305"/>
      <c r="D346" s="1066"/>
      <c r="E346" s="1066"/>
      <c r="F346" s="1066"/>
      <c r="G346" s="1066"/>
      <c r="H346" s="1066"/>
      <c r="I346" s="1066"/>
      <c r="J346" s="1066"/>
      <c r="K346" s="1066"/>
      <c r="L346" s="1066"/>
      <c r="M346" s="1066"/>
      <c r="N346" s="1066"/>
      <c r="O346" s="1066"/>
      <c r="P346" s="1066"/>
      <c r="Q346" s="1066"/>
      <c r="R346" s="1066"/>
      <c r="S346" s="1066"/>
      <c r="T346" s="1066"/>
      <c r="U346" s="1066"/>
      <c r="V346" s="1066"/>
      <c r="W346" s="1066"/>
      <c r="X346" s="1066"/>
      <c r="Y346" s="1078"/>
      <c r="Z346" s="1078"/>
      <c r="AA346" s="1078"/>
      <c r="AB346" s="1078"/>
      <c r="AC346" s="411"/>
      <c r="AD346" s="411"/>
      <c r="AE346" s="411"/>
      <c r="AF346" s="411"/>
      <c r="AG346" s="411"/>
      <c r="AH346" s="411"/>
      <c r="AI346" s="411"/>
      <c r="AJ346" s="411"/>
      <c r="AK346" s="411"/>
      <c r="AL346" s="411"/>
      <c r="AM346" s="306"/>
    </row>
    <row r="347" spans="1:39" ht="15.5" outlineLevel="1">
      <c r="A347" s="507"/>
      <c r="B347" s="288" t="s">
        <v>14</v>
      </c>
      <c r="C347" s="289"/>
      <c r="D347" s="1071"/>
      <c r="E347" s="1071"/>
      <c r="F347" s="1071"/>
      <c r="G347" s="1071"/>
      <c r="H347" s="1071"/>
      <c r="I347" s="1071"/>
      <c r="J347" s="1071"/>
      <c r="K347" s="1071"/>
      <c r="L347" s="1071"/>
      <c r="M347" s="1071"/>
      <c r="N347" s="1071"/>
      <c r="O347" s="1071"/>
      <c r="P347" s="1069"/>
      <c r="Q347" s="1069"/>
      <c r="R347" s="1069"/>
      <c r="S347" s="1069"/>
      <c r="T347" s="1069"/>
      <c r="U347" s="1069"/>
      <c r="V347" s="1069"/>
      <c r="W347" s="1069"/>
      <c r="X347" s="1069"/>
      <c r="Y347" s="1080"/>
      <c r="Z347" s="1080"/>
      <c r="AA347" s="1080"/>
      <c r="AB347" s="1080"/>
      <c r="AC347" s="413"/>
      <c r="AD347" s="413"/>
      <c r="AE347" s="413"/>
      <c r="AF347" s="413"/>
      <c r="AG347" s="413"/>
      <c r="AH347" s="413"/>
      <c r="AI347" s="413"/>
      <c r="AJ347" s="413"/>
      <c r="AK347" s="413"/>
      <c r="AL347" s="413"/>
      <c r="AM347" s="292"/>
    </row>
    <row r="348" spans="1:39" ht="15.5" outlineLevel="1">
      <c r="A348" s="506">
        <v>23</v>
      </c>
      <c r="B348" s="315" t="s">
        <v>14</v>
      </c>
      <c r="C348" s="291" t="s">
        <v>25</v>
      </c>
      <c r="D348" s="295">
        <f>+'7.  Persistence Report'!AS115</f>
        <v>412583.735778809</v>
      </c>
      <c r="E348" s="295">
        <f>+'7.  Persistence Report'!AT115</f>
        <v>409733.41975402797</v>
      </c>
      <c r="F348" s="295">
        <f>+'7.  Persistence Report'!AU115</f>
        <v>409221.22557830799</v>
      </c>
      <c r="G348" s="295">
        <f>+'7.  Persistence Report'!AV115</f>
        <v>362057.80597305298</v>
      </c>
      <c r="H348" s="295">
        <f>+'7.  Persistence Report'!AW115</f>
        <v>338317.21718215902</v>
      </c>
      <c r="I348" s="295">
        <f>+'7.  Persistence Report'!AX115</f>
        <v>315803.62133407599</v>
      </c>
      <c r="J348" s="295">
        <f>+'7.  Persistence Report'!AY115</f>
        <v>302895.45577621501</v>
      </c>
      <c r="K348" s="295">
        <f>+'7.  Persistence Report'!AZ115</f>
        <v>301450.00125503499</v>
      </c>
      <c r="L348" s="295">
        <f>+'7.  Persistence Report'!BA115</f>
        <v>112987.123764038</v>
      </c>
      <c r="M348" s="295">
        <f>+'7.  Persistence Report'!BB115</f>
        <v>112725.433418274</v>
      </c>
      <c r="N348" s="1066"/>
      <c r="O348" s="295">
        <f>+'7.  Persistence Report'!N115</f>
        <v>43.721167960000002</v>
      </c>
      <c r="P348" s="295">
        <f>+'7.  Persistence Report'!O115</f>
        <v>43.573104633</v>
      </c>
      <c r="Q348" s="295">
        <f>+'7.  Persistence Report'!P115</f>
        <v>43.546498026999998</v>
      </c>
      <c r="R348" s="295">
        <f>+'7.  Persistence Report'!Q115</f>
        <v>41.096533540000003</v>
      </c>
      <c r="S348" s="295">
        <f>+'7.  Persistence Report'!R115</f>
        <v>39.872559512999999</v>
      </c>
      <c r="T348" s="295">
        <f>+'7.  Persistence Report'!S115</f>
        <v>38.7030618</v>
      </c>
      <c r="U348" s="295">
        <f>+'7.  Persistence Report'!T115</f>
        <v>38.032530559000001</v>
      </c>
      <c r="V348" s="295">
        <f>+'7.  Persistence Report'!U115</f>
        <v>38.032530559000001</v>
      </c>
      <c r="W348" s="295">
        <f>+'7.  Persistence Report'!V115</f>
        <v>28.242584041000001</v>
      </c>
      <c r="X348" s="295">
        <f>+'7.  Persistence Report'!W115</f>
        <v>27.962383215999999</v>
      </c>
      <c r="Y348" s="1092">
        <v>1</v>
      </c>
      <c r="Z348" s="500">
        <v>0</v>
      </c>
      <c r="AA348" s="1084">
        <v>0</v>
      </c>
      <c r="AB348" s="1076"/>
      <c r="AC348" s="409"/>
      <c r="AD348" s="409"/>
      <c r="AE348" s="409"/>
      <c r="AF348" s="409"/>
      <c r="AG348" s="409"/>
      <c r="AH348" s="409"/>
      <c r="AI348" s="409"/>
      <c r="AJ348" s="409"/>
      <c r="AK348" s="409"/>
      <c r="AL348" s="409"/>
      <c r="AM348" s="296">
        <f>SUM(Y348:AL348)</f>
        <v>1</v>
      </c>
    </row>
    <row r="349" spans="1:39" ht="15.5" outlineLevel="1">
      <c r="B349" s="294" t="s">
        <v>249</v>
      </c>
      <c r="C349" s="291" t="s">
        <v>163</v>
      </c>
      <c r="D349" s="295">
        <f>+'7.  Persistence Report'!AS129</f>
        <v>26288.23473</v>
      </c>
      <c r="E349" s="295">
        <f>+'7.  Persistence Report'!AT129</f>
        <v>26159.258440000001</v>
      </c>
      <c r="F349" s="295">
        <f>+'7.  Persistence Report'!AU129</f>
        <v>26147.533319999999</v>
      </c>
      <c r="G349" s="295">
        <f>+'7.  Persistence Report'!AV129</f>
        <v>24304.925719999999</v>
      </c>
      <c r="H349" s="295">
        <f>+'7.  Persistence Report'!AW129</f>
        <v>23430.52245</v>
      </c>
      <c r="I349" s="295">
        <f>+'7.  Persistence Report'!AX129</f>
        <v>22556.11924</v>
      </c>
      <c r="J349" s="295">
        <f>+'7.  Persistence Report'!AY129</f>
        <v>22162.490280000002</v>
      </c>
      <c r="K349" s="295">
        <f>+'7.  Persistence Report'!AZ129</f>
        <v>22100.514660000001</v>
      </c>
      <c r="L349" s="295">
        <f>+'7.  Persistence Report'!BA129</f>
        <v>14805.994710000001</v>
      </c>
      <c r="M349" s="295">
        <f>+'7.  Persistence Report'!BB129</f>
        <v>14805.994710000001</v>
      </c>
      <c r="N349" s="1067"/>
      <c r="O349" s="295">
        <f>+'7.  Persistence Report'!N129</f>
        <v>4.1034658999999998</v>
      </c>
      <c r="P349" s="295">
        <f>+'7.  Persistence Report'!O129</f>
        <v>4.0968427930000004</v>
      </c>
      <c r="Q349" s="295">
        <f>+'7.  Persistence Report'!P129</f>
        <v>4.0962406930000004</v>
      </c>
      <c r="R349" s="295">
        <f>+'7.  Persistence Report'!Q129</f>
        <v>4.0001818</v>
      </c>
      <c r="S349" s="295">
        <f>+'7.  Persistence Report'!R129</f>
        <v>3.9545607610000002</v>
      </c>
      <c r="T349" s="295">
        <f>+'7.  Persistence Report'!S129</f>
        <v>3.9089397149999994</v>
      </c>
      <c r="U349" s="295">
        <f>+'7.  Persistence Report'!T129</f>
        <v>3.8884207599999998</v>
      </c>
      <c r="V349" s="295">
        <f>+'7.  Persistence Report'!U129</f>
        <v>3.8884207599999998</v>
      </c>
      <c r="W349" s="295">
        <f>+'7.  Persistence Report'!V129</f>
        <v>3.508081185</v>
      </c>
      <c r="X349" s="295">
        <f>+'7.  Persistence Report'!W129</f>
        <v>3.508081185</v>
      </c>
      <c r="Y349" s="1077">
        <f>Y348</f>
        <v>1</v>
      </c>
      <c r="Z349" s="1077">
        <f>Z348</f>
        <v>0</v>
      </c>
      <c r="AA349" s="1077">
        <f t="shared" ref="AA349:AB349" si="186">AA348</f>
        <v>0</v>
      </c>
      <c r="AB349" s="1077">
        <f t="shared" si="186"/>
        <v>0</v>
      </c>
      <c r="AC349" s="410">
        <f t="shared" ref="AC349:AL349" si="187">AC348</f>
        <v>0</v>
      </c>
      <c r="AD349" s="410">
        <f t="shared" si="187"/>
        <v>0</v>
      </c>
      <c r="AE349" s="410">
        <f t="shared" si="187"/>
        <v>0</v>
      </c>
      <c r="AF349" s="410">
        <f t="shared" si="187"/>
        <v>0</v>
      </c>
      <c r="AG349" s="410">
        <f t="shared" si="187"/>
        <v>0</v>
      </c>
      <c r="AH349" s="410">
        <f t="shared" si="187"/>
        <v>0</v>
      </c>
      <c r="AI349" s="410">
        <f t="shared" si="187"/>
        <v>0</v>
      </c>
      <c r="AJ349" s="410">
        <f t="shared" si="187"/>
        <v>0</v>
      </c>
      <c r="AK349" s="410">
        <f t="shared" si="187"/>
        <v>0</v>
      </c>
      <c r="AL349" s="410">
        <f t="shared" si="187"/>
        <v>0</v>
      </c>
      <c r="AM349" s="297"/>
    </row>
    <row r="350" spans="1:39" ht="15.5" outlineLevel="1">
      <c r="B350" s="315"/>
      <c r="C350" s="305"/>
      <c r="D350" s="1066"/>
      <c r="E350" s="1066"/>
      <c r="F350" s="1066"/>
      <c r="G350" s="1066"/>
      <c r="H350" s="1066"/>
      <c r="I350" s="1066"/>
      <c r="J350" s="1066"/>
      <c r="K350" s="1066"/>
      <c r="L350" s="1066"/>
      <c r="M350" s="1066"/>
      <c r="N350" s="1066"/>
      <c r="O350" s="1066"/>
      <c r="P350" s="1066"/>
      <c r="Q350" s="1066"/>
      <c r="R350" s="1066"/>
      <c r="S350" s="1066"/>
      <c r="T350" s="1066"/>
      <c r="U350" s="1066"/>
      <c r="V350" s="1066"/>
      <c r="W350" s="1066"/>
      <c r="X350" s="1066"/>
      <c r="Y350" s="1078"/>
      <c r="Z350" s="1078"/>
      <c r="AA350" s="1078"/>
      <c r="AB350" s="1078"/>
      <c r="AC350" s="411"/>
      <c r="AD350" s="411"/>
      <c r="AE350" s="411"/>
      <c r="AF350" s="411"/>
      <c r="AG350" s="411"/>
      <c r="AH350" s="411"/>
      <c r="AI350" s="411"/>
      <c r="AJ350" s="411"/>
      <c r="AK350" s="411"/>
      <c r="AL350" s="411"/>
      <c r="AM350" s="306"/>
    </row>
    <row r="351" spans="1:39" s="293" customFormat="1" ht="15.5" outlineLevel="1">
      <c r="A351" s="507"/>
      <c r="B351" s="288" t="s">
        <v>488</v>
      </c>
      <c r="C351" s="289"/>
      <c r="D351" s="1071"/>
      <c r="E351" s="1071"/>
      <c r="F351" s="1071"/>
      <c r="G351" s="1071"/>
      <c r="H351" s="1071"/>
      <c r="I351" s="1071"/>
      <c r="J351" s="1071"/>
      <c r="K351" s="1071"/>
      <c r="L351" s="1071"/>
      <c r="M351" s="1071"/>
      <c r="N351" s="1071"/>
      <c r="O351" s="1071"/>
      <c r="P351" s="1069"/>
      <c r="Q351" s="1069"/>
      <c r="R351" s="1069"/>
      <c r="S351" s="1069"/>
      <c r="T351" s="1069"/>
      <c r="U351" s="1069"/>
      <c r="V351" s="1069"/>
      <c r="W351" s="1069"/>
      <c r="X351" s="1069"/>
      <c r="Y351" s="1080"/>
      <c r="Z351" s="1080"/>
      <c r="AA351" s="1080"/>
      <c r="AB351" s="1080"/>
      <c r="AC351" s="413"/>
      <c r="AD351" s="413"/>
      <c r="AE351" s="413"/>
      <c r="AF351" s="413"/>
      <c r="AG351" s="413"/>
      <c r="AH351" s="413"/>
      <c r="AI351" s="413"/>
      <c r="AJ351" s="413"/>
      <c r="AK351" s="413"/>
      <c r="AL351" s="413"/>
      <c r="AM351" s="292"/>
    </row>
    <row r="352" spans="1:39" s="283" customFormat="1" ht="15.5" outlineLevel="1">
      <c r="A352" s="506">
        <v>24</v>
      </c>
      <c r="B352" s="315" t="s">
        <v>14</v>
      </c>
      <c r="C352" s="291" t="s">
        <v>25</v>
      </c>
      <c r="D352" s="295"/>
      <c r="E352" s="295"/>
      <c r="F352" s="295"/>
      <c r="G352" s="295"/>
      <c r="H352" s="295"/>
      <c r="I352" s="295"/>
      <c r="J352" s="295"/>
      <c r="K352" s="295"/>
      <c r="L352" s="295"/>
      <c r="M352" s="295"/>
      <c r="N352" s="1066"/>
      <c r="O352" s="295"/>
      <c r="P352" s="295"/>
      <c r="Q352" s="295"/>
      <c r="R352" s="295"/>
      <c r="S352" s="295"/>
      <c r="T352" s="295"/>
      <c r="U352" s="295"/>
      <c r="V352" s="295"/>
      <c r="W352" s="295"/>
      <c r="X352" s="295"/>
      <c r="Y352" s="1076"/>
      <c r="Z352" s="1076"/>
      <c r="AA352" s="1076"/>
      <c r="AB352" s="1076"/>
      <c r="AC352" s="409"/>
      <c r="AD352" s="409"/>
      <c r="AE352" s="409"/>
      <c r="AF352" s="409"/>
      <c r="AG352" s="409"/>
      <c r="AH352" s="409"/>
      <c r="AI352" s="409"/>
      <c r="AJ352" s="409"/>
      <c r="AK352" s="409"/>
      <c r="AL352" s="409"/>
      <c r="AM352" s="296">
        <f>SUM(Y352:AL352)</f>
        <v>0</v>
      </c>
    </row>
    <row r="353" spans="1:39" s="283" customFormat="1" ht="15.5" outlineLevel="1">
      <c r="A353" s="506"/>
      <c r="B353" s="315" t="s">
        <v>249</v>
      </c>
      <c r="C353" s="291" t="s">
        <v>163</v>
      </c>
      <c r="D353" s="295"/>
      <c r="E353" s="295"/>
      <c r="F353" s="295"/>
      <c r="G353" s="295"/>
      <c r="H353" s="295"/>
      <c r="I353" s="295"/>
      <c r="J353" s="295"/>
      <c r="K353" s="295"/>
      <c r="L353" s="295"/>
      <c r="M353" s="295"/>
      <c r="N353" s="1067"/>
      <c r="O353" s="295"/>
      <c r="P353" s="295"/>
      <c r="Q353" s="295"/>
      <c r="R353" s="295"/>
      <c r="S353" s="295"/>
      <c r="T353" s="295"/>
      <c r="U353" s="295"/>
      <c r="V353" s="295"/>
      <c r="W353" s="295"/>
      <c r="X353" s="295"/>
      <c r="Y353" s="1077">
        <f>Y352</f>
        <v>0</v>
      </c>
      <c r="Z353" s="1077">
        <f>Z352</f>
        <v>0</v>
      </c>
      <c r="AA353" s="1077">
        <f t="shared" ref="AA353:AB353" si="188">AA352</f>
        <v>0</v>
      </c>
      <c r="AB353" s="1077">
        <f t="shared" si="188"/>
        <v>0</v>
      </c>
      <c r="AC353" s="410">
        <f t="shared" ref="AC353:AL353" si="189">AC352</f>
        <v>0</v>
      </c>
      <c r="AD353" s="410">
        <f t="shared" si="189"/>
        <v>0</v>
      </c>
      <c r="AE353" s="410">
        <f t="shared" si="189"/>
        <v>0</v>
      </c>
      <c r="AF353" s="410">
        <f t="shared" si="189"/>
        <v>0</v>
      </c>
      <c r="AG353" s="410">
        <f t="shared" si="189"/>
        <v>0</v>
      </c>
      <c r="AH353" s="410">
        <f t="shared" si="189"/>
        <v>0</v>
      </c>
      <c r="AI353" s="410">
        <f t="shared" si="189"/>
        <v>0</v>
      </c>
      <c r="AJ353" s="410">
        <f t="shared" si="189"/>
        <v>0</v>
      </c>
      <c r="AK353" s="410">
        <f t="shared" si="189"/>
        <v>0</v>
      </c>
      <c r="AL353" s="410">
        <f t="shared" si="189"/>
        <v>0</v>
      </c>
      <c r="AM353" s="297"/>
    </row>
    <row r="354" spans="1:39" s="283" customFormat="1" ht="15.5" outlineLevel="1">
      <c r="A354" s="506"/>
      <c r="B354" s="315"/>
      <c r="C354" s="305"/>
      <c r="D354" s="1066"/>
      <c r="E354" s="1066"/>
      <c r="F354" s="1066"/>
      <c r="G354" s="1066"/>
      <c r="H354" s="1066"/>
      <c r="I354" s="1066"/>
      <c r="J354" s="1066"/>
      <c r="K354" s="1066"/>
      <c r="L354" s="1066"/>
      <c r="M354" s="1066"/>
      <c r="N354" s="1066"/>
      <c r="O354" s="1066"/>
      <c r="P354" s="1066"/>
      <c r="Q354" s="1066"/>
      <c r="R354" s="1066"/>
      <c r="S354" s="1066"/>
      <c r="T354" s="1066"/>
      <c r="U354" s="1066"/>
      <c r="V354" s="1066"/>
      <c r="W354" s="1066"/>
      <c r="X354" s="1066"/>
      <c r="Y354" s="1078"/>
      <c r="Z354" s="1078"/>
      <c r="AA354" s="1078"/>
      <c r="AB354" s="1078"/>
      <c r="AC354" s="411"/>
      <c r="AD354" s="411"/>
      <c r="AE354" s="411"/>
      <c r="AF354" s="411"/>
      <c r="AG354" s="411"/>
      <c r="AH354" s="411"/>
      <c r="AI354" s="411"/>
      <c r="AJ354" s="411"/>
      <c r="AK354" s="411"/>
      <c r="AL354" s="411"/>
      <c r="AM354" s="306"/>
    </row>
    <row r="355" spans="1:39" s="283" customFormat="1" ht="15.5" outlineLevel="1">
      <c r="A355" s="506">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1084"/>
      <c r="Z355" s="1084"/>
      <c r="AA355" s="1084"/>
      <c r="AB355" s="414"/>
      <c r="AC355" s="414"/>
      <c r="AD355" s="414"/>
      <c r="AE355" s="414"/>
      <c r="AF355" s="414"/>
      <c r="AG355" s="414"/>
      <c r="AH355" s="414"/>
      <c r="AI355" s="414"/>
      <c r="AJ355" s="414"/>
      <c r="AK355" s="414"/>
      <c r="AL355" s="414"/>
      <c r="AM355" s="296">
        <f>SUM(Y355:AL355)</f>
        <v>0</v>
      </c>
    </row>
    <row r="356" spans="1:39" s="283" customFormat="1" ht="15.5" outlineLevel="1">
      <c r="A356" s="506"/>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1077">
        <f>Y355</f>
        <v>0</v>
      </c>
      <c r="Z356" s="1077">
        <f>Z355</f>
        <v>0</v>
      </c>
      <c r="AA356" s="1077">
        <f t="shared" ref="AA356:AB356" si="190">AA355</f>
        <v>0</v>
      </c>
      <c r="AB356" s="1077">
        <f t="shared" si="190"/>
        <v>0</v>
      </c>
      <c r="AC356" s="410">
        <f t="shared" ref="AC356:AL356" si="191">AC355</f>
        <v>0</v>
      </c>
      <c r="AD356" s="410">
        <f t="shared" si="191"/>
        <v>0</v>
      </c>
      <c r="AE356" s="410">
        <f t="shared" si="191"/>
        <v>0</v>
      </c>
      <c r="AF356" s="410">
        <f t="shared" si="191"/>
        <v>0</v>
      </c>
      <c r="AG356" s="410">
        <f t="shared" si="191"/>
        <v>0</v>
      </c>
      <c r="AH356" s="410">
        <f t="shared" si="191"/>
        <v>0</v>
      </c>
      <c r="AI356" s="410">
        <f t="shared" si="191"/>
        <v>0</v>
      </c>
      <c r="AJ356" s="410">
        <f t="shared" si="191"/>
        <v>0</v>
      </c>
      <c r="AK356" s="410">
        <f t="shared" si="191"/>
        <v>0</v>
      </c>
      <c r="AL356" s="410">
        <f t="shared" si="191"/>
        <v>0</v>
      </c>
      <c r="AM356" s="311"/>
    </row>
    <row r="357" spans="1:39" s="283" customFormat="1" ht="15.5" outlineLevel="1">
      <c r="A357" s="506"/>
      <c r="B357" s="314"/>
      <c r="C357" s="312"/>
      <c r="D357" s="1066"/>
      <c r="E357" s="1066"/>
      <c r="F357" s="1066"/>
      <c r="G357" s="1066"/>
      <c r="H357" s="1066"/>
      <c r="I357" s="1066"/>
      <c r="J357" s="1066"/>
      <c r="K357" s="1066"/>
      <c r="L357" s="1066"/>
      <c r="M357" s="1066"/>
      <c r="N357" s="1066"/>
      <c r="O357" s="1066"/>
      <c r="P357" s="1066"/>
      <c r="Q357" s="1066"/>
      <c r="R357" s="1066"/>
      <c r="S357" s="1066"/>
      <c r="T357" s="1066"/>
      <c r="U357" s="1066"/>
      <c r="V357" s="1066"/>
      <c r="W357" s="1066"/>
      <c r="X357" s="1066"/>
      <c r="Y357" s="1083"/>
      <c r="Z357" s="1085"/>
      <c r="AA357" s="1083"/>
      <c r="AB357" s="415"/>
      <c r="AC357" s="415"/>
      <c r="AD357" s="415"/>
      <c r="AE357" s="415"/>
      <c r="AF357" s="415"/>
      <c r="AG357" s="415"/>
      <c r="AH357" s="415"/>
      <c r="AI357" s="415"/>
      <c r="AJ357" s="415"/>
      <c r="AK357" s="415"/>
      <c r="AL357" s="415"/>
      <c r="AM357" s="313"/>
    </row>
    <row r="358" spans="1:39" ht="15.5" outlineLevel="1">
      <c r="A358" s="507"/>
      <c r="B358" s="288" t="s">
        <v>15</v>
      </c>
      <c r="C358" s="319"/>
      <c r="D358" s="1071"/>
      <c r="E358" s="1069"/>
      <c r="F358" s="1069"/>
      <c r="G358" s="1069"/>
      <c r="H358" s="1069"/>
      <c r="I358" s="1069"/>
      <c r="J358" s="1069"/>
      <c r="K358" s="1069"/>
      <c r="L358" s="1069"/>
      <c r="M358" s="1069"/>
      <c r="N358" s="1066"/>
      <c r="O358" s="1069"/>
      <c r="P358" s="1069"/>
      <c r="Q358" s="1069"/>
      <c r="R358" s="1069"/>
      <c r="S358" s="1069"/>
      <c r="T358" s="1069"/>
      <c r="U358" s="1069"/>
      <c r="V358" s="1069"/>
      <c r="W358" s="1069"/>
      <c r="X358" s="1069"/>
      <c r="Y358" s="1080"/>
      <c r="Z358" s="1080"/>
      <c r="AA358" s="1080"/>
      <c r="AB358" s="1080"/>
      <c r="AC358" s="413"/>
      <c r="AD358" s="413"/>
      <c r="AE358" s="413"/>
      <c r="AF358" s="413"/>
      <c r="AG358" s="413"/>
      <c r="AH358" s="413"/>
      <c r="AI358" s="413"/>
      <c r="AJ358" s="413"/>
      <c r="AK358" s="413"/>
      <c r="AL358" s="413"/>
      <c r="AM358" s="292"/>
    </row>
    <row r="359" spans="1:39" ht="15.5" outlineLevel="1">
      <c r="A359" s="506">
        <v>26</v>
      </c>
      <c r="B359" s="320"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1089"/>
      <c r="Z359" s="1084"/>
      <c r="AA359" s="1084"/>
      <c r="AB359" s="414"/>
      <c r="AC359" s="414"/>
      <c r="AD359" s="414"/>
      <c r="AE359" s="414"/>
      <c r="AF359" s="414"/>
      <c r="AG359" s="414"/>
      <c r="AH359" s="414"/>
      <c r="AI359" s="414"/>
      <c r="AJ359" s="414"/>
      <c r="AK359" s="414"/>
      <c r="AL359" s="414"/>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1077">
        <f>Y359</f>
        <v>0</v>
      </c>
      <c r="Z360" s="1077">
        <f>Z359</f>
        <v>0</v>
      </c>
      <c r="AA360" s="1077">
        <f t="shared" ref="AA360:AB360" si="192">AA359</f>
        <v>0</v>
      </c>
      <c r="AB360" s="1077">
        <f t="shared" si="192"/>
        <v>0</v>
      </c>
      <c r="AC360" s="410">
        <f t="shared" ref="AC360:AL360" si="193">AC359</f>
        <v>0</v>
      </c>
      <c r="AD360" s="410">
        <f t="shared" si="193"/>
        <v>0</v>
      </c>
      <c r="AE360" s="410">
        <f t="shared" si="193"/>
        <v>0</v>
      </c>
      <c r="AF360" s="410">
        <f t="shared" si="193"/>
        <v>0</v>
      </c>
      <c r="AG360" s="410">
        <f t="shared" si="193"/>
        <v>0</v>
      </c>
      <c r="AH360" s="410">
        <f t="shared" si="193"/>
        <v>0</v>
      </c>
      <c r="AI360" s="410">
        <f t="shared" si="193"/>
        <v>0</v>
      </c>
      <c r="AJ360" s="410">
        <f t="shared" si="193"/>
        <v>0</v>
      </c>
      <c r="AK360" s="410">
        <f t="shared" si="193"/>
        <v>0</v>
      </c>
      <c r="AL360" s="410">
        <f t="shared" si="193"/>
        <v>0</v>
      </c>
      <c r="AM360" s="306"/>
    </row>
    <row r="361" spans="1:39" ht="15.5" outlineLevel="1">
      <c r="A361" s="509"/>
      <c r="B361" s="321"/>
      <c r="C361" s="291"/>
      <c r="D361" s="1066"/>
      <c r="E361" s="1066"/>
      <c r="F361" s="1066"/>
      <c r="G361" s="1066"/>
      <c r="H361" s="1066"/>
      <c r="I361" s="1066"/>
      <c r="J361" s="1066"/>
      <c r="K361" s="1066"/>
      <c r="L361" s="1066"/>
      <c r="M361" s="1066"/>
      <c r="N361" s="1066"/>
      <c r="O361" s="1066"/>
      <c r="P361" s="1066"/>
      <c r="Q361" s="1066"/>
      <c r="R361" s="1066"/>
      <c r="S361" s="1066"/>
      <c r="T361" s="1066"/>
      <c r="U361" s="1066"/>
      <c r="V361" s="1066"/>
      <c r="W361" s="1066"/>
      <c r="X361" s="1066"/>
      <c r="Y361" s="1094"/>
      <c r="Z361" s="1095"/>
      <c r="AA361" s="1095"/>
      <c r="AB361" s="1095"/>
      <c r="AC361" s="423"/>
      <c r="AD361" s="423"/>
      <c r="AE361" s="423"/>
      <c r="AF361" s="423"/>
      <c r="AG361" s="423"/>
      <c r="AH361" s="423"/>
      <c r="AI361" s="423"/>
      <c r="AJ361" s="423"/>
      <c r="AK361" s="423"/>
      <c r="AL361" s="423"/>
      <c r="AM361" s="297"/>
    </row>
    <row r="362" spans="1:39" ht="15.5" outlineLevel="1">
      <c r="A362" s="506">
        <v>27</v>
      </c>
      <c r="B362" s="320"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1089"/>
      <c r="Z362" s="1084"/>
      <c r="AA362" s="1084"/>
      <c r="AB362" s="414"/>
      <c r="AC362" s="414"/>
      <c r="AD362" s="414"/>
      <c r="AE362" s="414"/>
      <c r="AF362" s="414"/>
      <c r="AG362" s="414"/>
      <c r="AH362" s="414"/>
      <c r="AI362" s="414"/>
      <c r="AJ362" s="414"/>
      <c r="AK362" s="414"/>
      <c r="AL362" s="414"/>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1077">
        <f>Y362</f>
        <v>0</v>
      </c>
      <c r="Z363" s="1077">
        <f>Z362</f>
        <v>0</v>
      </c>
      <c r="AA363" s="1077">
        <f t="shared" ref="AA363:AB363" si="194">AA362</f>
        <v>0</v>
      </c>
      <c r="AB363" s="1077">
        <f t="shared" si="194"/>
        <v>0</v>
      </c>
      <c r="AC363" s="410">
        <f t="shared" ref="AC363:AL363" si="195">AC362</f>
        <v>0</v>
      </c>
      <c r="AD363" s="410">
        <f t="shared" si="195"/>
        <v>0</v>
      </c>
      <c r="AE363" s="410">
        <f t="shared" si="195"/>
        <v>0</v>
      </c>
      <c r="AF363" s="410">
        <f t="shared" si="195"/>
        <v>0</v>
      </c>
      <c r="AG363" s="410">
        <f t="shared" si="195"/>
        <v>0</v>
      </c>
      <c r="AH363" s="410">
        <f t="shared" si="195"/>
        <v>0</v>
      </c>
      <c r="AI363" s="410">
        <f t="shared" si="195"/>
        <v>0</v>
      </c>
      <c r="AJ363" s="410">
        <f t="shared" si="195"/>
        <v>0</v>
      </c>
      <c r="AK363" s="410">
        <f t="shared" si="195"/>
        <v>0</v>
      </c>
      <c r="AL363" s="410">
        <f t="shared" si="195"/>
        <v>0</v>
      </c>
      <c r="AM363" s="306"/>
    </row>
    <row r="364" spans="1:39" ht="15.5" outlineLevel="1">
      <c r="A364" s="509"/>
      <c r="B364" s="322"/>
      <c r="C364" s="300"/>
      <c r="D364" s="1066"/>
      <c r="E364" s="1066"/>
      <c r="F364" s="1066"/>
      <c r="G364" s="1066"/>
      <c r="H364" s="1066"/>
      <c r="I364" s="1066"/>
      <c r="J364" s="1066"/>
      <c r="K364" s="1066"/>
      <c r="L364" s="1066"/>
      <c r="M364" s="1066"/>
      <c r="N364" s="1073"/>
      <c r="O364" s="1066"/>
      <c r="P364" s="1066"/>
      <c r="Q364" s="1066"/>
      <c r="R364" s="1066"/>
      <c r="S364" s="1066"/>
      <c r="T364" s="1066"/>
      <c r="U364" s="1066"/>
      <c r="V364" s="1066"/>
      <c r="W364" s="1066"/>
      <c r="X364" s="1066"/>
      <c r="Y364" s="1078"/>
      <c r="Z364" s="1078"/>
      <c r="AA364" s="1078"/>
      <c r="AB364" s="1078"/>
      <c r="AC364" s="411"/>
      <c r="AD364" s="411"/>
      <c r="AE364" s="411"/>
      <c r="AF364" s="411"/>
      <c r="AG364" s="411"/>
      <c r="AH364" s="411"/>
      <c r="AI364" s="411"/>
      <c r="AJ364" s="411"/>
      <c r="AK364" s="411"/>
      <c r="AL364" s="411"/>
      <c r="AM364" s="306"/>
    </row>
    <row r="365" spans="1:39" ht="15.5" outlineLevel="1">
      <c r="A365" s="506">
        <v>28</v>
      </c>
      <c r="B365" s="320"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1089"/>
      <c r="Z365" s="1084"/>
      <c r="AA365" s="1084"/>
      <c r="AB365" s="414"/>
      <c r="AC365" s="414"/>
      <c r="AD365" s="414"/>
      <c r="AE365" s="414"/>
      <c r="AF365" s="414"/>
      <c r="AG365" s="414"/>
      <c r="AH365" s="414"/>
      <c r="AI365" s="414"/>
      <c r="AJ365" s="414"/>
      <c r="AK365" s="414"/>
      <c r="AL365" s="414"/>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1077">
        <f>Y365</f>
        <v>0</v>
      </c>
      <c r="Z366" s="1077">
        <f>Z365</f>
        <v>0</v>
      </c>
      <c r="AA366" s="1077">
        <f t="shared" ref="AA366:AB366" si="196">AA365</f>
        <v>0</v>
      </c>
      <c r="AB366" s="1077">
        <f t="shared" si="196"/>
        <v>0</v>
      </c>
      <c r="AC366" s="410">
        <f t="shared" ref="AC366:AL366" si="197">AC365</f>
        <v>0</v>
      </c>
      <c r="AD366" s="410">
        <f t="shared" si="197"/>
        <v>0</v>
      </c>
      <c r="AE366" s="410">
        <f t="shared" si="197"/>
        <v>0</v>
      </c>
      <c r="AF366" s="410">
        <f t="shared" si="197"/>
        <v>0</v>
      </c>
      <c r="AG366" s="410">
        <f t="shared" si="197"/>
        <v>0</v>
      </c>
      <c r="AH366" s="410">
        <f t="shared" si="197"/>
        <v>0</v>
      </c>
      <c r="AI366" s="410">
        <f t="shared" si="197"/>
        <v>0</v>
      </c>
      <c r="AJ366" s="410">
        <f t="shared" si="197"/>
        <v>0</v>
      </c>
      <c r="AK366" s="410">
        <f t="shared" si="197"/>
        <v>0</v>
      </c>
      <c r="AL366" s="410">
        <f t="shared" si="197"/>
        <v>0</v>
      </c>
      <c r="AM366" s="297"/>
    </row>
    <row r="367" spans="1:39" ht="15.5" outlineLevel="1">
      <c r="A367" s="509"/>
      <c r="B367" s="321"/>
      <c r="C367" s="291"/>
      <c r="D367" s="1066"/>
      <c r="E367" s="1066"/>
      <c r="F367" s="1066"/>
      <c r="G367" s="1066"/>
      <c r="H367" s="1066"/>
      <c r="I367" s="1066"/>
      <c r="J367" s="1066"/>
      <c r="K367" s="1066"/>
      <c r="L367" s="1066"/>
      <c r="M367" s="1066"/>
      <c r="N367" s="1066"/>
      <c r="O367" s="1066"/>
      <c r="P367" s="1066"/>
      <c r="Q367" s="1066"/>
      <c r="R367" s="1066"/>
      <c r="S367" s="1066"/>
      <c r="T367" s="1066"/>
      <c r="U367" s="1066"/>
      <c r="V367" s="1066"/>
      <c r="W367" s="1066"/>
      <c r="X367" s="1066"/>
      <c r="Y367" s="1078"/>
      <c r="Z367" s="1078"/>
      <c r="AA367" s="1078"/>
      <c r="AB367" s="1078"/>
      <c r="AC367" s="411"/>
      <c r="AD367" s="411"/>
      <c r="AE367" s="411"/>
      <c r="AF367" s="411"/>
      <c r="AG367" s="411"/>
      <c r="AH367" s="411"/>
      <c r="AI367" s="411"/>
      <c r="AJ367" s="411"/>
      <c r="AK367" s="411"/>
      <c r="AL367" s="411"/>
      <c r="AM367" s="306"/>
    </row>
    <row r="368" spans="1:39" ht="15.5" outlineLevel="1">
      <c r="A368" s="506">
        <v>29</v>
      </c>
      <c r="B368" s="323"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1089"/>
      <c r="Z368" s="1084"/>
      <c r="AA368" s="1084"/>
      <c r="AB368" s="414"/>
      <c r="AC368" s="414"/>
      <c r="AD368" s="414"/>
      <c r="AE368" s="414"/>
      <c r="AF368" s="414"/>
      <c r="AG368" s="414"/>
      <c r="AH368" s="414"/>
      <c r="AI368" s="414"/>
      <c r="AJ368" s="414"/>
      <c r="AK368" s="414"/>
      <c r="AL368" s="414"/>
      <c r="AM368" s="296">
        <f>SUM(Y368:AL368)</f>
        <v>0</v>
      </c>
    </row>
    <row r="369" spans="1:39" ht="15.5" outlineLevel="1">
      <c r="B369" s="323"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1077">
        <f>Y368</f>
        <v>0</v>
      </c>
      <c r="Z369" s="1077">
        <f t="shared" ref="Z369:AB369" si="198">Z368</f>
        <v>0</v>
      </c>
      <c r="AA369" s="1077">
        <f t="shared" si="198"/>
        <v>0</v>
      </c>
      <c r="AB369" s="1077">
        <f t="shared" si="198"/>
        <v>0</v>
      </c>
      <c r="AC369" s="410">
        <f t="shared" ref="AC369:AL369" si="199">AC368</f>
        <v>0</v>
      </c>
      <c r="AD369" s="410">
        <f t="shared" si="199"/>
        <v>0</v>
      </c>
      <c r="AE369" s="410">
        <f t="shared" si="199"/>
        <v>0</v>
      </c>
      <c r="AF369" s="410">
        <f t="shared" si="199"/>
        <v>0</v>
      </c>
      <c r="AG369" s="410">
        <f t="shared" si="199"/>
        <v>0</v>
      </c>
      <c r="AH369" s="410">
        <f t="shared" si="199"/>
        <v>0</v>
      </c>
      <c r="AI369" s="410">
        <f t="shared" si="199"/>
        <v>0</v>
      </c>
      <c r="AJ369" s="410">
        <f t="shared" si="199"/>
        <v>0</v>
      </c>
      <c r="AK369" s="410">
        <f t="shared" si="199"/>
        <v>0</v>
      </c>
      <c r="AL369" s="410">
        <f t="shared" si="199"/>
        <v>0</v>
      </c>
      <c r="AM369" s="297"/>
    </row>
    <row r="370" spans="1:39" ht="15.5" outlineLevel="1">
      <c r="B370" s="323"/>
      <c r="C370" s="291"/>
      <c r="D370" s="1066"/>
      <c r="E370" s="1066"/>
      <c r="F370" s="1066"/>
      <c r="G370" s="1066"/>
      <c r="H370" s="1066"/>
      <c r="I370" s="1066"/>
      <c r="J370" s="1066"/>
      <c r="K370" s="1066"/>
      <c r="L370" s="1066"/>
      <c r="M370" s="1066"/>
      <c r="N370" s="1066"/>
      <c r="O370" s="1066"/>
      <c r="P370" s="1066"/>
      <c r="Q370" s="1066"/>
      <c r="R370" s="1066"/>
      <c r="S370" s="1066"/>
      <c r="T370" s="1066"/>
      <c r="U370" s="1066"/>
      <c r="V370" s="1066"/>
      <c r="W370" s="1066"/>
      <c r="X370" s="1066"/>
      <c r="Y370" s="1094"/>
      <c r="Z370" s="1094"/>
      <c r="AA370" s="1094"/>
      <c r="AB370" s="1094"/>
      <c r="AC370" s="422"/>
      <c r="AD370" s="422"/>
      <c r="AE370" s="422"/>
      <c r="AF370" s="422"/>
      <c r="AG370" s="422"/>
      <c r="AH370" s="422"/>
      <c r="AI370" s="422"/>
      <c r="AJ370" s="422"/>
      <c r="AK370" s="422"/>
      <c r="AL370" s="422"/>
      <c r="AM370" s="313"/>
    </row>
    <row r="371" spans="1:39" s="283" customFormat="1" ht="15.5" outlineLevel="1">
      <c r="A371" s="506">
        <v>30</v>
      </c>
      <c r="B371" s="323"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1076"/>
      <c r="Z371" s="1076"/>
      <c r="AA371" s="1076"/>
      <c r="AB371" s="1076"/>
      <c r="AC371" s="409"/>
      <c r="AD371" s="409"/>
      <c r="AE371" s="409"/>
      <c r="AF371" s="409"/>
      <c r="AG371" s="409"/>
      <c r="AH371" s="409"/>
      <c r="AI371" s="409"/>
      <c r="AJ371" s="409"/>
      <c r="AK371" s="409"/>
      <c r="AL371" s="409"/>
      <c r="AM371" s="296">
        <f>SUM(Y371:AL371)</f>
        <v>0</v>
      </c>
    </row>
    <row r="372" spans="1:39" s="283" customFormat="1" ht="15.5" outlineLevel="1">
      <c r="A372" s="506"/>
      <c r="B372" s="323"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1077">
        <f>Y371</f>
        <v>0</v>
      </c>
      <c r="Z372" s="1077">
        <f t="shared" ref="Z372:AB372" si="200">Z371</f>
        <v>0</v>
      </c>
      <c r="AA372" s="1077">
        <f t="shared" si="200"/>
        <v>0</v>
      </c>
      <c r="AB372" s="1077">
        <f t="shared" si="200"/>
        <v>0</v>
      </c>
      <c r="AC372" s="410">
        <f t="shared" ref="AC372:AL372" si="201">AC371</f>
        <v>0</v>
      </c>
      <c r="AD372" s="410">
        <f t="shared" si="201"/>
        <v>0</v>
      </c>
      <c r="AE372" s="410">
        <f t="shared" si="201"/>
        <v>0</v>
      </c>
      <c r="AF372" s="410">
        <f t="shared" si="201"/>
        <v>0</v>
      </c>
      <c r="AG372" s="410">
        <f t="shared" si="201"/>
        <v>0</v>
      </c>
      <c r="AH372" s="410">
        <f t="shared" si="201"/>
        <v>0</v>
      </c>
      <c r="AI372" s="410">
        <f t="shared" si="201"/>
        <v>0</v>
      </c>
      <c r="AJ372" s="410">
        <f t="shared" si="201"/>
        <v>0</v>
      </c>
      <c r="AK372" s="410">
        <f t="shared" si="201"/>
        <v>0</v>
      </c>
      <c r="AL372" s="410">
        <f t="shared" si="201"/>
        <v>0</v>
      </c>
      <c r="AM372" s="297"/>
    </row>
    <row r="373" spans="1:39" s="283" customFormat="1" ht="15.5" outlineLevel="1">
      <c r="A373" s="506"/>
      <c r="B373" s="323"/>
      <c r="C373" s="291"/>
      <c r="D373" s="1066"/>
      <c r="E373" s="1066"/>
      <c r="F373" s="1066"/>
      <c r="G373" s="1066"/>
      <c r="H373" s="1066"/>
      <c r="I373" s="1066"/>
      <c r="J373" s="1066"/>
      <c r="K373" s="1066"/>
      <c r="L373" s="1066"/>
      <c r="M373" s="1066"/>
      <c r="N373" s="1066"/>
      <c r="O373" s="1066"/>
      <c r="P373" s="1066"/>
      <c r="Q373" s="1066"/>
      <c r="R373" s="1066"/>
      <c r="S373" s="1066"/>
      <c r="T373" s="1066"/>
      <c r="U373" s="1066"/>
      <c r="V373" s="1066"/>
      <c r="W373" s="1066"/>
      <c r="X373" s="1066"/>
      <c r="Y373" s="1078"/>
      <c r="Z373" s="1078"/>
      <c r="AA373" s="1078"/>
      <c r="AB373" s="1078"/>
      <c r="AC373" s="411"/>
      <c r="AD373" s="411"/>
      <c r="AE373" s="411"/>
      <c r="AF373" s="411"/>
      <c r="AG373" s="411"/>
      <c r="AH373" s="411"/>
      <c r="AI373" s="411"/>
      <c r="AJ373" s="411"/>
      <c r="AK373" s="411"/>
      <c r="AL373" s="411"/>
      <c r="AM373" s="313"/>
    </row>
    <row r="374" spans="1:39" s="283" customFormat="1" ht="15.5" outlineLevel="1">
      <c r="A374" s="506"/>
      <c r="B374" s="288" t="s">
        <v>490</v>
      </c>
      <c r="C374" s="291"/>
      <c r="D374" s="1066"/>
      <c r="E374" s="1066"/>
      <c r="F374" s="1066"/>
      <c r="G374" s="1066"/>
      <c r="H374" s="1066"/>
      <c r="I374" s="1066"/>
      <c r="J374" s="1066"/>
      <c r="K374" s="1066"/>
      <c r="L374" s="1066"/>
      <c r="M374" s="1066"/>
      <c r="N374" s="1066"/>
      <c r="O374" s="1066"/>
      <c r="P374" s="1066"/>
      <c r="Q374" s="1066"/>
      <c r="R374" s="1066"/>
      <c r="S374" s="1066"/>
      <c r="T374" s="1066"/>
      <c r="U374" s="1066"/>
      <c r="V374" s="1066"/>
      <c r="W374" s="1066"/>
      <c r="X374" s="1066"/>
      <c r="Y374" s="1078"/>
      <c r="Z374" s="1078"/>
      <c r="AA374" s="1078"/>
      <c r="AB374" s="1078"/>
      <c r="AC374" s="411"/>
      <c r="AD374" s="411"/>
      <c r="AE374" s="411"/>
      <c r="AF374" s="411"/>
      <c r="AG374" s="411"/>
      <c r="AH374" s="411"/>
      <c r="AI374" s="411"/>
      <c r="AJ374" s="411"/>
      <c r="AK374" s="411"/>
      <c r="AL374" s="411"/>
      <c r="AM374" s="313"/>
    </row>
    <row r="375" spans="1:39" s="283" customFormat="1" ht="15.5" outlineLevel="1">
      <c r="A375" s="506">
        <v>31</v>
      </c>
      <c r="B375" s="323" t="s">
        <v>491</v>
      </c>
      <c r="C375" s="291" t="s">
        <v>25</v>
      </c>
      <c r="D375" s="295">
        <f>+'7.  Persistence Report'!AS120</f>
        <v>911587</v>
      </c>
      <c r="E375" s="295">
        <f>+'7.  Persistence Report'!AT120</f>
        <v>911587</v>
      </c>
      <c r="F375" s="295">
        <f>+'7.  Persistence Report'!AU120</f>
        <v>16387</v>
      </c>
      <c r="G375" s="295">
        <f>+'7.  Persistence Report'!AV120</f>
        <v>16387</v>
      </c>
      <c r="H375" s="295">
        <f>+'7.  Persistence Report'!AW120</f>
        <v>16387</v>
      </c>
      <c r="I375" s="295">
        <f>+'7.  Persistence Report'!AX120</f>
        <v>16387</v>
      </c>
      <c r="J375" s="295">
        <f>+'7.  Persistence Report'!AY120</f>
        <v>16387</v>
      </c>
      <c r="K375" s="295">
        <f>+'7.  Persistence Report'!AZ120</f>
        <v>16387</v>
      </c>
      <c r="L375" s="295">
        <f>+'7.  Persistence Report'!BA120</f>
        <v>16387</v>
      </c>
      <c r="M375" s="295">
        <f>+'7.  Persistence Report'!BB120</f>
        <v>16387</v>
      </c>
      <c r="N375" s="295">
        <v>0</v>
      </c>
      <c r="O375" s="295">
        <f>+'7.  Persistence Report'!N120</f>
        <v>146.30000000000001</v>
      </c>
      <c r="P375" s="295">
        <f>+'7.  Persistence Report'!O120</f>
        <v>146.30000000000001</v>
      </c>
      <c r="Q375" s="295">
        <f>+'7.  Persistence Report'!P120</f>
        <v>34.4</v>
      </c>
      <c r="R375" s="295">
        <f>+'7.  Persistence Report'!Q120</f>
        <v>34.4</v>
      </c>
      <c r="S375" s="295">
        <f>+'7.  Persistence Report'!R120</f>
        <v>34.4</v>
      </c>
      <c r="T375" s="295">
        <f>+'7.  Persistence Report'!S120</f>
        <v>34.4</v>
      </c>
      <c r="U375" s="295">
        <f>+'7.  Persistence Report'!T120</f>
        <v>34.4</v>
      </c>
      <c r="V375" s="295">
        <f>+'7.  Persistence Report'!U120</f>
        <v>34.4</v>
      </c>
      <c r="W375" s="295">
        <f>+'7.  Persistence Report'!V120</f>
        <v>34.4</v>
      </c>
      <c r="X375" s="295">
        <f>+'7.  Persistence Report'!W120</f>
        <v>34.4</v>
      </c>
      <c r="Y375" s="1076"/>
      <c r="Z375" s="500">
        <v>0</v>
      </c>
      <c r="AA375" s="1084">
        <v>1</v>
      </c>
      <c r="AB375" s="1076"/>
      <c r="AC375" s="409"/>
      <c r="AD375" s="409"/>
      <c r="AE375" s="409"/>
      <c r="AF375" s="409"/>
      <c r="AG375" s="409"/>
      <c r="AH375" s="409"/>
      <c r="AI375" s="409"/>
      <c r="AJ375" s="409"/>
      <c r="AK375" s="409"/>
      <c r="AL375" s="409"/>
      <c r="AM375" s="296">
        <f>SUM(Y375:AL375)</f>
        <v>1</v>
      </c>
    </row>
    <row r="376" spans="1:39" s="283" customFormat="1" ht="15.5" outlineLevel="1">
      <c r="A376" s="506"/>
      <c r="B376" s="323"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1077">
        <f>Y375</f>
        <v>0</v>
      </c>
      <c r="Z376" s="1077">
        <f t="shared" ref="Z376:AB376" si="202">Z375</f>
        <v>0</v>
      </c>
      <c r="AA376" s="1077">
        <f t="shared" si="202"/>
        <v>1</v>
      </c>
      <c r="AB376" s="1077">
        <f t="shared" si="202"/>
        <v>0</v>
      </c>
      <c r="AC376" s="410">
        <f t="shared" ref="AC376:AL376" si="203">AC375</f>
        <v>0</v>
      </c>
      <c r="AD376" s="410">
        <f t="shared" si="203"/>
        <v>0</v>
      </c>
      <c r="AE376" s="410">
        <f t="shared" si="203"/>
        <v>0</v>
      </c>
      <c r="AF376" s="410">
        <f t="shared" si="203"/>
        <v>0</v>
      </c>
      <c r="AG376" s="410">
        <f t="shared" si="203"/>
        <v>0</v>
      </c>
      <c r="AH376" s="410">
        <f t="shared" si="203"/>
        <v>0</v>
      </c>
      <c r="AI376" s="410">
        <f t="shared" si="203"/>
        <v>0</v>
      </c>
      <c r="AJ376" s="410">
        <f t="shared" si="203"/>
        <v>0</v>
      </c>
      <c r="AK376" s="410">
        <f t="shared" si="203"/>
        <v>0</v>
      </c>
      <c r="AL376" s="410">
        <f t="shared" si="203"/>
        <v>0</v>
      </c>
      <c r="AM376" s="297"/>
    </row>
    <row r="377" spans="1:39" s="283" customFormat="1" ht="15.5" outlineLevel="1">
      <c r="A377" s="506"/>
      <c r="B377" s="323"/>
      <c r="C377" s="291"/>
      <c r="D377" s="1066"/>
      <c r="E377" s="1066"/>
      <c r="F377" s="1066"/>
      <c r="G377" s="1066"/>
      <c r="H377" s="1066"/>
      <c r="I377" s="1066"/>
      <c r="J377" s="1066"/>
      <c r="K377" s="1066"/>
      <c r="L377" s="1066"/>
      <c r="M377" s="1066"/>
      <c r="N377" s="1066"/>
      <c r="O377" s="1066"/>
      <c r="P377" s="1066"/>
      <c r="Q377" s="1066"/>
      <c r="R377" s="1066"/>
      <c r="S377" s="1066"/>
      <c r="T377" s="1066"/>
      <c r="U377" s="1066"/>
      <c r="V377" s="1066"/>
      <c r="W377" s="1066"/>
      <c r="X377" s="1066"/>
      <c r="Y377" s="1078"/>
      <c r="Z377" s="1078"/>
      <c r="AA377" s="1078"/>
      <c r="AB377" s="1078"/>
      <c r="AC377" s="411"/>
      <c r="AD377" s="411"/>
      <c r="AE377" s="411"/>
      <c r="AF377" s="411"/>
      <c r="AG377" s="411"/>
      <c r="AH377" s="411"/>
      <c r="AI377" s="411"/>
      <c r="AJ377" s="411"/>
      <c r="AK377" s="411"/>
      <c r="AL377" s="411"/>
      <c r="AM377" s="313"/>
    </row>
    <row r="378" spans="1:39" s="283" customFormat="1" ht="15.5" outlineLevel="1">
      <c r="A378" s="506">
        <v>32</v>
      </c>
      <c r="B378" s="323"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1076"/>
      <c r="Z378" s="1076"/>
      <c r="AA378" s="1076"/>
      <c r="AB378" s="1076"/>
      <c r="AC378" s="409"/>
      <c r="AD378" s="409"/>
      <c r="AE378" s="409"/>
      <c r="AF378" s="409"/>
      <c r="AG378" s="409"/>
      <c r="AH378" s="409"/>
      <c r="AI378" s="409"/>
      <c r="AJ378" s="409"/>
      <c r="AK378" s="409"/>
      <c r="AL378" s="409"/>
      <c r="AM378" s="296">
        <f>SUM(Y378:AL378)</f>
        <v>0</v>
      </c>
    </row>
    <row r="379" spans="1:39" s="283" customFormat="1" ht="15.5" outlineLevel="1">
      <c r="A379" s="506"/>
      <c r="B379" s="323"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1077">
        <f>Y378</f>
        <v>0</v>
      </c>
      <c r="Z379" s="1077">
        <f t="shared" ref="Z379:AB379" si="204">Z378</f>
        <v>0</v>
      </c>
      <c r="AA379" s="1077">
        <f t="shared" si="204"/>
        <v>0</v>
      </c>
      <c r="AB379" s="1077">
        <f t="shared" si="204"/>
        <v>0</v>
      </c>
      <c r="AC379" s="410">
        <f t="shared" ref="AC379:AL379" si="205">AC378</f>
        <v>0</v>
      </c>
      <c r="AD379" s="410">
        <f t="shared" si="205"/>
        <v>0</v>
      </c>
      <c r="AE379" s="410">
        <f t="shared" si="205"/>
        <v>0</v>
      </c>
      <c r="AF379" s="410">
        <f t="shared" si="205"/>
        <v>0</v>
      </c>
      <c r="AG379" s="410">
        <f t="shared" si="205"/>
        <v>0</v>
      </c>
      <c r="AH379" s="410">
        <f t="shared" si="205"/>
        <v>0</v>
      </c>
      <c r="AI379" s="410">
        <f t="shared" si="205"/>
        <v>0</v>
      </c>
      <c r="AJ379" s="410">
        <f t="shared" si="205"/>
        <v>0</v>
      </c>
      <c r="AK379" s="410">
        <f t="shared" si="205"/>
        <v>0</v>
      </c>
      <c r="AL379" s="410">
        <f t="shared" si="205"/>
        <v>0</v>
      </c>
      <c r="AM379" s="297"/>
    </row>
    <row r="380" spans="1:39" s="283" customFormat="1" ht="15.5" outlineLevel="1">
      <c r="A380" s="506"/>
      <c r="B380" s="323"/>
      <c r="C380" s="291"/>
      <c r="D380" s="1066"/>
      <c r="E380" s="1066"/>
      <c r="F380" s="1066"/>
      <c r="G380" s="1066"/>
      <c r="H380" s="1066"/>
      <c r="I380" s="1066"/>
      <c r="J380" s="1066"/>
      <c r="K380" s="1066"/>
      <c r="L380" s="1066"/>
      <c r="M380" s="1066"/>
      <c r="N380" s="1066"/>
      <c r="O380" s="1066"/>
      <c r="P380" s="1066"/>
      <c r="Q380" s="1066"/>
      <c r="R380" s="1066"/>
      <c r="S380" s="1066"/>
      <c r="T380" s="1066"/>
      <c r="U380" s="1066"/>
      <c r="V380" s="1066"/>
      <c r="W380" s="1066"/>
      <c r="X380" s="1066"/>
      <c r="Y380" s="1078"/>
      <c r="Z380" s="1078"/>
      <c r="AA380" s="1078"/>
      <c r="AB380" s="1078"/>
      <c r="AC380" s="411"/>
      <c r="AD380" s="411"/>
      <c r="AE380" s="411"/>
      <c r="AF380" s="411"/>
      <c r="AG380" s="411"/>
      <c r="AH380" s="411"/>
      <c r="AI380" s="411"/>
      <c r="AJ380" s="411"/>
      <c r="AK380" s="411"/>
      <c r="AL380" s="411"/>
      <c r="AM380" s="313"/>
    </row>
    <row r="381" spans="1:39" s="283" customFormat="1" ht="15.5" outlineLevel="1">
      <c r="A381" s="506">
        <v>33</v>
      </c>
      <c r="B381" s="323"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1076"/>
      <c r="Z381" s="1076"/>
      <c r="AA381" s="1076"/>
      <c r="AB381" s="1076"/>
      <c r="AC381" s="409"/>
      <c r="AD381" s="409"/>
      <c r="AE381" s="409"/>
      <c r="AF381" s="409"/>
      <c r="AG381" s="409"/>
      <c r="AH381" s="409"/>
      <c r="AI381" s="409"/>
      <c r="AJ381" s="409"/>
      <c r="AK381" s="409"/>
      <c r="AL381" s="409"/>
      <c r="AM381" s="296">
        <f>SUM(Y381:AL381)</f>
        <v>0</v>
      </c>
    </row>
    <row r="382" spans="1:39" s="283" customFormat="1" ht="15.5" outlineLevel="1">
      <c r="A382" s="506"/>
      <c r="B382" s="323"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1077">
        <f>Y381</f>
        <v>0</v>
      </c>
      <c r="Z382" s="1077">
        <f t="shared" ref="Z382:AB382" si="206">Z381</f>
        <v>0</v>
      </c>
      <c r="AA382" s="1077">
        <f t="shared" si="206"/>
        <v>0</v>
      </c>
      <c r="AB382" s="1077">
        <f t="shared" si="206"/>
        <v>0</v>
      </c>
      <c r="AC382" s="410">
        <f t="shared" ref="AC382:AK382" si="207">AC381</f>
        <v>0</v>
      </c>
      <c r="AD382" s="410">
        <f t="shared" si="207"/>
        <v>0</v>
      </c>
      <c r="AE382" s="410">
        <f t="shared" si="207"/>
        <v>0</v>
      </c>
      <c r="AF382" s="410">
        <f t="shared" si="207"/>
        <v>0</v>
      </c>
      <c r="AG382" s="410">
        <f t="shared" si="207"/>
        <v>0</v>
      </c>
      <c r="AH382" s="410">
        <f t="shared" si="207"/>
        <v>0</v>
      </c>
      <c r="AI382" s="410">
        <f t="shared" si="207"/>
        <v>0</v>
      </c>
      <c r="AJ382" s="410">
        <f t="shared" si="207"/>
        <v>0</v>
      </c>
      <c r="AK382" s="410">
        <f t="shared" si="207"/>
        <v>0</v>
      </c>
      <c r="AL382" s="410">
        <f>AL381</f>
        <v>0</v>
      </c>
      <c r="AM382" s="297"/>
    </row>
    <row r="383" spans="1:39" ht="15.5"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5">
      <c r="B384" s="326" t="s">
        <v>250</v>
      </c>
      <c r="C384" s="328"/>
      <c r="D384" s="328">
        <f>SUM(D279:D382)</f>
        <v>10156424.069158215</v>
      </c>
      <c r="E384" s="328"/>
      <c r="F384" s="328"/>
      <c r="G384" s="328"/>
      <c r="H384" s="328"/>
      <c r="I384" s="328"/>
      <c r="J384" s="328"/>
      <c r="K384" s="328"/>
      <c r="L384" s="328"/>
      <c r="M384" s="328"/>
      <c r="N384" s="328"/>
      <c r="O384" s="328">
        <f>SUM(O279:O382)</f>
        <v>9097.3211573794033</v>
      </c>
      <c r="P384" s="328"/>
      <c r="Q384" s="328"/>
      <c r="R384" s="328"/>
      <c r="S384" s="328"/>
      <c r="T384" s="328"/>
      <c r="U384" s="328"/>
      <c r="V384" s="328"/>
      <c r="W384" s="328"/>
      <c r="X384" s="328"/>
      <c r="Y384" s="328">
        <f>IF(Y278="kWh",SUMPRODUCT(D279:D382,Y279:Y382))</f>
        <v>1665877.8822126216</v>
      </c>
      <c r="Z384" s="328">
        <f>IF(Z278="kWh",SUMPRODUCT(D279:D382,Z279:Z382))</f>
        <v>1634858.1552921815</v>
      </c>
      <c r="AA384" s="328">
        <f>IF(AA278="kW",SUMPRODUCT(N279:N382,O279:O382,AA279:AA382),SUMPRODUCT(D279:D382,AA279:AA382))</f>
        <v>12851.922719473054</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1.6899999999999998E-2</v>
      </c>
      <c r="Z387" s="340">
        <f>HLOOKUP(Z$20,'3.  Distribution Rates'!$C$122:$P$133,5,FALSE)</f>
        <v>1.21E-2</v>
      </c>
      <c r="AA387" s="340">
        <f>HLOOKUP(AA$20,'3.  Distribution Rates'!$C$122:$P$133,5,FALSE)</f>
        <v>3.9849999999999999</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208">Y136*Y387</f>
        <v>35177.907948986081</v>
      </c>
      <c r="Z388" s="377">
        <f t="shared" si="208"/>
        <v>25777.363830007933</v>
      </c>
      <c r="AA388" s="377">
        <f t="shared" si="208"/>
        <v>67341.595020728448</v>
      </c>
      <c r="AB388" s="377">
        <f t="shared" si="208"/>
        <v>0</v>
      </c>
      <c r="AC388" s="377">
        <f t="shared" si="208"/>
        <v>0</v>
      </c>
      <c r="AD388" s="377">
        <f t="shared" si="208"/>
        <v>0</v>
      </c>
      <c r="AE388" s="377">
        <f t="shared" si="208"/>
        <v>0</v>
      </c>
      <c r="AF388" s="377">
        <f t="shared" si="208"/>
        <v>0</v>
      </c>
      <c r="AG388" s="377">
        <f t="shared" si="208"/>
        <v>0</v>
      </c>
      <c r="AH388" s="377">
        <f t="shared" si="208"/>
        <v>0</v>
      </c>
      <c r="AI388" s="377">
        <f t="shared" si="208"/>
        <v>0</v>
      </c>
      <c r="AJ388" s="377">
        <f t="shared" si="208"/>
        <v>0</v>
      </c>
      <c r="AK388" s="377">
        <f t="shared" si="208"/>
        <v>0</v>
      </c>
      <c r="AL388" s="377">
        <f t="shared" si="208"/>
        <v>0</v>
      </c>
      <c r="AM388" s="626">
        <f>SUM(Y388:AL388)</f>
        <v>128296.86679972245</v>
      </c>
      <c r="AO388" s="283"/>
    </row>
    <row r="389" spans="1:41" ht="15.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209">Y265*Y387</f>
        <v>25221.583325145741</v>
      </c>
      <c r="Z389" s="377">
        <f t="shared" si="209"/>
        <v>17617.563640662287</v>
      </c>
      <c r="AA389" s="377">
        <f t="shared" si="209"/>
        <v>36712.310577062868</v>
      </c>
      <c r="AB389" s="377">
        <f t="shared" si="209"/>
        <v>0</v>
      </c>
      <c r="AC389" s="377">
        <f t="shared" si="209"/>
        <v>0</v>
      </c>
      <c r="AD389" s="377">
        <f t="shared" si="209"/>
        <v>0</v>
      </c>
      <c r="AE389" s="377">
        <f t="shared" si="209"/>
        <v>0</v>
      </c>
      <c r="AF389" s="377">
        <f t="shared" si="209"/>
        <v>0</v>
      </c>
      <c r="AG389" s="377">
        <f t="shared" si="209"/>
        <v>0</v>
      </c>
      <c r="AH389" s="377">
        <f t="shared" si="209"/>
        <v>0</v>
      </c>
      <c r="AI389" s="377">
        <f t="shared" si="209"/>
        <v>0</v>
      </c>
      <c r="AJ389" s="377">
        <f t="shared" si="209"/>
        <v>0</v>
      </c>
      <c r="AK389" s="377">
        <f t="shared" si="209"/>
        <v>0</v>
      </c>
      <c r="AL389" s="377">
        <f t="shared" si="209"/>
        <v>0</v>
      </c>
      <c r="AM389" s="626">
        <f>SUM(Y389:AL389)</f>
        <v>79551.457542870892</v>
      </c>
    </row>
    <row r="390" spans="1:41" ht="15.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28153.336209393303</v>
      </c>
      <c r="Z390" s="377">
        <f t="shared" ref="Z390:AE390" si="210">Z384*Z387</f>
        <v>19781.783679035398</v>
      </c>
      <c r="AA390" s="377">
        <f t="shared" si="210"/>
        <v>51214.912037100119</v>
      </c>
      <c r="AB390" s="377">
        <f t="shared" si="210"/>
        <v>0</v>
      </c>
      <c r="AC390" s="377">
        <f t="shared" si="210"/>
        <v>0</v>
      </c>
      <c r="AD390" s="377">
        <f t="shared" si="210"/>
        <v>0</v>
      </c>
      <c r="AE390" s="377">
        <f t="shared" si="210"/>
        <v>0</v>
      </c>
      <c r="AF390" s="377">
        <f t="shared" ref="AF390:AL390" si="211">AF384*AF387</f>
        <v>0</v>
      </c>
      <c r="AG390" s="377">
        <f t="shared" si="211"/>
        <v>0</v>
      </c>
      <c r="AH390" s="377">
        <f t="shared" si="211"/>
        <v>0</v>
      </c>
      <c r="AI390" s="377">
        <f t="shared" si="211"/>
        <v>0</v>
      </c>
      <c r="AJ390" s="377">
        <f t="shared" si="211"/>
        <v>0</v>
      </c>
      <c r="AK390" s="377">
        <f t="shared" si="211"/>
        <v>0</v>
      </c>
      <c r="AL390" s="377">
        <f t="shared" si="211"/>
        <v>0</v>
      </c>
      <c r="AM390" s="626">
        <f>SUM(Y390:AL390)</f>
        <v>99150.03192552882</v>
      </c>
    </row>
    <row r="391" spans="1:41" s="379" customFormat="1" ht="15.5">
      <c r="A391" s="508"/>
      <c r="B391" s="348" t="s">
        <v>257</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88552.827483525121</v>
      </c>
      <c r="Z391" s="345">
        <f>SUM(Z388:Z390)</f>
        <v>63176.711149705618</v>
      </c>
      <c r="AA391" s="345">
        <f t="shared" ref="AA391:AE391" si="212">SUM(AA388:AA390)</f>
        <v>155268.81763489143</v>
      </c>
      <c r="AB391" s="345">
        <f t="shared" si="212"/>
        <v>0</v>
      </c>
      <c r="AC391" s="345">
        <f t="shared" si="212"/>
        <v>0</v>
      </c>
      <c r="AD391" s="345">
        <f t="shared" si="212"/>
        <v>0</v>
      </c>
      <c r="AE391" s="345">
        <f t="shared" si="212"/>
        <v>0</v>
      </c>
      <c r="AF391" s="345">
        <f t="shared" ref="AF391:AL391" si="213">SUM(AF388:AF390)</f>
        <v>0</v>
      </c>
      <c r="AG391" s="345">
        <f t="shared" si="213"/>
        <v>0</v>
      </c>
      <c r="AH391" s="345">
        <f t="shared" si="213"/>
        <v>0</v>
      </c>
      <c r="AI391" s="345">
        <f t="shared" si="213"/>
        <v>0</v>
      </c>
      <c r="AJ391" s="345">
        <f t="shared" si="213"/>
        <v>0</v>
      </c>
      <c r="AK391" s="345">
        <f t="shared" si="213"/>
        <v>0</v>
      </c>
      <c r="AL391" s="345">
        <f t="shared" si="213"/>
        <v>0</v>
      </c>
      <c r="AM391" s="406">
        <f>SUM(AM388:AM390)</f>
        <v>306998.35626812215</v>
      </c>
    </row>
    <row r="392" spans="1:41" s="379" customFormat="1" ht="15.5">
      <c r="A392" s="508"/>
      <c r="B392" s="348" t="s">
        <v>252</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214">Y385*Y387</f>
        <v>0</v>
      </c>
      <c r="Z392" s="346">
        <f t="shared" si="214"/>
        <v>0</v>
      </c>
      <c r="AA392" s="346">
        <f t="shared" si="214"/>
        <v>0</v>
      </c>
      <c r="AB392" s="346">
        <f t="shared" si="214"/>
        <v>0</v>
      </c>
      <c r="AC392" s="346">
        <f t="shared" si="214"/>
        <v>0</v>
      </c>
      <c r="AD392" s="346">
        <f t="shared" si="214"/>
        <v>0</v>
      </c>
      <c r="AE392" s="346">
        <f t="shared" si="214"/>
        <v>0</v>
      </c>
      <c r="AF392" s="346">
        <f t="shared" ref="AF392:AL392" si="215">AF385*AF387</f>
        <v>0</v>
      </c>
      <c r="AG392" s="346">
        <f t="shared" si="215"/>
        <v>0</v>
      </c>
      <c r="AH392" s="346">
        <f t="shared" si="215"/>
        <v>0</v>
      </c>
      <c r="AI392" s="346">
        <f t="shared" si="215"/>
        <v>0</v>
      </c>
      <c r="AJ392" s="346">
        <f t="shared" si="215"/>
        <v>0</v>
      </c>
      <c r="AK392" s="346">
        <f t="shared" si="215"/>
        <v>0</v>
      </c>
      <c r="AL392" s="346">
        <f t="shared" si="215"/>
        <v>0</v>
      </c>
      <c r="AM392" s="406">
        <f>SUM(Y392:AL392)</f>
        <v>0</v>
      </c>
    </row>
    <row r="393" spans="1:41" ht="15.75" customHeight="1">
      <c r="A393" s="508"/>
      <c r="B393" s="348" t="s">
        <v>264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306998.35626812215</v>
      </c>
    </row>
    <row r="394" spans="1:41" ht="15.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1662898.5898978407</v>
      </c>
      <c r="Z395" s="291">
        <f>SUMPRODUCT(E279:E382,Z279:Z382)</f>
        <v>1620204.7427332089</v>
      </c>
      <c r="AA395" s="291">
        <f>IF(AA278="kW",SUMPRODUCT(N279:N382,P279:P382,AA279:AA382),SUMPRODUCT(E279:E382,AA279:AA382))</f>
        <v>12585.826131258455</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1640628.2403760543</v>
      </c>
      <c r="Z396" s="291">
        <f>SUMPRODUCT(F279:F382,Z279:Z382)</f>
        <v>1606497.208238753</v>
      </c>
      <c r="AA396" s="291">
        <f>IF(AA278="kW",SUMPRODUCT(N279:N382,Q279:Q382,AA279:AA382),SUMPRODUCT(F279:F382,AA279:AA382))</f>
        <v>12585.826131258455</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SUMPRODUCT(G279:G382,Y279:Y382)</f>
        <v>1515281.9160240276</v>
      </c>
      <c r="Z397" s="291">
        <f>SUMPRODUCT(G279:G382,Z279:Z382)</f>
        <v>1563396.9346787136</v>
      </c>
      <c r="AA397" s="291">
        <f>IF(AA278="kW",SUMPRODUCT(N279:N382,R279:R382,AA279:AA382),SUMPRODUCT(G279:G382,AA279:AA382))</f>
        <v>12507.571065298682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6"/>
    </row>
    <row r="398" spans="1:41" ht="15.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f>SUMPRODUCT(H279:H382,Y279:Y382)</f>
        <v>1425337.7345461766</v>
      </c>
      <c r="Z398" s="291">
        <f>SUMPRODUCT(H279:H382,Z279:Z382)</f>
        <v>1109374.8516871692</v>
      </c>
      <c r="AA398" s="291">
        <f>IF(AA278="kW",SUMPRODUCT(N279:N382,S279:S382,AA279:AA382),SUMPRODUCT(H279:H382,AA279:AA382))</f>
        <v>11914.057275626448</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6"/>
    </row>
    <row r="399" spans="1:41" ht="15.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f>SUMPRODUCT(I279:I382,Y279:Y382)</f>
        <v>1358126.4086185368</v>
      </c>
      <c r="Z399" s="291">
        <f>SUMPRODUCT(I279:I382,Z279:Z382)</f>
        <v>1097689.5820512511</v>
      </c>
      <c r="AA399" s="291">
        <f>IF(AA278="kW",SUMPRODUCT(N279:N382,T279:T382,AA279:AA382),SUMPRODUCT(I279:I382,AA279:AA382))</f>
        <v>11741.320297135801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6"/>
    </row>
    <row r="400" spans="1:41" ht="15.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f>SUMPRODUCT(J279:J382,Y279:Y382)</f>
        <v>1344824.614100676</v>
      </c>
      <c r="Z400" s="291">
        <f>SUMPRODUCT(J279:J382,Z279:Z382)</f>
        <v>1097689.5820512511</v>
      </c>
      <c r="AA400" s="291">
        <f>IF(AA278="kW",SUMPRODUCT(N279:N382,U279:U382,AA279:AA382),SUMPRODUCT(J279:J382,AA279:AA382))</f>
        <v>11741.320297135801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1342989.4325724829</v>
      </c>
      <c r="Z401" s="325">
        <f>SUMPRODUCT(K279:K382,Z279:Z382)</f>
        <v>1096128.281245247</v>
      </c>
      <c r="AA401" s="325">
        <f>IF(AA278="kW",SUMPRODUCT(N279:N382,V279:V382,AA279:AA382),SUMPRODUCT(K279:K382,AA279:AA382))</f>
        <v>11738.426832271223</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5">
      <c r="B404" s="280" t="s">
        <v>258</v>
      </c>
      <c r="C404" s="281"/>
      <c r="D404" s="587" t="s">
        <v>521</v>
      </c>
      <c r="F404" s="587"/>
      <c r="O404" s="281"/>
      <c r="Y404" s="270"/>
      <c r="Z404" s="267"/>
      <c r="AA404" s="267"/>
      <c r="AB404" s="267"/>
      <c r="AC404" s="267"/>
      <c r="AD404" s="267"/>
      <c r="AE404" s="267"/>
      <c r="AF404" s="267"/>
      <c r="AG404" s="267"/>
      <c r="AH404" s="267"/>
      <c r="AI404" s="267"/>
      <c r="AJ404" s="267"/>
      <c r="AK404" s="267"/>
      <c r="AL404" s="267"/>
      <c r="AM404" s="282"/>
    </row>
    <row r="405" spans="1:40" ht="36" customHeight="1">
      <c r="B405" s="1198" t="s">
        <v>211</v>
      </c>
      <c r="C405" s="1200" t="s">
        <v>33</v>
      </c>
      <c r="D405" s="284" t="s">
        <v>422</v>
      </c>
      <c r="E405" s="1202" t="s">
        <v>209</v>
      </c>
      <c r="F405" s="1203"/>
      <c r="G405" s="1203"/>
      <c r="H405" s="1203"/>
      <c r="I405" s="1203"/>
      <c r="J405" s="1203"/>
      <c r="K405" s="1203"/>
      <c r="L405" s="1203"/>
      <c r="M405" s="1204"/>
      <c r="N405" s="1208" t="s">
        <v>213</v>
      </c>
      <c r="O405" s="284" t="s">
        <v>423</v>
      </c>
      <c r="P405" s="1202" t="s">
        <v>212</v>
      </c>
      <c r="Q405" s="1203"/>
      <c r="R405" s="1203"/>
      <c r="S405" s="1203"/>
      <c r="T405" s="1203"/>
      <c r="U405" s="1203"/>
      <c r="V405" s="1203"/>
      <c r="W405" s="1203"/>
      <c r="X405" s="1204"/>
      <c r="Y405" s="1205" t="s">
        <v>243</v>
      </c>
      <c r="Z405" s="1206"/>
      <c r="AA405" s="1206"/>
      <c r="AB405" s="1206"/>
      <c r="AC405" s="1206"/>
      <c r="AD405" s="1206"/>
      <c r="AE405" s="1206"/>
      <c r="AF405" s="1206"/>
      <c r="AG405" s="1206"/>
      <c r="AH405" s="1206"/>
      <c r="AI405" s="1206"/>
      <c r="AJ405" s="1206"/>
      <c r="AK405" s="1206"/>
      <c r="AL405" s="1206"/>
      <c r="AM405" s="1207"/>
    </row>
    <row r="406" spans="1:40" ht="45.75" customHeight="1">
      <c r="B406" s="1199"/>
      <c r="C406" s="1201"/>
      <c r="D406" s="285">
        <v>2014</v>
      </c>
      <c r="E406" s="285">
        <v>2015</v>
      </c>
      <c r="F406" s="285">
        <v>2016</v>
      </c>
      <c r="G406" s="285">
        <v>2017</v>
      </c>
      <c r="H406" s="285">
        <v>2018</v>
      </c>
      <c r="I406" s="285">
        <v>2019</v>
      </c>
      <c r="J406" s="285">
        <v>2020</v>
      </c>
      <c r="K406" s="285">
        <v>2021</v>
      </c>
      <c r="L406" s="285">
        <v>2022</v>
      </c>
      <c r="M406" s="285">
        <v>2023</v>
      </c>
      <c r="N406" s="120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Streetlighting kW</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7"/>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6">
        <v>1</v>
      </c>
      <c r="B408" s="294" t="s">
        <v>1</v>
      </c>
      <c r="C408" s="291" t="s">
        <v>25</v>
      </c>
      <c r="D408" s="295">
        <f>+'7.  Persistence Report'!AT139+'7.  Persistence Report'!AT140+'7.  Persistence Report'!AT141+'7.  Persistence Report'!AT142</f>
        <v>83901.843103437393</v>
      </c>
      <c r="E408" s="295">
        <f>+'7.  Persistence Report'!AU139+'7.  Persistence Report'!AU140+'7.  Persistence Report'!AU141+'7.  Persistence Report'!AU142</f>
        <v>83901.843103437393</v>
      </c>
      <c r="F408" s="295">
        <f>+'7.  Persistence Report'!AV139+'7.  Persistence Report'!AV140+'7.  Persistence Report'!AV141+'7.  Persistence Report'!AV142</f>
        <v>83901.843103437393</v>
      </c>
      <c r="G408" s="295">
        <f>+'7.  Persistence Report'!AW139+'7.  Persistence Report'!AW140+'7.  Persistence Report'!AW141+'7.  Persistence Report'!AW142</f>
        <v>83693.027010237391</v>
      </c>
      <c r="H408" s="295">
        <f>+'7.  Persistence Report'!AX139+'7.  Persistence Report'!AX140+'7.  Persistence Report'!AX141+'7.  Persistence Report'!AX142</f>
        <v>47418.390722093885</v>
      </c>
      <c r="I408" s="295">
        <f>+'7.  Persistence Report'!AY139+'7.  Persistence Report'!AY140+'7.  Persistence Report'!AY141+'7.  Persistence Report'!AY142</f>
        <v>0</v>
      </c>
      <c r="J408" s="295">
        <f>+'7.  Persistence Report'!AZ139+'7.  Persistence Report'!AZ140+'7.  Persistence Report'!AZ141+'7.  Persistence Report'!AZ142</f>
        <v>0</v>
      </c>
      <c r="K408" s="295">
        <f>+'7.  Persistence Report'!BA139+'7.  Persistence Report'!BA140+'7.  Persistence Report'!BA141+'7.  Persistence Report'!BA142</f>
        <v>0</v>
      </c>
      <c r="L408" s="295">
        <f>+'7.  Persistence Report'!BB139+'7.  Persistence Report'!BB140+'7.  Persistence Report'!BB141+'7.  Persistence Report'!BB142</f>
        <v>0</v>
      </c>
      <c r="M408" s="295">
        <f>+'7.  Persistence Report'!BC139+'7.  Persistence Report'!BC140+'7.  Persistence Report'!BC141+'7.  Persistence Report'!BC142</f>
        <v>0</v>
      </c>
      <c r="N408" s="1066"/>
      <c r="O408" s="295">
        <f>+'7.  Persistence Report'!O139+'7.  Persistence Report'!O140+'7.  Persistence Report'!O141+'7.  Persistence Report'!O142</f>
        <v>12.612440650657527</v>
      </c>
      <c r="P408" s="295">
        <f>+'7.  Persistence Report'!P139+'7.  Persistence Report'!P140+'7.  Persistence Report'!P141+'7.  Persistence Report'!P142</f>
        <v>12.612440650657527</v>
      </c>
      <c r="Q408" s="295">
        <f>+'7.  Persistence Report'!Q139+'7.  Persistence Report'!Q140+'7.  Persistence Report'!Q141+'7.  Persistence Report'!Q142</f>
        <v>12.612440650657527</v>
      </c>
      <c r="R408" s="295">
        <f>+'7.  Persistence Report'!R139+'7.  Persistence Report'!R140+'7.  Persistence Report'!R141+'7.  Persistence Report'!R142</f>
        <v>12.378932055657527</v>
      </c>
      <c r="S408" s="295">
        <f>+'7.  Persistence Report'!S139+'7.  Persistence Report'!S140+'7.  Persistence Report'!S141+'7.  Persistence Report'!S142</f>
        <v>6.968803609936054</v>
      </c>
      <c r="T408" s="295">
        <f>+'7.  Persistence Report'!T139+'7.  Persistence Report'!T140+'7.  Persistence Report'!T141+'7.  Persistence Report'!T142</f>
        <v>0</v>
      </c>
      <c r="U408" s="295">
        <f>+'7.  Persistence Report'!U139+'7.  Persistence Report'!U140+'7.  Persistence Report'!U141+'7.  Persistence Report'!U142</f>
        <v>0</v>
      </c>
      <c r="V408" s="295">
        <f>+'7.  Persistence Report'!V139+'7.  Persistence Report'!V140+'7.  Persistence Report'!V141+'7.  Persistence Report'!V142</f>
        <v>0</v>
      </c>
      <c r="W408" s="295">
        <f>+'7.  Persistence Report'!W139+'7.  Persistence Report'!W140+'7.  Persistence Report'!W141+'7.  Persistence Report'!W142</f>
        <v>0</v>
      </c>
      <c r="X408" s="295">
        <f>+'7.  Persistence Report'!X139+'7.  Persistence Report'!X140+'7.  Persistence Report'!X141+'7.  Persistence Report'!X142</f>
        <v>0</v>
      </c>
      <c r="Y408" s="1092">
        <v>1</v>
      </c>
      <c r="Z408" s="1076"/>
      <c r="AA408" s="1076"/>
      <c r="AB408" s="1076"/>
      <c r="AC408" s="1076"/>
      <c r="AD408" s="1076"/>
      <c r="AE408" s="1076"/>
      <c r="AF408" s="1076"/>
      <c r="AG408" s="1076"/>
      <c r="AH408" s="1076"/>
      <c r="AI408" s="1076"/>
      <c r="AJ408" s="1076"/>
      <c r="AK408" s="1076"/>
      <c r="AL408" s="1076"/>
      <c r="AM408" s="296">
        <f>SUM(Y408:AL408)</f>
        <v>1</v>
      </c>
    </row>
    <row r="409" spans="1:40" ht="15.5" outlineLevel="1">
      <c r="B409" s="294" t="s">
        <v>259</v>
      </c>
      <c r="C409" s="291" t="s">
        <v>163</v>
      </c>
      <c r="D409" s="295"/>
      <c r="E409" s="295"/>
      <c r="F409" s="295"/>
      <c r="G409" s="295"/>
      <c r="H409" s="295"/>
      <c r="I409" s="295"/>
      <c r="J409" s="295"/>
      <c r="K409" s="295"/>
      <c r="L409" s="295"/>
      <c r="M409" s="295"/>
      <c r="N409" s="1067"/>
      <c r="O409" s="295"/>
      <c r="P409" s="295"/>
      <c r="Q409" s="295"/>
      <c r="R409" s="295"/>
      <c r="S409" s="295"/>
      <c r="T409" s="295"/>
      <c r="U409" s="295"/>
      <c r="V409" s="295"/>
      <c r="W409" s="295"/>
      <c r="X409" s="295"/>
      <c r="Y409" s="1077">
        <f>Y408</f>
        <v>1</v>
      </c>
      <c r="Z409" s="1077">
        <f>Z408</f>
        <v>0</v>
      </c>
      <c r="AA409" s="1077">
        <f t="shared" ref="AA409:AL409" si="216">AA408</f>
        <v>0</v>
      </c>
      <c r="AB409" s="1077">
        <f t="shared" si="216"/>
        <v>0</v>
      </c>
      <c r="AC409" s="1077">
        <f t="shared" si="216"/>
        <v>0</v>
      </c>
      <c r="AD409" s="1077">
        <f t="shared" si="216"/>
        <v>0</v>
      </c>
      <c r="AE409" s="1077">
        <f t="shared" si="216"/>
        <v>0</v>
      </c>
      <c r="AF409" s="1077">
        <f t="shared" si="216"/>
        <v>0</v>
      </c>
      <c r="AG409" s="1077">
        <f t="shared" si="216"/>
        <v>0</v>
      </c>
      <c r="AH409" s="1077">
        <f t="shared" si="216"/>
        <v>0</v>
      </c>
      <c r="AI409" s="1077">
        <f t="shared" si="216"/>
        <v>0</v>
      </c>
      <c r="AJ409" s="1077">
        <f t="shared" si="216"/>
        <v>0</v>
      </c>
      <c r="AK409" s="1077">
        <f t="shared" si="216"/>
        <v>0</v>
      </c>
      <c r="AL409" s="1077">
        <f t="shared" si="216"/>
        <v>0</v>
      </c>
      <c r="AM409" s="297"/>
    </row>
    <row r="410" spans="1:40" ht="15.5" outlineLevel="1">
      <c r="A410" s="508"/>
      <c r="B410" s="298"/>
      <c r="C410" s="299"/>
      <c r="D410" s="1074"/>
      <c r="E410" s="1074"/>
      <c r="F410" s="1074"/>
      <c r="G410" s="1074"/>
      <c r="H410" s="1074"/>
      <c r="I410" s="1074"/>
      <c r="J410" s="1074"/>
      <c r="K410" s="1074"/>
      <c r="L410" s="1074"/>
      <c r="M410" s="1074"/>
      <c r="N410" s="303"/>
      <c r="O410" s="1074"/>
      <c r="P410" s="1074"/>
      <c r="Q410" s="1074"/>
      <c r="R410" s="1074"/>
      <c r="S410" s="1074"/>
      <c r="T410" s="1074"/>
      <c r="U410" s="1074"/>
      <c r="V410" s="1074"/>
      <c r="W410" s="1074"/>
      <c r="X410" s="1074"/>
      <c r="Y410" s="1078"/>
      <c r="Z410" s="1079"/>
      <c r="AA410" s="1079"/>
      <c r="AB410" s="1079"/>
      <c r="AC410" s="1079"/>
      <c r="AD410" s="1079"/>
      <c r="AE410" s="1079"/>
      <c r="AF410" s="1079"/>
      <c r="AG410" s="1079"/>
      <c r="AH410" s="1079"/>
      <c r="AI410" s="1079"/>
      <c r="AJ410" s="1079"/>
      <c r="AK410" s="1079"/>
      <c r="AL410" s="1079"/>
      <c r="AM410" s="302"/>
    </row>
    <row r="411" spans="1:40" ht="15.5" outlineLevel="1">
      <c r="A411" s="506">
        <v>2</v>
      </c>
      <c r="B411" s="294" t="s">
        <v>2</v>
      </c>
      <c r="C411" s="291" t="s">
        <v>25</v>
      </c>
      <c r="D411" s="295">
        <f>+'7.  Persistence Report'!AT138</f>
        <v>61696.459620000001</v>
      </c>
      <c r="E411" s="295">
        <f>+'7.  Persistence Report'!AU138</f>
        <v>61696.459620000001</v>
      </c>
      <c r="F411" s="295">
        <f>+'7.  Persistence Report'!AV138</f>
        <v>61696.459620000001</v>
      </c>
      <c r="G411" s="295">
        <f>+'7.  Persistence Report'!AW138</f>
        <v>61696.459620000001</v>
      </c>
      <c r="H411" s="295">
        <f>+'7.  Persistence Report'!AX138</f>
        <v>0</v>
      </c>
      <c r="I411" s="295">
        <f>+'7.  Persistence Report'!AY138</f>
        <v>0</v>
      </c>
      <c r="J411" s="295">
        <f>+'7.  Persistence Report'!AZ138</f>
        <v>0</v>
      </c>
      <c r="K411" s="295">
        <f>+'7.  Persistence Report'!BA138</f>
        <v>0</v>
      </c>
      <c r="L411" s="295">
        <f>+'7.  Persistence Report'!BB138</f>
        <v>0</v>
      </c>
      <c r="M411" s="295">
        <f>+'7.  Persistence Report'!BC138</f>
        <v>0</v>
      </c>
      <c r="N411" s="1066"/>
      <c r="O411" s="295">
        <f>+'7.  Persistence Report'!O138</f>
        <v>34.60141454</v>
      </c>
      <c r="P411" s="295">
        <f>+'7.  Persistence Report'!P138</f>
        <v>34.60141454</v>
      </c>
      <c r="Q411" s="295">
        <f>+'7.  Persistence Report'!Q138</f>
        <v>34.60141454</v>
      </c>
      <c r="R411" s="295">
        <f>+'7.  Persistence Report'!R138</f>
        <v>34.60141454</v>
      </c>
      <c r="S411" s="295">
        <f>+'7.  Persistence Report'!S138</f>
        <v>0</v>
      </c>
      <c r="T411" s="295">
        <f>+'7.  Persistence Report'!T138</f>
        <v>0</v>
      </c>
      <c r="U411" s="295">
        <f>+'7.  Persistence Report'!U138</f>
        <v>0</v>
      </c>
      <c r="V411" s="295">
        <f>+'7.  Persistence Report'!V138</f>
        <v>0</v>
      </c>
      <c r="W411" s="295">
        <f>+'7.  Persistence Report'!W138</f>
        <v>0</v>
      </c>
      <c r="X411" s="295">
        <f>+'7.  Persistence Report'!X138</f>
        <v>0</v>
      </c>
      <c r="Y411" s="1092">
        <v>1</v>
      </c>
      <c r="Z411" s="1076"/>
      <c r="AA411" s="1076"/>
      <c r="AB411" s="1076"/>
      <c r="AC411" s="1076"/>
      <c r="AD411" s="1076"/>
      <c r="AE411" s="1076"/>
      <c r="AF411" s="1076"/>
      <c r="AG411" s="1076"/>
      <c r="AH411" s="1076"/>
      <c r="AI411" s="1076"/>
      <c r="AJ411" s="1076"/>
      <c r="AK411" s="1076"/>
      <c r="AL411" s="1076"/>
      <c r="AM411" s="296">
        <f>SUM(Y411:AL411)</f>
        <v>1</v>
      </c>
    </row>
    <row r="412" spans="1:40" ht="15.5" outlineLevel="1">
      <c r="B412" s="294" t="s">
        <v>259</v>
      </c>
      <c r="C412" s="291" t="s">
        <v>163</v>
      </c>
      <c r="D412" s="295"/>
      <c r="E412" s="295"/>
      <c r="F412" s="295"/>
      <c r="G412" s="295"/>
      <c r="H412" s="295"/>
      <c r="I412" s="295"/>
      <c r="J412" s="295"/>
      <c r="K412" s="295"/>
      <c r="L412" s="295"/>
      <c r="M412" s="295"/>
      <c r="N412" s="1067"/>
      <c r="O412" s="295"/>
      <c r="P412" s="295"/>
      <c r="Q412" s="295"/>
      <c r="R412" s="295"/>
      <c r="S412" s="295"/>
      <c r="T412" s="295"/>
      <c r="U412" s="295"/>
      <c r="V412" s="295"/>
      <c r="W412" s="295"/>
      <c r="X412" s="295"/>
      <c r="Y412" s="1077">
        <f>Y411</f>
        <v>1</v>
      </c>
      <c r="Z412" s="1077">
        <f>Z411</f>
        <v>0</v>
      </c>
      <c r="AA412" s="1077">
        <f t="shared" ref="AA412:AL412" si="217">AA411</f>
        <v>0</v>
      </c>
      <c r="AB412" s="1077">
        <f t="shared" si="217"/>
        <v>0</v>
      </c>
      <c r="AC412" s="1077">
        <f t="shared" si="217"/>
        <v>0</v>
      </c>
      <c r="AD412" s="1077">
        <f t="shared" si="217"/>
        <v>0</v>
      </c>
      <c r="AE412" s="1077">
        <f t="shared" si="217"/>
        <v>0</v>
      </c>
      <c r="AF412" s="1077">
        <f t="shared" si="217"/>
        <v>0</v>
      </c>
      <c r="AG412" s="1077">
        <f t="shared" si="217"/>
        <v>0</v>
      </c>
      <c r="AH412" s="1077">
        <f t="shared" si="217"/>
        <v>0</v>
      </c>
      <c r="AI412" s="1077">
        <f t="shared" si="217"/>
        <v>0</v>
      </c>
      <c r="AJ412" s="1077">
        <f t="shared" si="217"/>
        <v>0</v>
      </c>
      <c r="AK412" s="1077">
        <f t="shared" si="217"/>
        <v>0</v>
      </c>
      <c r="AL412" s="1077">
        <f t="shared" si="217"/>
        <v>0</v>
      </c>
      <c r="AM412" s="297"/>
    </row>
    <row r="413" spans="1:40" ht="15.5" outlineLevel="1">
      <c r="A413" s="508"/>
      <c r="B413" s="298"/>
      <c r="C413" s="299"/>
      <c r="D413" s="1068"/>
      <c r="E413" s="1068"/>
      <c r="F413" s="1068"/>
      <c r="G413" s="1068"/>
      <c r="H413" s="1068"/>
      <c r="I413" s="1068"/>
      <c r="J413" s="1068"/>
      <c r="K413" s="1068"/>
      <c r="L413" s="1068"/>
      <c r="M413" s="1068"/>
      <c r="N413" s="303"/>
      <c r="O413" s="1068"/>
      <c r="P413" s="1068"/>
      <c r="Q413" s="1068"/>
      <c r="R413" s="1068"/>
      <c r="S413" s="1068"/>
      <c r="T413" s="1068"/>
      <c r="U413" s="1068"/>
      <c r="V413" s="1068"/>
      <c r="W413" s="1068"/>
      <c r="X413" s="1068"/>
      <c r="Y413" s="1078"/>
      <c r="Z413" s="1079"/>
      <c r="AA413" s="1079"/>
      <c r="AB413" s="1079"/>
      <c r="AC413" s="1079"/>
      <c r="AD413" s="1079"/>
      <c r="AE413" s="1079"/>
      <c r="AF413" s="1079"/>
      <c r="AG413" s="1079"/>
      <c r="AH413" s="1079"/>
      <c r="AI413" s="1079"/>
      <c r="AJ413" s="1079"/>
      <c r="AK413" s="1079"/>
      <c r="AL413" s="1079"/>
      <c r="AM413" s="302"/>
    </row>
    <row r="414" spans="1:40" ht="15.5" outlineLevel="1">
      <c r="A414" s="506">
        <v>3</v>
      </c>
      <c r="B414" s="294" t="s">
        <v>3</v>
      </c>
      <c r="C414" s="291" t="s">
        <v>25</v>
      </c>
      <c r="D414" s="295">
        <f>+'7.  Persistence Report'!AT146</f>
        <v>1013052.930347</v>
      </c>
      <c r="E414" s="295">
        <f>+'7.  Persistence Report'!AU146</f>
        <v>1013052.930347</v>
      </c>
      <c r="F414" s="295">
        <f>+'7.  Persistence Report'!AV146</f>
        <v>1013052.930347</v>
      </c>
      <c r="G414" s="295">
        <f>+'7.  Persistence Report'!AW146</f>
        <v>1013052.930347</v>
      </c>
      <c r="H414" s="295">
        <f>+'7.  Persistence Report'!AX146</f>
        <v>1013052.930347</v>
      </c>
      <c r="I414" s="295">
        <f>+'7.  Persistence Report'!AY146</f>
        <v>1013052.930347</v>
      </c>
      <c r="J414" s="295">
        <f>+'7.  Persistence Report'!AZ146</f>
        <v>1013052.930347</v>
      </c>
      <c r="K414" s="295">
        <f>+'7.  Persistence Report'!BA146</f>
        <v>1013052.930347</v>
      </c>
      <c r="L414" s="295">
        <f>+'7.  Persistence Report'!BB146</f>
        <v>1013052.930347</v>
      </c>
      <c r="M414" s="295">
        <f>+'7.  Persistence Report'!BC146</f>
        <v>1013052.930347</v>
      </c>
      <c r="N414" s="1066"/>
      <c r="O414" s="295">
        <f>+'7.  Persistence Report'!O146</f>
        <v>547.51710652899999</v>
      </c>
      <c r="P414" s="295">
        <f>+'7.  Persistence Report'!P146</f>
        <v>547.51710652899999</v>
      </c>
      <c r="Q414" s="295">
        <f>+'7.  Persistence Report'!Q146</f>
        <v>547.51710652899999</v>
      </c>
      <c r="R414" s="295">
        <f>+'7.  Persistence Report'!R146</f>
        <v>547.51710652899999</v>
      </c>
      <c r="S414" s="295">
        <f>+'7.  Persistence Report'!S146</f>
        <v>547.51710652899999</v>
      </c>
      <c r="T414" s="295">
        <f>+'7.  Persistence Report'!T146</f>
        <v>547.51710652899999</v>
      </c>
      <c r="U414" s="295">
        <f>+'7.  Persistence Report'!U146</f>
        <v>547.51710652899999</v>
      </c>
      <c r="V414" s="295">
        <f>+'7.  Persistence Report'!V146</f>
        <v>547.51710652899999</v>
      </c>
      <c r="W414" s="295">
        <f>+'7.  Persistence Report'!W146</f>
        <v>547.51710652899999</v>
      </c>
      <c r="X414" s="295">
        <f>+'7.  Persistence Report'!X146</f>
        <v>547.51710652899999</v>
      </c>
      <c r="Y414" s="1092">
        <v>1</v>
      </c>
      <c r="Z414" s="1076"/>
      <c r="AA414" s="1076"/>
      <c r="AB414" s="1076"/>
      <c r="AC414" s="1076"/>
      <c r="AD414" s="1076"/>
      <c r="AE414" s="1076"/>
      <c r="AF414" s="1076"/>
      <c r="AG414" s="1076"/>
      <c r="AH414" s="1076"/>
      <c r="AI414" s="1076"/>
      <c r="AJ414" s="1076"/>
      <c r="AK414" s="1076"/>
      <c r="AL414" s="1076"/>
      <c r="AM414" s="296">
        <f>SUM(Y414:AL414)</f>
        <v>1</v>
      </c>
    </row>
    <row r="415" spans="1:40" ht="15.5" outlineLevel="1">
      <c r="B415" s="294" t="s">
        <v>259</v>
      </c>
      <c r="C415" s="291" t="s">
        <v>163</v>
      </c>
      <c r="D415" s="295"/>
      <c r="E415" s="295"/>
      <c r="F415" s="295"/>
      <c r="G415" s="295"/>
      <c r="H415" s="295"/>
      <c r="I415" s="295"/>
      <c r="J415" s="295"/>
      <c r="K415" s="295"/>
      <c r="L415" s="295"/>
      <c r="M415" s="295"/>
      <c r="N415" s="1067"/>
      <c r="O415" s="295"/>
      <c r="P415" s="295"/>
      <c r="Q415" s="295"/>
      <c r="R415" s="295"/>
      <c r="S415" s="295"/>
      <c r="T415" s="295"/>
      <c r="U415" s="295"/>
      <c r="V415" s="295"/>
      <c r="W415" s="295"/>
      <c r="X415" s="295"/>
      <c r="Y415" s="1077">
        <f>Y414</f>
        <v>1</v>
      </c>
      <c r="Z415" s="1077">
        <f>Z414</f>
        <v>0</v>
      </c>
      <c r="AA415" s="1077">
        <f t="shared" ref="AA415:AL415" si="218">AA414</f>
        <v>0</v>
      </c>
      <c r="AB415" s="1077">
        <f t="shared" si="218"/>
        <v>0</v>
      </c>
      <c r="AC415" s="1077">
        <f t="shared" si="218"/>
        <v>0</v>
      </c>
      <c r="AD415" s="1077">
        <f t="shared" si="218"/>
        <v>0</v>
      </c>
      <c r="AE415" s="1077">
        <f t="shared" si="218"/>
        <v>0</v>
      </c>
      <c r="AF415" s="1077">
        <f t="shared" si="218"/>
        <v>0</v>
      </c>
      <c r="AG415" s="1077">
        <f t="shared" si="218"/>
        <v>0</v>
      </c>
      <c r="AH415" s="1077">
        <f t="shared" si="218"/>
        <v>0</v>
      </c>
      <c r="AI415" s="1077">
        <f t="shared" si="218"/>
        <v>0</v>
      </c>
      <c r="AJ415" s="1077">
        <f t="shared" si="218"/>
        <v>0</v>
      </c>
      <c r="AK415" s="1077">
        <f t="shared" si="218"/>
        <v>0</v>
      </c>
      <c r="AL415" s="1077">
        <f t="shared" si="218"/>
        <v>0</v>
      </c>
      <c r="AM415" s="297"/>
    </row>
    <row r="416" spans="1:40" ht="15.5" outlineLevel="1">
      <c r="B416" s="294"/>
      <c r="C416" s="305"/>
      <c r="D416" s="1066"/>
      <c r="E416" s="1066"/>
      <c r="F416" s="1066"/>
      <c r="G416" s="1066"/>
      <c r="H416" s="1066"/>
      <c r="I416" s="1066"/>
      <c r="J416" s="1066"/>
      <c r="K416" s="1066"/>
      <c r="L416" s="1066"/>
      <c r="M416" s="1066"/>
      <c r="N416" s="283"/>
      <c r="O416" s="1066"/>
      <c r="P416" s="1066"/>
      <c r="Q416" s="1066"/>
      <c r="R416" s="1066"/>
      <c r="S416" s="1066"/>
      <c r="T416" s="1066"/>
      <c r="U416" s="1066"/>
      <c r="V416" s="1066"/>
      <c r="W416" s="1066"/>
      <c r="X416" s="1066"/>
      <c r="Y416" s="1078"/>
      <c r="Z416" s="1078"/>
      <c r="AA416" s="1078"/>
      <c r="AB416" s="1078"/>
      <c r="AC416" s="1078"/>
      <c r="AD416" s="1078"/>
      <c r="AE416" s="1078"/>
      <c r="AF416" s="1078"/>
      <c r="AG416" s="1078"/>
      <c r="AH416" s="1078"/>
      <c r="AI416" s="1078"/>
      <c r="AJ416" s="1078"/>
      <c r="AK416" s="1078"/>
      <c r="AL416" s="1078"/>
      <c r="AM416" s="306"/>
    </row>
    <row r="417" spans="1:39" ht="15.5" outlineLevel="1">
      <c r="A417" s="506">
        <v>4</v>
      </c>
      <c r="B417" s="294" t="s">
        <v>4</v>
      </c>
      <c r="C417" s="291" t="s">
        <v>25</v>
      </c>
      <c r="D417" s="295">
        <f>+'7.  Persistence Report'!AT144</f>
        <v>490141.37530000001</v>
      </c>
      <c r="E417" s="295">
        <f>+'7.  Persistence Report'!AU144</f>
        <v>458027.07750000001</v>
      </c>
      <c r="F417" s="295">
        <f>+'7.  Persistence Report'!AV144</f>
        <v>442310.03049999999</v>
      </c>
      <c r="G417" s="295">
        <f>+'7.  Persistence Report'!AW144</f>
        <v>442310.03049999999</v>
      </c>
      <c r="H417" s="295">
        <f>+'7.  Persistence Report'!AX144</f>
        <v>442310.03049999999</v>
      </c>
      <c r="I417" s="295">
        <f>+'7.  Persistence Report'!AY144</f>
        <v>442310.03049999999</v>
      </c>
      <c r="J417" s="295">
        <f>+'7.  Persistence Report'!AZ144</f>
        <v>442310.03049999999</v>
      </c>
      <c r="K417" s="295">
        <f>+'7.  Persistence Report'!BA144</f>
        <v>441508.38630000001</v>
      </c>
      <c r="L417" s="295">
        <f>+'7.  Persistence Report'!BB144</f>
        <v>441508.38630000001</v>
      </c>
      <c r="M417" s="295">
        <f>+'7.  Persistence Report'!BC144</f>
        <v>382082.7622</v>
      </c>
      <c r="N417" s="1066"/>
      <c r="O417" s="295">
        <f>+'7.  Persistence Report'!O144</f>
        <v>36.294705229999998</v>
      </c>
      <c r="P417" s="295">
        <f>+'7.  Persistence Report'!P144</f>
        <v>34.278656349999999</v>
      </c>
      <c r="Q417" s="295">
        <f>+'7.  Persistence Report'!Q144</f>
        <v>33.291982590000003</v>
      </c>
      <c r="R417" s="295">
        <f>+'7.  Persistence Report'!R144</f>
        <v>33.291982590000003</v>
      </c>
      <c r="S417" s="295">
        <f>+'7.  Persistence Report'!S144</f>
        <v>33.291982590000003</v>
      </c>
      <c r="T417" s="295">
        <f>+'7.  Persistence Report'!T144</f>
        <v>33.291982590000003</v>
      </c>
      <c r="U417" s="295">
        <f>+'7.  Persistence Report'!U144</f>
        <v>33.291982590000003</v>
      </c>
      <c r="V417" s="295">
        <f>+'7.  Persistence Report'!V144</f>
        <v>33.200470699999997</v>
      </c>
      <c r="W417" s="295">
        <f>+'7.  Persistence Report'!W144</f>
        <v>33.200470699999997</v>
      </c>
      <c r="X417" s="295">
        <f>+'7.  Persistence Report'!X144</f>
        <v>29.469890530000001</v>
      </c>
      <c r="Y417" s="1092">
        <v>1</v>
      </c>
      <c r="Z417" s="1076"/>
      <c r="AA417" s="1076"/>
      <c r="AB417" s="1076"/>
      <c r="AC417" s="1076"/>
      <c r="AD417" s="1076"/>
      <c r="AE417" s="1076"/>
      <c r="AF417" s="1076"/>
      <c r="AG417" s="1076"/>
      <c r="AH417" s="1076"/>
      <c r="AI417" s="1076"/>
      <c r="AJ417" s="1076"/>
      <c r="AK417" s="1076"/>
      <c r="AL417" s="1076"/>
      <c r="AM417" s="296">
        <f>SUM(Y417:AL417)</f>
        <v>1</v>
      </c>
    </row>
    <row r="418" spans="1:39" ht="15.5" outlineLevel="1">
      <c r="B418" s="294" t="s">
        <v>259</v>
      </c>
      <c r="C418" s="291" t="s">
        <v>163</v>
      </c>
      <c r="D418" s="295"/>
      <c r="E418" s="295"/>
      <c r="F418" s="295"/>
      <c r="G418" s="295"/>
      <c r="H418" s="295"/>
      <c r="I418" s="295"/>
      <c r="J418" s="295"/>
      <c r="K418" s="295"/>
      <c r="L418" s="295"/>
      <c r="M418" s="295"/>
      <c r="N418" s="1067"/>
      <c r="O418" s="295"/>
      <c r="P418" s="295"/>
      <c r="Q418" s="295"/>
      <c r="R418" s="295"/>
      <c r="S418" s="295"/>
      <c r="T418" s="295"/>
      <c r="U418" s="295"/>
      <c r="V418" s="295"/>
      <c r="W418" s="295"/>
      <c r="X418" s="295"/>
      <c r="Y418" s="1077">
        <f>Y417</f>
        <v>1</v>
      </c>
      <c r="Z418" s="1077">
        <f>Z417</f>
        <v>0</v>
      </c>
      <c r="AA418" s="1077">
        <f t="shared" ref="AA418:AL418" si="219">AA417</f>
        <v>0</v>
      </c>
      <c r="AB418" s="1077">
        <f t="shared" si="219"/>
        <v>0</v>
      </c>
      <c r="AC418" s="1077">
        <f t="shared" si="219"/>
        <v>0</v>
      </c>
      <c r="AD418" s="1077">
        <f t="shared" si="219"/>
        <v>0</v>
      </c>
      <c r="AE418" s="1077">
        <f t="shared" si="219"/>
        <v>0</v>
      </c>
      <c r="AF418" s="1077">
        <f t="shared" si="219"/>
        <v>0</v>
      </c>
      <c r="AG418" s="1077">
        <f t="shared" si="219"/>
        <v>0</v>
      </c>
      <c r="AH418" s="1077">
        <f t="shared" si="219"/>
        <v>0</v>
      </c>
      <c r="AI418" s="1077">
        <f t="shared" si="219"/>
        <v>0</v>
      </c>
      <c r="AJ418" s="1077">
        <f t="shared" si="219"/>
        <v>0</v>
      </c>
      <c r="AK418" s="1077">
        <f t="shared" si="219"/>
        <v>0</v>
      </c>
      <c r="AL418" s="1077">
        <f t="shared" si="219"/>
        <v>0</v>
      </c>
      <c r="AM418" s="297"/>
    </row>
    <row r="419" spans="1:39" ht="15.5" outlineLevel="1">
      <c r="B419" s="294"/>
      <c r="C419" s="305"/>
      <c r="D419" s="1068"/>
      <c r="E419" s="1068"/>
      <c r="F419" s="1068"/>
      <c r="G419" s="1068"/>
      <c r="H419" s="1068"/>
      <c r="I419" s="1068"/>
      <c r="J419" s="1068"/>
      <c r="K419" s="1068"/>
      <c r="L419" s="1068"/>
      <c r="M419" s="1068"/>
      <c r="N419" s="1066"/>
      <c r="O419" s="1068"/>
      <c r="P419" s="1068"/>
      <c r="Q419" s="1068"/>
      <c r="R419" s="1068"/>
      <c r="S419" s="1068"/>
      <c r="T419" s="1068"/>
      <c r="U419" s="1068"/>
      <c r="V419" s="1068"/>
      <c r="W419" s="1068"/>
      <c r="X419" s="1068"/>
      <c r="Y419" s="1078"/>
      <c r="Z419" s="1078"/>
      <c r="AA419" s="1078"/>
      <c r="AB419" s="1078"/>
      <c r="AC419" s="1078"/>
      <c r="AD419" s="1078"/>
      <c r="AE419" s="1078"/>
      <c r="AF419" s="1078"/>
      <c r="AG419" s="1078"/>
      <c r="AH419" s="1078"/>
      <c r="AI419" s="1078"/>
      <c r="AJ419" s="1078"/>
      <c r="AK419" s="1078"/>
      <c r="AL419" s="1078"/>
      <c r="AM419" s="306"/>
    </row>
    <row r="420" spans="1:39" ht="15.5" outlineLevel="1">
      <c r="A420" s="506">
        <v>5</v>
      </c>
      <c r="B420" s="294" t="s">
        <v>5</v>
      </c>
      <c r="C420" s="291" t="s">
        <v>25</v>
      </c>
      <c r="D420" s="295">
        <f>+'7.  Persistence Report'!AT143</f>
        <v>2004557.7609999999</v>
      </c>
      <c r="E420" s="295">
        <f>+'7.  Persistence Report'!AU143</f>
        <v>1738932.683</v>
      </c>
      <c r="F420" s="295">
        <f>+'7.  Persistence Report'!AV143</f>
        <v>1600503.6</v>
      </c>
      <c r="G420" s="295">
        <f>+'7.  Persistence Report'!AW143</f>
        <v>1600503.6</v>
      </c>
      <c r="H420" s="295">
        <f>+'7.  Persistence Report'!AX143</f>
        <v>1600503.6</v>
      </c>
      <c r="I420" s="295">
        <f>+'7.  Persistence Report'!AY143</f>
        <v>1600503.6</v>
      </c>
      <c r="J420" s="295">
        <f>+'7.  Persistence Report'!AZ143</f>
        <v>1600503.6</v>
      </c>
      <c r="K420" s="295">
        <f>+'7.  Persistence Report'!BA143</f>
        <v>1599810.2860000001</v>
      </c>
      <c r="L420" s="295">
        <f>+'7.  Persistence Report'!BB143</f>
        <v>1599810.2860000001</v>
      </c>
      <c r="M420" s="295">
        <f>+'7.  Persistence Report'!BC143</f>
        <v>1487912.446</v>
      </c>
      <c r="N420" s="1066"/>
      <c r="O420" s="295">
        <f>+'7.  Persistence Report'!O143</f>
        <v>131.18887369999999</v>
      </c>
      <c r="P420" s="295">
        <f>+'7.  Persistence Report'!P143</f>
        <v>114.5136487</v>
      </c>
      <c r="Q420" s="295">
        <f>+'7.  Persistence Report'!Q143</f>
        <v>105.8234447</v>
      </c>
      <c r="R420" s="295">
        <f>+'7.  Persistence Report'!R143</f>
        <v>105.8234447</v>
      </c>
      <c r="S420" s="295">
        <f>+'7.  Persistence Report'!S143</f>
        <v>105.8234447</v>
      </c>
      <c r="T420" s="295">
        <f>+'7.  Persistence Report'!T143</f>
        <v>105.8234447</v>
      </c>
      <c r="U420" s="295">
        <f>+'7.  Persistence Report'!U143</f>
        <v>105.8234447</v>
      </c>
      <c r="V420" s="295">
        <f>+'7.  Persistence Report'!V143</f>
        <v>105.74429929999999</v>
      </c>
      <c r="W420" s="295">
        <f>+'7.  Persistence Report'!W143</f>
        <v>105.74429929999999</v>
      </c>
      <c r="X420" s="295">
        <f>+'7.  Persistence Report'!X143</f>
        <v>98.719655160000002</v>
      </c>
      <c r="Y420" s="1092">
        <v>1</v>
      </c>
      <c r="Z420" s="1076"/>
      <c r="AA420" s="1076"/>
      <c r="AB420" s="1076"/>
      <c r="AC420" s="1076"/>
      <c r="AD420" s="1076"/>
      <c r="AE420" s="1076"/>
      <c r="AF420" s="1076"/>
      <c r="AG420" s="1076"/>
      <c r="AH420" s="1076"/>
      <c r="AI420" s="1076"/>
      <c r="AJ420" s="1076"/>
      <c r="AK420" s="1076"/>
      <c r="AL420" s="1076"/>
      <c r="AM420" s="296">
        <f>SUM(Y420:AL420)</f>
        <v>1</v>
      </c>
    </row>
    <row r="421" spans="1:39" ht="15.5" outlineLevel="1">
      <c r="B421" s="294" t="s">
        <v>259</v>
      </c>
      <c r="C421" s="291" t="s">
        <v>163</v>
      </c>
      <c r="D421" s="295"/>
      <c r="E421" s="295"/>
      <c r="F421" s="295"/>
      <c r="G421" s="295"/>
      <c r="H421" s="295"/>
      <c r="I421" s="295"/>
      <c r="J421" s="295"/>
      <c r="K421" s="295"/>
      <c r="L421" s="295"/>
      <c r="M421" s="295"/>
      <c r="N421" s="1067"/>
      <c r="O421" s="295"/>
      <c r="P421" s="295"/>
      <c r="Q421" s="295"/>
      <c r="R421" s="295"/>
      <c r="S421" s="295"/>
      <c r="T421" s="295"/>
      <c r="U421" s="295"/>
      <c r="V421" s="295"/>
      <c r="W421" s="295"/>
      <c r="X421" s="295"/>
      <c r="Y421" s="1077">
        <f>Y420</f>
        <v>1</v>
      </c>
      <c r="Z421" s="1077">
        <f>Z420</f>
        <v>0</v>
      </c>
      <c r="AA421" s="1077">
        <f t="shared" ref="AA421:AL421" si="220">AA420</f>
        <v>0</v>
      </c>
      <c r="AB421" s="1077">
        <f t="shared" si="220"/>
        <v>0</v>
      </c>
      <c r="AC421" s="1077">
        <f t="shared" si="220"/>
        <v>0</v>
      </c>
      <c r="AD421" s="1077">
        <f t="shared" si="220"/>
        <v>0</v>
      </c>
      <c r="AE421" s="1077">
        <f t="shared" si="220"/>
        <v>0</v>
      </c>
      <c r="AF421" s="1077">
        <f t="shared" si="220"/>
        <v>0</v>
      </c>
      <c r="AG421" s="1077">
        <f t="shared" si="220"/>
        <v>0</v>
      </c>
      <c r="AH421" s="1077">
        <f t="shared" si="220"/>
        <v>0</v>
      </c>
      <c r="AI421" s="1077">
        <f t="shared" si="220"/>
        <v>0</v>
      </c>
      <c r="AJ421" s="1077">
        <f t="shared" si="220"/>
        <v>0</v>
      </c>
      <c r="AK421" s="1077">
        <f t="shared" si="220"/>
        <v>0</v>
      </c>
      <c r="AL421" s="1077">
        <f t="shared" si="220"/>
        <v>0</v>
      </c>
      <c r="AM421" s="297"/>
    </row>
    <row r="422" spans="1:39" ht="15.5" outlineLevel="1">
      <c r="B422" s="294"/>
      <c r="C422" s="305"/>
      <c r="D422" s="1068"/>
      <c r="E422" s="1068"/>
      <c r="F422" s="1068"/>
      <c r="G422" s="1068"/>
      <c r="H422" s="1068"/>
      <c r="I422" s="1068"/>
      <c r="J422" s="1068"/>
      <c r="K422" s="1068"/>
      <c r="L422" s="1068"/>
      <c r="M422" s="1068"/>
      <c r="N422" s="1066"/>
      <c r="O422" s="1068"/>
      <c r="P422" s="1068"/>
      <c r="Q422" s="1068"/>
      <c r="R422" s="1068"/>
      <c r="S422" s="1068"/>
      <c r="T422" s="1068"/>
      <c r="U422" s="1068"/>
      <c r="V422" s="1068"/>
      <c r="W422" s="1068"/>
      <c r="X422" s="1068"/>
      <c r="Y422" s="1078"/>
      <c r="Z422" s="1078"/>
      <c r="AA422" s="1078"/>
      <c r="AB422" s="1078"/>
      <c r="AC422" s="1078"/>
      <c r="AD422" s="1078"/>
      <c r="AE422" s="1078"/>
      <c r="AF422" s="1078"/>
      <c r="AG422" s="1078"/>
      <c r="AH422" s="1078"/>
      <c r="AI422" s="1078"/>
      <c r="AJ422" s="1078"/>
      <c r="AK422" s="1078"/>
      <c r="AL422" s="1078"/>
      <c r="AM422" s="306"/>
    </row>
    <row r="423" spans="1:39" ht="15.5" outlineLevel="1">
      <c r="A423" s="506">
        <v>6</v>
      </c>
      <c r="B423" s="294" t="s">
        <v>6</v>
      </c>
      <c r="C423" s="291" t="s">
        <v>25</v>
      </c>
      <c r="D423" s="295"/>
      <c r="E423" s="295"/>
      <c r="F423" s="295"/>
      <c r="G423" s="295"/>
      <c r="H423" s="295"/>
      <c r="I423" s="295"/>
      <c r="J423" s="295"/>
      <c r="K423" s="295"/>
      <c r="L423" s="295"/>
      <c r="M423" s="295"/>
      <c r="N423" s="1066"/>
      <c r="O423" s="295"/>
      <c r="P423" s="295"/>
      <c r="Q423" s="295"/>
      <c r="R423" s="295"/>
      <c r="S423" s="295"/>
      <c r="T423" s="295"/>
      <c r="U423" s="295"/>
      <c r="V423" s="295"/>
      <c r="W423" s="295"/>
      <c r="X423" s="295"/>
      <c r="Y423" s="1076"/>
      <c r="Z423" s="1076"/>
      <c r="AA423" s="1076"/>
      <c r="AB423" s="1076"/>
      <c r="AC423" s="1076"/>
      <c r="AD423" s="1076"/>
      <c r="AE423" s="1076"/>
      <c r="AF423" s="1076"/>
      <c r="AG423" s="1076"/>
      <c r="AH423" s="1076"/>
      <c r="AI423" s="1076"/>
      <c r="AJ423" s="1076"/>
      <c r="AK423" s="1076"/>
      <c r="AL423" s="1076"/>
      <c r="AM423" s="296">
        <f>SUM(Y423:AL423)</f>
        <v>0</v>
      </c>
    </row>
    <row r="424" spans="1:39" ht="15.5" outlineLevel="1">
      <c r="B424" s="294" t="s">
        <v>259</v>
      </c>
      <c r="C424" s="291" t="s">
        <v>163</v>
      </c>
      <c r="D424" s="295"/>
      <c r="E424" s="295"/>
      <c r="F424" s="295"/>
      <c r="G424" s="295"/>
      <c r="H424" s="295"/>
      <c r="I424" s="295"/>
      <c r="J424" s="295"/>
      <c r="K424" s="295"/>
      <c r="L424" s="295"/>
      <c r="M424" s="295"/>
      <c r="N424" s="1067"/>
      <c r="O424" s="295"/>
      <c r="P424" s="295"/>
      <c r="Q424" s="295"/>
      <c r="R424" s="295"/>
      <c r="S424" s="295"/>
      <c r="T424" s="295"/>
      <c r="U424" s="295"/>
      <c r="V424" s="295"/>
      <c r="W424" s="295"/>
      <c r="X424" s="295"/>
      <c r="Y424" s="1077">
        <f>Y423</f>
        <v>0</v>
      </c>
      <c r="Z424" s="1077">
        <f>Z423</f>
        <v>0</v>
      </c>
      <c r="AA424" s="1077">
        <f t="shared" ref="AA424:AL424" si="221">AA423</f>
        <v>0</v>
      </c>
      <c r="AB424" s="1077">
        <f t="shared" si="221"/>
        <v>0</v>
      </c>
      <c r="AC424" s="1077">
        <f t="shared" si="221"/>
        <v>0</v>
      </c>
      <c r="AD424" s="1077">
        <f t="shared" si="221"/>
        <v>0</v>
      </c>
      <c r="AE424" s="1077">
        <f t="shared" si="221"/>
        <v>0</v>
      </c>
      <c r="AF424" s="1077">
        <f t="shared" si="221"/>
        <v>0</v>
      </c>
      <c r="AG424" s="1077">
        <f t="shared" si="221"/>
        <v>0</v>
      </c>
      <c r="AH424" s="1077">
        <f t="shared" si="221"/>
        <v>0</v>
      </c>
      <c r="AI424" s="1077">
        <f t="shared" si="221"/>
        <v>0</v>
      </c>
      <c r="AJ424" s="1077">
        <f t="shared" si="221"/>
        <v>0</v>
      </c>
      <c r="AK424" s="1077">
        <f t="shared" si="221"/>
        <v>0</v>
      </c>
      <c r="AL424" s="1077">
        <f t="shared" si="221"/>
        <v>0</v>
      </c>
      <c r="AM424" s="297"/>
    </row>
    <row r="425" spans="1:39" ht="15.5" outlineLevel="1">
      <c r="B425" s="294"/>
      <c r="C425" s="305"/>
      <c r="D425" s="1068"/>
      <c r="E425" s="1068"/>
      <c r="F425" s="1068"/>
      <c r="G425" s="1068"/>
      <c r="H425" s="1068"/>
      <c r="I425" s="1068"/>
      <c r="J425" s="1068"/>
      <c r="K425" s="1068"/>
      <c r="L425" s="1068"/>
      <c r="M425" s="1068"/>
      <c r="N425" s="1066"/>
      <c r="O425" s="1068"/>
      <c r="P425" s="1068"/>
      <c r="Q425" s="1068"/>
      <c r="R425" s="1068"/>
      <c r="S425" s="1068"/>
      <c r="T425" s="1068"/>
      <c r="U425" s="1068"/>
      <c r="V425" s="1068"/>
      <c r="W425" s="1068"/>
      <c r="X425" s="1068"/>
      <c r="Y425" s="1078"/>
      <c r="Z425" s="1078"/>
      <c r="AA425" s="1078"/>
      <c r="AB425" s="1078"/>
      <c r="AC425" s="1078"/>
      <c r="AD425" s="1078"/>
      <c r="AE425" s="1078"/>
      <c r="AF425" s="1078"/>
      <c r="AG425" s="1078"/>
      <c r="AH425" s="1078"/>
      <c r="AI425" s="1078"/>
      <c r="AJ425" s="1078"/>
      <c r="AK425" s="1078"/>
      <c r="AL425" s="1078"/>
      <c r="AM425" s="306"/>
    </row>
    <row r="426" spans="1:39" ht="15.5" outlineLevel="1">
      <c r="A426" s="506">
        <v>7</v>
      </c>
      <c r="B426" s="294" t="s">
        <v>42</v>
      </c>
      <c r="C426" s="291" t="s">
        <v>25</v>
      </c>
      <c r="D426" s="295">
        <f>+'7.  Persistence Report'!AT154</f>
        <v>0</v>
      </c>
      <c r="E426" s="295">
        <f>+'7.  Persistence Report'!AU154</f>
        <v>0</v>
      </c>
      <c r="F426" s="295">
        <f>+'7.  Persistence Report'!AV154</f>
        <v>0</v>
      </c>
      <c r="G426" s="295">
        <f>+'7.  Persistence Report'!AW154</f>
        <v>0</v>
      </c>
      <c r="H426" s="295">
        <f>+'7.  Persistence Report'!AX154</f>
        <v>0</v>
      </c>
      <c r="I426" s="295">
        <f>+'7.  Persistence Report'!AY154</f>
        <v>0</v>
      </c>
      <c r="J426" s="295">
        <f>+'7.  Persistence Report'!AZ154</f>
        <v>0</v>
      </c>
      <c r="K426" s="295">
        <f>+'7.  Persistence Report'!BA154</f>
        <v>0</v>
      </c>
      <c r="L426" s="295">
        <f>+'7.  Persistence Report'!BB154</f>
        <v>0</v>
      </c>
      <c r="M426" s="295">
        <f>+'7.  Persistence Report'!BC154</f>
        <v>0</v>
      </c>
      <c r="N426" s="1066"/>
      <c r="O426" s="295">
        <f>+'7.  Persistence Report'!O154</f>
        <v>273.4289</v>
      </c>
      <c r="P426" s="295">
        <f>+'7.  Persistence Report'!P154</f>
        <v>0</v>
      </c>
      <c r="Q426" s="295">
        <f>+'7.  Persistence Report'!Q154</f>
        <v>0</v>
      </c>
      <c r="R426" s="295">
        <f>+'7.  Persistence Report'!R154</f>
        <v>0</v>
      </c>
      <c r="S426" s="295">
        <f>+'7.  Persistence Report'!S154</f>
        <v>0</v>
      </c>
      <c r="T426" s="295">
        <f>+'7.  Persistence Report'!T154</f>
        <v>0</v>
      </c>
      <c r="U426" s="295">
        <f>+'7.  Persistence Report'!U154</f>
        <v>0</v>
      </c>
      <c r="V426" s="295">
        <f>+'7.  Persistence Report'!V154</f>
        <v>0</v>
      </c>
      <c r="W426" s="295">
        <f>+'7.  Persistence Report'!W154</f>
        <v>0</v>
      </c>
      <c r="X426" s="295">
        <f>+'7.  Persistence Report'!X154</f>
        <v>0</v>
      </c>
      <c r="Y426" s="1076">
        <v>1</v>
      </c>
      <c r="Z426" s="1076"/>
      <c r="AA426" s="1076"/>
      <c r="AB426" s="1076"/>
      <c r="AC426" s="1076"/>
      <c r="AD426" s="1076"/>
      <c r="AE426" s="1076"/>
      <c r="AF426" s="1076"/>
      <c r="AG426" s="1076"/>
      <c r="AH426" s="1076"/>
      <c r="AI426" s="1076"/>
      <c r="AJ426" s="1076"/>
      <c r="AK426" s="1076"/>
      <c r="AL426" s="1076"/>
      <c r="AM426" s="296">
        <f>SUM(Y426:AL426)</f>
        <v>1</v>
      </c>
    </row>
    <row r="427" spans="1:39" ht="15.5" outlineLevel="1">
      <c r="B427" s="294" t="s">
        <v>259</v>
      </c>
      <c r="C427" s="291" t="s">
        <v>163</v>
      </c>
      <c r="D427" s="295"/>
      <c r="E427" s="295"/>
      <c r="F427" s="295"/>
      <c r="G427" s="295"/>
      <c r="H427" s="295"/>
      <c r="I427" s="295"/>
      <c r="J427" s="295"/>
      <c r="K427" s="295"/>
      <c r="L427" s="295"/>
      <c r="M427" s="295"/>
      <c r="N427" s="1066"/>
      <c r="O427" s="295"/>
      <c r="P427" s="295"/>
      <c r="Q427" s="295"/>
      <c r="R427" s="295"/>
      <c r="S427" s="295"/>
      <c r="T427" s="295"/>
      <c r="U427" s="295"/>
      <c r="V427" s="295"/>
      <c r="W427" s="295"/>
      <c r="X427" s="295"/>
      <c r="Y427" s="1077">
        <f>Y426</f>
        <v>1</v>
      </c>
      <c r="Z427" s="1077">
        <f>Z426</f>
        <v>0</v>
      </c>
      <c r="AA427" s="1077">
        <f t="shared" ref="AA427:AL427" si="222">AA426</f>
        <v>0</v>
      </c>
      <c r="AB427" s="1077">
        <f t="shared" si="222"/>
        <v>0</v>
      </c>
      <c r="AC427" s="1077">
        <f t="shared" si="222"/>
        <v>0</v>
      </c>
      <c r="AD427" s="1077">
        <f t="shared" si="222"/>
        <v>0</v>
      </c>
      <c r="AE427" s="1077">
        <f t="shared" si="222"/>
        <v>0</v>
      </c>
      <c r="AF427" s="1077">
        <f t="shared" si="222"/>
        <v>0</v>
      </c>
      <c r="AG427" s="1077">
        <f t="shared" si="222"/>
        <v>0</v>
      </c>
      <c r="AH427" s="1077">
        <f t="shared" si="222"/>
        <v>0</v>
      </c>
      <c r="AI427" s="1077">
        <f t="shared" si="222"/>
        <v>0</v>
      </c>
      <c r="AJ427" s="1077">
        <f t="shared" si="222"/>
        <v>0</v>
      </c>
      <c r="AK427" s="1077">
        <f t="shared" si="222"/>
        <v>0</v>
      </c>
      <c r="AL427" s="1077">
        <f t="shared" si="222"/>
        <v>0</v>
      </c>
      <c r="AM427" s="297"/>
    </row>
    <row r="428" spans="1:39" ht="15.5" outlineLevel="1">
      <c r="B428" s="294"/>
      <c r="C428" s="305"/>
      <c r="D428" s="1068"/>
      <c r="E428" s="1068"/>
      <c r="F428" s="1068"/>
      <c r="G428" s="1068"/>
      <c r="H428" s="1068"/>
      <c r="I428" s="1068"/>
      <c r="J428" s="1068"/>
      <c r="K428" s="1068"/>
      <c r="L428" s="1068"/>
      <c r="M428" s="1068"/>
      <c r="N428" s="1066"/>
      <c r="O428" s="1068"/>
      <c r="P428" s="1068"/>
      <c r="Q428" s="1068"/>
      <c r="R428" s="1068"/>
      <c r="S428" s="1068"/>
      <c r="T428" s="1068"/>
      <c r="U428" s="1068"/>
      <c r="V428" s="1068"/>
      <c r="W428" s="1068"/>
      <c r="X428" s="1068"/>
      <c r="Y428" s="1078"/>
      <c r="Z428" s="1078"/>
      <c r="AA428" s="1078"/>
      <c r="AB428" s="1078"/>
      <c r="AC428" s="1078"/>
      <c r="AD428" s="1078"/>
      <c r="AE428" s="1078"/>
      <c r="AF428" s="1078"/>
      <c r="AG428" s="1078"/>
      <c r="AH428" s="1078"/>
      <c r="AI428" s="1078"/>
      <c r="AJ428" s="1078"/>
      <c r="AK428" s="1078"/>
      <c r="AL428" s="1078"/>
      <c r="AM428" s="306"/>
    </row>
    <row r="429" spans="1:39" s="283" customFormat="1" ht="15.5" outlineLevel="1">
      <c r="A429" s="506">
        <v>8</v>
      </c>
      <c r="B429" s="294" t="s">
        <v>485</v>
      </c>
      <c r="C429" s="291" t="s">
        <v>25</v>
      </c>
      <c r="D429" s="295"/>
      <c r="E429" s="295"/>
      <c r="F429" s="295"/>
      <c r="G429" s="295"/>
      <c r="H429" s="295"/>
      <c r="I429" s="295"/>
      <c r="J429" s="295"/>
      <c r="K429" s="295"/>
      <c r="L429" s="295"/>
      <c r="M429" s="295"/>
      <c r="N429" s="1066"/>
      <c r="O429" s="295"/>
      <c r="P429" s="295"/>
      <c r="Q429" s="295"/>
      <c r="R429" s="295"/>
      <c r="S429" s="295"/>
      <c r="T429" s="295"/>
      <c r="U429" s="295"/>
      <c r="V429" s="295"/>
      <c r="W429" s="295"/>
      <c r="X429" s="295"/>
      <c r="Y429" s="1076"/>
      <c r="Z429" s="1076"/>
      <c r="AA429" s="1076"/>
      <c r="AB429" s="1076"/>
      <c r="AC429" s="1076"/>
      <c r="AD429" s="1076"/>
      <c r="AE429" s="1076"/>
      <c r="AF429" s="1076"/>
      <c r="AG429" s="1076"/>
      <c r="AH429" s="1076"/>
      <c r="AI429" s="1076"/>
      <c r="AJ429" s="1076"/>
      <c r="AK429" s="1076"/>
      <c r="AL429" s="1076"/>
      <c r="AM429" s="296">
        <f>SUM(Y429:AL429)</f>
        <v>0</v>
      </c>
    </row>
    <row r="430" spans="1:39" s="283" customFormat="1" ht="15.5" outlineLevel="1">
      <c r="A430" s="506"/>
      <c r="B430" s="294" t="s">
        <v>259</v>
      </c>
      <c r="C430" s="291" t="s">
        <v>163</v>
      </c>
      <c r="D430" s="295"/>
      <c r="E430" s="295"/>
      <c r="F430" s="295"/>
      <c r="G430" s="295"/>
      <c r="H430" s="295"/>
      <c r="I430" s="295"/>
      <c r="J430" s="295"/>
      <c r="K430" s="295"/>
      <c r="L430" s="295"/>
      <c r="M430" s="295"/>
      <c r="N430" s="1066"/>
      <c r="O430" s="295"/>
      <c r="P430" s="295"/>
      <c r="Q430" s="295"/>
      <c r="R430" s="295"/>
      <c r="S430" s="295"/>
      <c r="T430" s="295"/>
      <c r="U430" s="295"/>
      <c r="V430" s="295"/>
      <c r="W430" s="295"/>
      <c r="X430" s="295"/>
      <c r="Y430" s="1077">
        <f>Y429</f>
        <v>0</v>
      </c>
      <c r="Z430" s="1077">
        <f>Z429</f>
        <v>0</v>
      </c>
      <c r="AA430" s="1077">
        <f t="shared" ref="AA430:AL430" si="223">AA429</f>
        <v>0</v>
      </c>
      <c r="AB430" s="1077">
        <f t="shared" si="223"/>
        <v>0</v>
      </c>
      <c r="AC430" s="1077">
        <f t="shared" si="223"/>
        <v>0</v>
      </c>
      <c r="AD430" s="1077">
        <f t="shared" si="223"/>
        <v>0</v>
      </c>
      <c r="AE430" s="1077">
        <f t="shared" si="223"/>
        <v>0</v>
      </c>
      <c r="AF430" s="1077">
        <f t="shared" si="223"/>
        <v>0</v>
      </c>
      <c r="AG430" s="1077">
        <f t="shared" si="223"/>
        <v>0</v>
      </c>
      <c r="AH430" s="1077">
        <f t="shared" si="223"/>
        <v>0</v>
      </c>
      <c r="AI430" s="1077">
        <f t="shared" si="223"/>
        <v>0</v>
      </c>
      <c r="AJ430" s="1077">
        <f t="shared" si="223"/>
        <v>0</v>
      </c>
      <c r="AK430" s="1077">
        <f t="shared" si="223"/>
        <v>0</v>
      </c>
      <c r="AL430" s="1077">
        <f t="shared" si="223"/>
        <v>0</v>
      </c>
      <c r="AM430" s="297"/>
    </row>
    <row r="431" spans="1:39" s="283" customFormat="1" ht="15.5" outlineLevel="1">
      <c r="A431" s="506"/>
      <c r="B431" s="294"/>
      <c r="C431" s="305"/>
      <c r="D431" s="1068"/>
      <c r="E431" s="1068"/>
      <c r="F431" s="1068"/>
      <c r="G431" s="1068"/>
      <c r="H431" s="1068"/>
      <c r="I431" s="1068"/>
      <c r="J431" s="1068"/>
      <c r="K431" s="1068"/>
      <c r="L431" s="1068"/>
      <c r="M431" s="1068"/>
      <c r="N431" s="1066"/>
      <c r="O431" s="1068"/>
      <c r="P431" s="1068"/>
      <c r="Q431" s="1068"/>
      <c r="R431" s="1068"/>
      <c r="S431" s="1068"/>
      <c r="T431" s="1068"/>
      <c r="U431" s="1068"/>
      <c r="V431" s="1068"/>
      <c r="W431" s="1068"/>
      <c r="X431" s="1068"/>
      <c r="Y431" s="1078"/>
      <c r="Z431" s="1078"/>
      <c r="AA431" s="1078"/>
      <c r="AB431" s="1078"/>
      <c r="AC431" s="1078"/>
      <c r="AD431" s="1078"/>
      <c r="AE431" s="1078"/>
      <c r="AF431" s="1078"/>
      <c r="AG431" s="1078"/>
      <c r="AH431" s="1078"/>
      <c r="AI431" s="1078"/>
      <c r="AJ431" s="1078"/>
      <c r="AK431" s="1078"/>
      <c r="AL431" s="1078"/>
      <c r="AM431" s="306"/>
    </row>
    <row r="432" spans="1:39" ht="15.5" outlineLevel="1">
      <c r="A432" s="506">
        <v>9</v>
      </c>
      <c r="B432" s="294" t="s">
        <v>7</v>
      </c>
      <c r="C432" s="291" t="s">
        <v>25</v>
      </c>
      <c r="D432" s="295">
        <f>+'7.  Persistence Report'!AT147</f>
        <v>106463.2675</v>
      </c>
      <c r="E432" s="295">
        <f>+'7.  Persistence Report'!AU147</f>
        <v>106463.2675</v>
      </c>
      <c r="F432" s="295">
        <f>+'7.  Persistence Report'!AV147</f>
        <v>106463.2675</v>
      </c>
      <c r="G432" s="295">
        <f>+'7.  Persistence Report'!AW147</f>
        <v>106463.2675</v>
      </c>
      <c r="H432" s="295">
        <f>+'7.  Persistence Report'!AX147</f>
        <v>106463.2675</v>
      </c>
      <c r="I432" s="295">
        <f>+'7.  Persistence Report'!AY147</f>
        <v>106463.2675</v>
      </c>
      <c r="J432" s="295">
        <f>+'7.  Persistence Report'!AZ147</f>
        <v>106463.2675</v>
      </c>
      <c r="K432" s="295">
        <f>+'7.  Persistence Report'!BA147</f>
        <v>106463.2675</v>
      </c>
      <c r="L432" s="295">
        <f>+'7.  Persistence Report'!BB147</f>
        <v>106463.2675</v>
      </c>
      <c r="M432" s="295">
        <f>+'7.  Persistence Report'!BC147</f>
        <v>106463.2675</v>
      </c>
      <c r="N432" s="1066"/>
      <c r="O432" s="295">
        <f>+'7.  Persistence Report'!O147</f>
        <v>15.924055190000001</v>
      </c>
      <c r="P432" s="295">
        <f>+'7.  Persistence Report'!P147</f>
        <v>15.924055190000001</v>
      </c>
      <c r="Q432" s="295">
        <f>+'7.  Persistence Report'!Q147</f>
        <v>15.924055190000001</v>
      </c>
      <c r="R432" s="295">
        <f>+'7.  Persistence Report'!R147</f>
        <v>15.924055190000001</v>
      </c>
      <c r="S432" s="295">
        <f>+'7.  Persistence Report'!S147</f>
        <v>15.924055190000001</v>
      </c>
      <c r="T432" s="295">
        <f>+'7.  Persistence Report'!T147</f>
        <v>15.924055190000001</v>
      </c>
      <c r="U432" s="295">
        <f>+'7.  Persistence Report'!U147</f>
        <v>15.924055190000001</v>
      </c>
      <c r="V432" s="295">
        <f>+'7.  Persistence Report'!V147</f>
        <v>15.924055190000001</v>
      </c>
      <c r="W432" s="295">
        <f>+'7.  Persistence Report'!W147</f>
        <v>15.924055190000001</v>
      </c>
      <c r="X432" s="295">
        <f>+'7.  Persistence Report'!X147</f>
        <v>15.924055190000001</v>
      </c>
      <c r="Y432" s="1076">
        <v>1</v>
      </c>
      <c r="Z432" s="1076"/>
      <c r="AA432" s="1076"/>
      <c r="AB432" s="1076"/>
      <c r="AC432" s="1076"/>
      <c r="AD432" s="1076"/>
      <c r="AE432" s="1076"/>
      <c r="AF432" s="1076"/>
      <c r="AG432" s="1076"/>
      <c r="AH432" s="1076"/>
      <c r="AI432" s="1076"/>
      <c r="AJ432" s="1076"/>
      <c r="AK432" s="1076"/>
      <c r="AL432" s="1076"/>
      <c r="AM432" s="296">
        <f>SUM(Y432:AL432)</f>
        <v>1</v>
      </c>
    </row>
    <row r="433" spans="1:39" ht="15.5" outlineLevel="1">
      <c r="B433" s="294" t="s">
        <v>259</v>
      </c>
      <c r="C433" s="291" t="s">
        <v>163</v>
      </c>
      <c r="D433" s="295"/>
      <c r="E433" s="295"/>
      <c r="F433" s="295"/>
      <c r="G433" s="295"/>
      <c r="H433" s="295"/>
      <c r="I433" s="295"/>
      <c r="J433" s="295"/>
      <c r="K433" s="295"/>
      <c r="L433" s="295"/>
      <c r="M433" s="295"/>
      <c r="N433" s="1066"/>
      <c r="O433" s="295"/>
      <c r="P433" s="295"/>
      <c r="Q433" s="295"/>
      <c r="R433" s="295"/>
      <c r="S433" s="295"/>
      <c r="T433" s="295"/>
      <c r="U433" s="295"/>
      <c r="V433" s="295"/>
      <c r="W433" s="295"/>
      <c r="X433" s="295"/>
      <c r="Y433" s="1077">
        <f>Y432</f>
        <v>1</v>
      </c>
      <c r="Z433" s="1077">
        <f>Z432</f>
        <v>0</v>
      </c>
      <c r="AA433" s="1077">
        <f t="shared" ref="AA433:AL433" si="224">AA432</f>
        <v>0</v>
      </c>
      <c r="AB433" s="1077">
        <f t="shared" si="224"/>
        <v>0</v>
      </c>
      <c r="AC433" s="1077">
        <f t="shared" si="224"/>
        <v>0</v>
      </c>
      <c r="AD433" s="1077">
        <f t="shared" si="224"/>
        <v>0</v>
      </c>
      <c r="AE433" s="1077">
        <f t="shared" si="224"/>
        <v>0</v>
      </c>
      <c r="AF433" s="1077">
        <f t="shared" si="224"/>
        <v>0</v>
      </c>
      <c r="AG433" s="1077">
        <f t="shared" si="224"/>
        <v>0</v>
      </c>
      <c r="AH433" s="1077">
        <f t="shared" si="224"/>
        <v>0</v>
      </c>
      <c r="AI433" s="1077">
        <f t="shared" si="224"/>
        <v>0</v>
      </c>
      <c r="AJ433" s="1077">
        <f t="shared" si="224"/>
        <v>0</v>
      </c>
      <c r="AK433" s="1077">
        <f t="shared" si="224"/>
        <v>0</v>
      </c>
      <c r="AL433" s="1077">
        <f t="shared" si="224"/>
        <v>0</v>
      </c>
      <c r="AM433" s="297"/>
    </row>
    <row r="434" spans="1:39" ht="15.5" outlineLevel="1">
      <c r="B434" s="307"/>
      <c r="C434" s="308"/>
      <c r="D434" s="1066"/>
      <c r="E434" s="1066"/>
      <c r="F434" s="1066"/>
      <c r="G434" s="1066"/>
      <c r="H434" s="1066"/>
      <c r="I434" s="1066"/>
      <c r="J434" s="1066"/>
      <c r="K434" s="1066"/>
      <c r="L434" s="1066"/>
      <c r="M434" s="1066"/>
      <c r="N434" s="1066"/>
      <c r="O434" s="1066"/>
      <c r="P434" s="1066"/>
      <c r="Q434" s="1066"/>
      <c r="R434" s="1066"/>
      <c r="S434" s="1066"/>
      <c r="T434" s="1066"/>
      <c r="U434" s="1066"/>
      <c r="V434" s="1066"/>
      <c r="W434" s="1066"/>
      <c r="X434" s="1066"/>
      <c r="Y434" s="1078"/>
      <c r="Z434" s="1078"/>
      <c r="AA434" s="1078"/>
      <c r="AB434" s="1078"/>
      <c r="AC434" s="1078"/>
      <c r="AD434" s="1078"/>
      <c r="AE434" s="1078"/>
      <c r="AF434" s="1078"/>
      <c r="AG434" s="1078"/>
      <c r="AH434" s="1078"/>
      <c r="AI434" s="1078"/>
      <c r="AJ434" s="1078"/>
      <c r="AK434" s="1078"/>
      <c r="AL434" s="1078"/>
      <c r="AM434" s="306"/>
    </row>
    <row r="435" spans="1:39" ht="15.5" outlineLevel="1">
      <c r="A435" s="507"/>
      <c r="B435" s="288" t="s">
        <v>8</v>
      </c>
      <c r="C435" s="289"/>
      <c r="D435" s="1069"/>
      <c r="E435" s="1069"/>
      <c r="F435" s="1069"/>
      <c r="G435" s="1069"/>
      <c r="H435" s="1069"/>
      <c r="I435" s="1069"/>
      <c r="J435" s="1069"/>
      <c r="K435" s="1069"/>
      <c r="L435" s="1069"/>
      <c r="M435" s="1069"/>
      <c r="N435" s="1066"/>
      <c r="O435" s="1069"/>
      <c r="P435" s="1069"/>
      <c r="Q435" s="1069"/>
      <c r="R435" s="1069"/>
      <c r="S435" s="1069"/>
      <c r="T435" s="1069"/>
      <c r="U435" s="1069"/>
      <c r="V435" s="1069"/>
      <c r="W435" s="1069"/>
      <c r="X435" s="1069"/>
      <c r="Y435" s="1080"/>
      <c r="Z435" s="1080"/>
      <c r="AA435" s="1080"/>
      <c r="AB435" s="1080"/>
      <c r="AC435" s="1080"/>
      <c r="AD435" s="1080"/>
      <c r="AE435" s="1080"/>
      <c r="AF435" s="1080"/>
      <c r="AG435" s="1080"/>
      <c r="AH435" s="1080"/>
      <c r="AI435" s="1080"/>
      <c r="AJ435" s="1080"/>
      <c r="AK435" s="1080"/>
      <c r="AL435" s="1080"/>
      <c r="AM435" s="292"/>
    </row>
    <row r="436" spans="1:39" ht="15.5" outlineLevel="1">
      <c r="A436" s="506">
        <v>10</v>
      </c>
      <c r="B436" s="310" t="s">
        <v>22</v>
      </c>
      <c r="C436" s="291" t="s">
        <v>25</v>
      </c>
      <c r="D436" s="295">
        <f>+'7.  Persistence Report'!AT137</f>
        <v>4440673.5389999999</v>
      </c>
      <c r="E436" s="295">
        <f>+'7.  Persistence Report'!AU137</f>
        <v>4431659.2879999997</v>
      </c>
      <c r="F436" s="295">
        <f>+'7.  Persistence Report'!AV137</f>
        <v>4431659.2879999997</v>
      </c>
      <c r="G436" s="295">
        <f>+'7.  Persistence Report'!AW137</f>
        <v>4395310.7740000002</v>
      </c>
      <c r="H436" s="295">
        <f>+'7.  Persistence Report'!AX137</f>
        <v>4395310.7740000002</v>
      </c>
      <c r="I436" s="295">
        <f>+'7.  Persistence Report'!AY137</f>
        <v>4395310.7740000002</v>
      </c>
      <c r="J436" s="295">
        <f>+'7.  Persistence Report'!AZ137</f>
        <v>4180741.0189999999</v>
      </c>
      <c r="K436" s="295">
        <f>+'7.  Persistence Report'!BA137</f>
        <v>4180741.0189999999</v>
      </c>
      <c r="L436" s="295">
        <f>+'7.  Persistence Report'!BB137</f>
        <v>4047746.9879999999</v>
      </c>
      <c r="M436" s="295">
        <f>+'7.  Persistence Report'!BC137</f>
        <v>3121142.125</v>
      </c>
      <c r="N436" s="295">
        <v>12</v>
      </c>
      <c r="O436" s="295">
        <f>+'7.  Persistence Report'!O137</f>
        <v>822.71648159999995</v>
      </c>
      <c r="P436" s="295">
        <f>+'7.  Persistence Report'!P137</f>
        <v>820.12877370000001</v>
      </c>
      <c r="Q436" s="295">
        <f>+'7.  Persistence Report'!Q137</f>
        <v>820.12877370000001</v>
      </c>
      <c r="R436" s="295">
        <f>+'7.  Persistence Report'!R137</f>
        <v>809.69808890000002</v>
      </c>
      <c r="S436" s="295">
        <f>+'7.  Persistence Report'!S137</f>
        <v>809.69808890000002</v>
      </c>
      <c r="T436" s="295">
        <f>+'7.  Persistence Report'!T137</f>
        <v>809.69808890000002</v>
      </c>
      <c r="U436" s="295">
        <f>+'7.  Persistence Report'!U137</f>
        <v>778.33217090000005</v>
      </c>
      <c r="V436" s="295">
        <f>+'7.  Persistence Report'!V137</f>
        <v>778.33217090000005</v>
      </c>
      <c r="W436" s="295">
        <f>+'7.  Persistence Report'!W137</f>
        <v>757.98060969999995</v>
      </c>
      <c r="X436" s="295">
        <f>+'7.  Persistence Report'!X137</f>
        <v>625.09934859999998</v>
      </c>
      <c r="Y436" s="1084"/>
      <c r="Z436" s="1082">
        <v>0.14199999999999999</v>
      </c>
      <c r="AA436" s="1082">
        <v>0.85799999999999998</v>
      </c>
      <c r="AB436" s="1093"/>
      <c r="AC436" s="414"/>
      <c r="AD436" s="414"/>
      <c r="AE436" s="414"/>
      <c r="AF436" s="414"/>
      <c r="AG436" s="414"/>
      <c r="AH436" s="414"/>
      <c r="AI436" s="414"/>
      <c r="AJ436" s="414"/>
      <c r="AK436" s="414"/>
      <c r="AL436" s="414"/>
      <c r="AM436" s="296">
        <f>SUM(Y436:AL436)</f>
        <v>1</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1077">
        <f>Y436</f>
        <v>0</v>
      </c>
      <c r="Z437" s="1077">
        <f>Z436</f>
        <v>0.14199999999999999</v>
      </c>
      <c r="AA437" s="1077">
        <f t="shared" ref="AA437:AL437" si="225">AA436</f>
        <v>0.85799999999999998</v>
      </c>
      <c r="AB437" s="1077">
        <f t="shared" si="225"/>
        <v>0</v>
      </c>
      <c r="AC437" s="1077">
        <f t="shared" si="225"/>
        <v>0</v>
      </c>
      <c r="AD437" s="1077">
        <f t="shared" si="225"/>
        <v>0</v>
      </c>
      <c r="AE437" s="1077">
        <f t="shared" si="225"/>
        <v>0</v>
      </c>
      <c r="AF437" s="1077">
        <f t="shared" si="225"/>
        <v>0</v>
      </c>
      <c r="AG437" s="1077">
        <f t="shared" si="225"/>
        <v>0</v>
      </c>
      <c r="AH437" s="1077">
        <f t="shared" si="225"/>
        <v>0</v>
      </c>
      <c r="AI437" s="1077">
        <f t="shared" si="225"/>
        <v>0</v>
      </c>
      <c r="AJ437" s="1077">
        <f t="shared" si="225"/>
        <v>0</v>
      </c>
      <c r="AK437" s="1077">
        <f t="shared" si="225"/>
        <v>0</v>
      </c>
      <c r="AL437" s="1077">
        <f t="shared" si="225"/>
        <v>0</v>
      </c>
      <c r="AM437" s="311"/>
    </row>
    <row r="438" spans="1:39" ht="15.5" outlineLevel="1">
      <c r="B438" s="310"/>
      <c r="C438" s="312"/>
      <c r="D438" s="1066"/>
      <c r="E438" s="1066"/>
      <c r="F438" s="1066"/>
      <c r="G438" s="1066"/>
      <c r="H438" s="1066"/>
      <c r="I438" s="1066"/>
      <c r="J438" s="1066"/>
      <c r="K438" s="1066"/>
      <c r="L438" s="1066"/>
      <c r="M438" s="1066"/>
      <c r="N438" s="1066"/>
      <c r="O438" s="1066"/>
      <c r="P438" s="1066"/>
      <c r="Q438" s="1066"/>
      <c r="R438" s="1066"/>
      <c r="S438" s="1066"/>
      <c r="T438" s="1066"/>
      <c r="U438" s="1066"/>
      <c r="V438" s="1066"/>
      <c r="W438" s="1066"/>
      <c r="X438" s="1066"/>
      <c r="Y438" s="1083"/>
      <c r="Z438" s="1083"/>
      <c r="AA438" s="1083"/>
      <c r="AB438" s="415"/>
      <c r="AC438" s="415"/>
      <c r="AD438" s="415"/>
      <c r="AE438" s="415"/>
      <c r="AF438" s="415"/>
      <c r="AG438" s="415"/>
      <c r="AH438" s="415"/>
      <c r="AI438" s="415"/>
      <c r="AJ438" s="415"/>
      <c r="AK438" s="415"/>
      <c r="AL438" s="415"/>
      <c r="AM438" s="313"/>
    </row>
    <row r="439" spans="1:39" ht="15.5" outlineLevel="1">
      <c r="A439" s="506">
        <v>11</v>
      </c>
      <c r="B439" s="314" t="s">
        <v>21</v>
      </c>
      <c r="C439" s="291" t="s">
        <v>25</v>
      </c>
      <c r="D439" s="295">
        <f>+'7.  Persistence Report'!AT134</f>
        <v>384743.78269999998</v>
      </c>
      <c r="E439" s="295">
        <f>+'7.  Persistence Report'!AU134</f>
        <v>368910.72269999998</v>
      </c>
      <c r="F439" s="295">
        <f>+'7.  Persistence Report'!AV134</f>
        <v>344504.96460000001</v>
      </c>
      <c r="G439" s="295">
        <f>+'7.  Persistence Report'!AW134</f>
        <v>220408.20110000001</v>
      </c>
      <c r="H439" s="295">
        <f>+'7.  Persistence Report'!AX134</f>
        <v>220408.20110000001</v>
      </c>
      <c r="I439" s="295">
        <f>+'7.  Persistence Report'!AY134</f>
        <v>220408.20110000001</v>
      </c>
      <c r="J439" s="295">
        <f>+'7.  Persistence Report'!AZ134</f>
        <v>220408.20110000001</v>
      </c>
      <c r="K439" s="295">
        <f>+'7.  Persistence Report'!BA134</f>
        <v>220408.20110000001</v>
      </c>
      <c r="L439" s="295">
        <f>+'7.  Persistence Report'!BB134</f>
        <v>220408.20110000001</v>
      </c>
      <c r="M439" s="295">
        <f>+'7.  Persistence Report'!BC134</f>
        <v>220408.20110000001</v>
      </c>
      <c r="N439" s="295">
        <v>12</v>
      </c>
      <c r="O439" s="295">
        <f>+'7.  Persistence Report'!O134</f>
        <v>107.90901839999999</v>
      </c>
      <c r="P439" s="295">
        <f>+'7.  Persistence Report'!P134</f>
        <v>103.43850879999999</v>
      </c>
      <c r="Q439" s="295">
        <f>+'7.  Persistence Report'!Q134</f>
        <v>97.155578399999996</v>
      </c>
      <c r="R439" s="295">
        <f>+'7.  Persistence Report'!R134</f>
        <v>59.809784639999997</v>
      </c>
      <c r="S439" s="295">
        <f>+'7.  Persistence Report'!S134</f>
        <v>59.809784639999997</v>
      </c>
      <c r="T439" s="295">
        <f>+'7.  Persistence Report'!T134</f>
        <v>59.809784639999997</v>
      </c>
      <c r="U439" s="295">
        <f>+'7.  Persistence Report'!U134</f>
        <v>59.809784639999997</v>
      </c>
      <c r="V439" s="295">
        <f>+'7.  Persistence Report'!V134</f>
        <v>59.809784639999997</v>
      </c>
      <c r="W439" s="295">
        <f>+'7.  Persistence Report'!W134</f>
        <v>59.809784639999997</v>
      </c>
      <c r="X439" s="295">
        <f>+'7.  Persistence Report'!X134</f>
        <v>59.809784639999997</v>
      </c>
      <c r="Y439" s="1084"/>
      <c r="Z439" s="1093">
        <v>1</v>
      </c>
      <c r="AA439" s="1093">
        <v>0</v>
      </c>
      <c r="AB439" s="414"/>
      <c r="AC439" s="414"/>
      <c r="AD439" s="414"/>
      <c r="AE439" s="414"/>
      <c r="AF439" s="414"/>
      <c r="AG439" s="414"/>
      <c r="AH439" s="414"/>
      <c r="AI439" s="414"/>
      <c r="AJ439" s="414"/>
      <c r="AK439" s="414"/>
      <c r="AL439" s="414"/>
      <c r="AM439" s="296">
        <f>SUM(Y439:AL439)</f>
        <v>1</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1077">
        <f>Y439</f>
        <v>0</v>
      </c>
      <c r="Z440" s="1077">
        <f>Z439</f>
        <v>1</v>
      </c>
      <c r="AA440" s="1077">
        <f t="shared" ref="AA440:AL440" si="226">AA439</f>
        <v>0</v>
      </c>
      <c r="AB440" s="1077">
        <f t="shared" si="226"/>
        <v>0</v>
      </c>
      <c r="AC440" s="1077">
        <f t="shared" si="226"/>
        <v>0</v>
      </c>
      <c r="AD440" s="1077">
        <f t="shared" si="226"/>
        <v>0</v>
      </c>
      <c r="AE440" s="1077">
        <f t="shared" si="226"/>
        <v>0</v>
      </c>
      <c r="AF440" s="1077">
        <f t="shared" si="226"/>
        <v>0</v>
      </c>
      <c r="AG440" s="1077">
        <f t="shared" si="226"/>
        <v>0</v>
      </c>
      <c r="AH440" s="1077">
        <f t="shared" si="226"/>
        <v>0</v>
      </c>
      <c r="AI440" s="1077">
        <f t="shared" si="226"/>
        <v>0</v>
      </c>
      <c r="AJ440" s="1077">
        <f t="shared" si="226"/>
        <v>0</v>
      </c>
      <c r="AK440" s="1077">
        <f t="shared" si="226"/>
        <v>0</v>
      </c>
      <c r="AL440" s="1077">
        <f t="shared" si="226"/>
        <v>0</v>
      </c>
      <c r="AM440" s="311"/>
    </row>
    <row r="441" spans="1:39" ht="15.5" outlineLevel="1">
      <c r="B441" s="314"/>
      <c r="C441" s="312"/>
      <c r="D441" s="1066"/>
      <c r="E441" s="1066"/>
      <c r="F441" s="1066"/>
      <c r="G441" s="1066"/>
      <c r="H441" s="1066"/>
      <c r="I441" s="1066"/>
      <c r="J441" s="1066"/>
      <c r="K441" s="1066"/>
      <c r="L441" s="1066"/>
      <c r="M441" s="1066"/>
      <c r="N441" s="1066"/>
      <c r="O441" s="1066"/>
      <c r="P441" s="1066"/>
      <c r="Q441" s="1066"/>
      <c r="R441" s="1066"/>
      <c r="S441" s="1066"/>
      <c r="T441" s="1066"/>
      <c r="U441" s="1066"/>
      <c r="V441" s="1066"/>
      <c r="W441" s="1066"/>
      <c r="X441" s="1066"/>
      <c r="Y441" s="1083"/>
      <c r="Z441" s="1085"/>
      <c r="AA441" s="1083"/>
      <c r="AB441" s="415"/>
      <c r="AC441" s="415"/>
      <c r="AD441" s="415"/>
      <c r="AE441" s="415"/>
      <c r="AF441" s="415"/>
      <c r="AG441" s="415"/>
      <c r="AH441" s="415"/>
      <c r="AI441" s="415"/>
      <c r="AJ441" s="415"/>
      <c r="AK441" s="415"/>
      <c r="AL441" s="415"/>
      <c r="AM441" s="313"/>
    </row>
    <row r="442" spans="1:39" ht="15.5" outlineLevel="1">
      <c r="A442" s="506">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1084"/>
      <c r="Z442" s="1084"/>
      <c r="AA442" s="1093"/>
      <c r="AB442" s="414"/>
      <c r="AC442" s="414"/>
      <c r="AD442" s="414"/>
      <c r="AE442" s="414"/>
      <c r="AF442" s="414"/>
      <c r="AG442" s="414"/>
      <c r="AH442" s="414"/>
      <c r="AI442" s="414"/>
      <c r="AJ442" s="414"/>
      <c r="AK442" s="414"/>
      <c r="AL442" s="414"/>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1077">
        <f>Y442</f>
        <v>0</v>
      </c>
      <c r="Z443" s="1077">
        <f>Z442</f>
        <v>0</v>
      </c>
      <c r="AA443" s="1077">
        <f>AA442</f>
        <v>0</v>
      </c>
      <c r="AB443" s="1077">
        <f t="shared" ref="AB443:AL443" si="227">AB442</f>
        <v>0</v>
      </c>
      <c r="AC443" s="1077">
        <f t="shared" si="227"/>
        <v>0</v>
      </c>
      <c r="AD443" s="1077">
        <f t="shared" si="227"/>
        <v>0</v>
      </c>
      <c r="AE443" s="1077">
        <f t="shared" si="227"/>
        <v>0</v>
      </c>
      <c r="AF443" s="1077">
        <f t="shared" si="227"/>
        <v>0</v>
      </c>
      <c r="AG443" s="1077">
        <f t="shared" si="227"/>
        <v>0</v>
      </c>
      <c r="AH443" s="1077">
        <f t="shared" si="227"/>
        <v>0</v>
      </c>
      <c r="AI443" s="1077">
        <f t="shared" si="227"/>
        <v>0</v>
      </c>
      <c r="AJ443" s="1077">
        <f t="shared" si="227"/>
        <v>0</v>
      </c>
      <c r="AK443" s="1077">
        <f t="shared" si="227"/>
        <v>0</v>
      </c>
      <c r="AL443" s="1077">
        <f t="shared" si="227"/>
        <v>0</v>
      </c>
      <c r="AM443" s="311"/>
    </row>
    <row r="444" spans="1:39" ht="15.5" outlineLevel="1">
      <c r="B444" s="314"/>
      <c r="C444" s="312"/>
      <c r="D444" s="1070"/>
      <c r="E444" s="1070"/>
      <c r="F444" s="1070"/>
      <c r="G444" s="1070"/>
      <c r="H444" s="1070"/>
      <c r="I444" s="1070"/>
      <c r="J444" s="1070"/>
      <c r="K444" s="1070"/>
      <c r="L444" s="1070"/>
      <c r="M444" s="1070"/>
      <c r="N444" s="1066"/>
      <c r="O444" s="1070"/>
      <c r="P444" s="1070"/>
      <c r="Q444" s="1070"/>
      <c r="R444" s="1070"/>
      <c r="S444" s="1070"/>
      <c r="T444" s="1070"/>
      <c r="U444" s="1070"/>
      <c r="V444" s="1070"/>
      <c r="W444" s="1070"/>
      <c r="X444" s="1070"/>
      <c r="Y444" s="1083"/>
      <c r="Z444" s="1085"/>
      <c r="AA444" s="1083"/>
      <c r="AB444" s="415"/>
      <c r="AC444" s="415"/>
      <c r="AD444" s="415"/>
      <c r="AE444" s="415"/>
      <c r="AF444" s="415"/>
      <c r="AG444" s="415"/>
      <c r="AH444" s="415"/>
      <c r="AI444" s="415"/>
      <c r="AJ444" s="415"/>
      <c r="AK444" s="415"/>
      <c r="AL444" s="415"/>
      <c r="AM444" s="313"/>
    </row>
    <row r="445" spans="1:39" ht="15.5" outlineLevel="1">
      <c r="A445" s="506">
        <v>13</v>
      </c>
      <c r="B445" s="314" t="s">
        <v>24</v>
      </c>
      <c r="C445" s="291" t="s">
        <v>25</v>
      </c>
      <c r="D445" s="295">
        <f>+'7.  Persistence Report'!AT136</f>
        <v>9537.6134789999996</v>
      </c>
      <c r="E445" s="295">
        <f>+'7.  Persistence Report'!AU136</f>
        <v>9537.6134789999996</v>
      </c>
      <c r="F445" s="295">
        <f>+'7.  Persistence Report'!AV136</f>
        <v>9537.6134789999996</v>
      </c>
      <c r="G445" s="295">
        <f>+'7.  Persistence Report'!AW136</f>
        <v>9537.6134789999996</v>
      </c>
      <c r="H445" s="295">
        <f>+'7.  Persistence Report'!AX136</f>
        <v>9537.6134789999996</v>
      </c>
      <c r="I445" s="295">
        <f>+'7.  Persistence Report'!AY136</f>
        <v>9537.6134789999996</v>
      </c>
      <c r="J445" s="295">
        <f>+'7.  Persistence Report'!AZ136</f>
        <v>9537.6134789999996</v>
      </c>
      <c r="K445" s="295">
        <f>+'7.  Persistence Report'!BA136</f>
        <v>9537.6134789999996</v>
      </c>
      <c r="L445" s="295">
        <f>+'7.  Persistence Report'!BB136</f>
        <v>9537.6134789999996</v>
      </c>
      <c r="M445" s="295">
        <f>+'7.  Persistence Report'!BC136</f>
        <v>9537.6134789999996</v>
      </c>
      <c r="N445" s="295">
        <v>12</v>
      </c>
      <c r="O445" s="295">
        <f>+'7.  Persistence Report'!O136</f>
        <v>5.1362662200000004</v>
      </c>
      <c r="P445" s="295">
        <f>+'7.  Persistence Report'!P136</f>
        <v>5.1362662200000004</v>
      </c>
      <c r="Q445" s="295">
        <f>+'7.  Persistence Report'!Q136</f>
        <v>5.1362662200000004</v>
      </c>
      <c r="R445" s="295">
        <f>+'7.  Persistence Report'!R136</f>
        <v>5.1362662200000004</v>
      </c>
      <c r="S445" s="295">
        <f>+'7.  Persistence Report'!S136</f>
        <v>5.1362662200000004</v>
      </c>
      <c r="T445" s="295">
        <f>+'7.  Persistence Report'!T136</f>
        <v>5.1362662200000004</v>
      </c>
      <c r="U445" s="295">
        <f>+'7.  Persistence Report'!U136</f>
        <v>5.1362662200000004</v>
      </c>
      <c r="V445" s="295">
        <f>+'7.  Persistence Report'!V136</f>
        <v>5.1362662200000004</v>
      </c>
      <c r="W445" s="295">
        <f>+'7.  Persistence Report'!W136</f>
        <v>5.1362662200000004</v>
      </c>
      <c r="X445" s="295">
        <f>+'7.  Persistence Report'!X136</f>
        <v>5.1362662200000004</v>
      </c>
      <c r="Y445" s="1084"/>
      <c r="Z445" s="1093">
        <v>1</v>
      </c>
      <c r="AA445" s="1093">
        <v>0</v>
      </c>
      <c r="AB445" s="414"/>
      <c r="AC445" s="414"/>
      <c r="AD445" s="414"/>
      <c r="AE445" s="414"/>
      <c r="AF445" s="414"/>
      <c r="AG445" s="414"/>
      <c r="AH445" s="414"/>
      <c r="AI445" s="414"/>
      <c r="AJ445" s="414"/>
      <c r="AK445" s="414"/>
      <c r="AL445" s="414"/>
      <c r="AM445" s="296">
        <f>SUM(Y445:AL445)</f>
        <v>1</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1077">
        <f>Y445</f>
        <v>0</v>
      </c>
      <c r="Z446" s="1077">
        <f>Z445</f>
        <v>1</v>
      </c>
      <c r="AA446" s="1077">
        <f>AA445</f>
        <v>0</v>
      </c>
      <c r="AB446" s="1077">
        <f t="shared" ref="AB446:AL446" si="228">AB445</f>
        <v>0</v>
      </c>
      <c r="AC446" s="1077">
        <f t="shared" si="228"/>
        <v>0</v>
      </c>
      <c r="AD446" s="1077">
        <f t="shared" si="228"/>
        <v>0</v>
      </c>
      <c r="AE446" s="1077">
        <f t="shared" si="228"/>
        <v>0</v>
      </c>
      <c r="AF446" s="1077">
        <f t="shared" si="228"/>
        <v>0</v>
      </c>
      <c r="AG446" s="1077">
        <f t="shared" si="228"/>
        <v>0</v>
      </c>
      <c r="AH446" s="1077">
        <f t="shared" si="228"/>
        <v>0</v>
      </c>
      <c r="AI446" s="1077">
        <f t="shared" si="228"/>
        <v>0</v>
      </c>
      <c r="AJ446" s="1077">
        <f t="shared" si="228"/>
        <v>0</v>
      </c>
      <c r="AK446" s="1077">
        <f t="shared" si="228"/>
        <v>0</v>
      </c>
      <c r="AL446" s="1077">
        <f t="shared" si="228"/>
        <v>0</v>
      </c>
      <c r="AM446" s="311"/>
    </row>
    <row r="447" spans="1:39" ht="15.5" outlineLevel="1">
      <c r="B447" s="314"/>
      <c r="C447" s="312"/>
      <c r="D447" s="1070"/>
      <c r="E447" s="1070"/>
      <c r="F447" s="1070"/>
      <c r="G447" s="1070"/>
      <c r="H447" s="1070"/>
      <c r="I447" s="1070"/>
      <c r="J447" s="1070"/>
      <c r="K447" s="1070"/>
      <c r="L447" s="1070"/>
      <c r="M447" s="1070"/>
      <c r="N447" s="1066"/>
      <c r="O447" s="1070"/>
      <c r="P447" s="1070"/>
      <c r="Q447" s="1070"/>
      <c r="R447" s="1070"/>
      <c r="S447" s="1070"/>
      <c r="T447" s="1070"/>
      <c r="U447" s="1070"/>
      <c r="V447" s="1070"/>
      <c r="W447" s="1070"/>
      <c r="X447" s="1070"/>
      <c r="Y447" s="1083"/>
      <c r="Z447" s="1083"/>
      <c r="AA447" s="1083"/>
      <c r="AB447" s="415"/>
      <c r="AC447" s="415"/>
      <c r="AD447" s="415"/>
      <c r="AE447" s="415"/>
      <c r="AF447" s="415"/>
      <c r="AG447" s="415"/>
      <c r="AH447" s="415"/>
      <c r="AI447" s="415"/>
      <c r="AJ447" s="415"/>
      <c r="AK447" s="415"/>
      <c r="AL447" s="415"/>
      <c r="AM447" s="313"/>
    </row>
    <row r="448" spans="1:39" ht="15.5" outlineLevel="1">
      <c r="A448" s="506">
        <v>14</v>
      </c>
      <c r="B448" s="314" t="s">
        <v>20</v>
      </c>
      <c r="C448" s="291" t="s">
        <v>25</v>
      </c>
      <c r="D448" s="295">
        <f>+'7.  Persistence Report'!AT135</f>
        <v>718009.27060000005</v>
      </c>
      <c r="E448" s="295">
        <f>+'7.  Persistence Report'!AU135</f>
        <v>718009.27060000005</v>
      </c>
      <c r="F448" s="295">
        <f>+'7.  Persistence Report'!AV135</f>
        <v>718009.27060000005</v>
      </c>
      <c r="G448" s="295">
        <f>+'7.  Persistence Report'!AW135</f>
        <v>718009.27060000005</v>
      </c>
      <c r="H448" s="295">
        <f>+'7.  Persistence Report'!AX135</f>
        <v>0</v>
      </c>
      <c r="I448" s="295">
        <f>+'7.  Persistence Report'!AY135</f>
        <v>0</v>
      </c>
      <c r="J448" s="295">
        <f>+'7.  Persistence Report'!AZ135</f>
        <v>0</v>
      </c>
      <c r="K448" s="295">
        <f>+'7.  Persistence Report'!BA135</f>
        <v>0</v>
      </c>
      <c r="L448" s="295">
        <f>+'7.  Persistence Report'!BB135</f>
        <v>0</v>
      </c>
      <c r="M448" s="295">
        <f>+'7.  Persistence Report'!BC135</f>
        <v>0</v>
      </c>
      <c r="N448" s="295">
        <v>12</v>
      </c>
      <c r="O448" s="295">
        <f>+'7.  Persistence Report'!O135</f>
        <v>147.03623569999999</v>
      </c>
      <c r="P448" s="295">
        <f>+'7.  Persistence Report'!P135</f>
        <v>147.03623569999999</v>
      </c>
      <c r="Q448" s="295">
        <f>+'7.  Persistence Report'!Q135</f>
        <v>147.03623569999999</v>
      </c>
      <c r="R448" s="295">
        <f>+'7.  Persistence Report'!R135</f>
        <v>147.03623569999999</v>
      </c>
      <c r="S448" s="295">
        <f>+'7.  Persistence Report'!S135</f>
        <v>0</v>
      </c>
      <c r="T448" s="295">
        <f>+'7.  Persistence Report'!T135</f>
        <v>0</v>
      </c>
      <c r="U448" s="295">
        <f>+'7.  Persistence Report'!U135</f>
        <v>0</v>
      </c>
      <c r="V448" s="295">
        <f>+'7.  Persistence Report'!V135</f>
        <v>0</v>
      </c>
      <c r="W448" s="295">
        <f>+'7.  Persistence Report'!W135</f>
        <v>0</v>
      </c>
      <c r="X448" s="295">
        <f>+'7.  Persistence Report'!X135</f>
        <v>0</v>
      </c>
      <c r="Y448" s="1084"/>
      <c r="Z448" s="1093">
        <v>1</v>
      </c>
      <c r="AA448" s="1093">
        <v>0</v>
      </c>
      <c r="AB448" s="414"/>
      <c r="AC448" s="414"/>
      <c r="AD448" s="414"/>
      <c r="AE448" s="414"/>
      <c r="AF448" s="414"/>
      <c r="AG448" s="414"/>
      <c r="AH448" s="414"/>
      <c r="AI448" s="414"/>
      <c r="AJ448" s="414"/>
      <c r="AK448" s="414"/>
      <c r="AL448" s="414"/>
      <c r="AM448" s="296">
        <f>SUM(Y448:AL448)</f>
        <v>1</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1077">
        <f>Y448</f>
        <v>0</v>
      </c>
      <c r="Z449" s="1077">
        <f>Z448</f>
        <v>1</v>
      </c>
      <c r="AA449" s="1077">
        <f t="shared" ref="AA449:AL449" si="229">AA448</f>
        <v>0</v>
      </c>
      <c r="AB449" s="1077">
        <f t="shared" si="229"/>
        <v>0</v>
      </c>
      <c r="AC449" s="1077">
        <f t="shared" si="229"/>
        <v>0</v>
      </c>
      <c r="AD449" s="1077">
        <f t="shared" si="229"/>
        <v>0</v>
      </c>
      <c r="AE449" s="1077">
        <f t="shared" si="229"/>
        <v>0</v>
      </c>
      <c r="AF449" s="1077">
        <f t="shared" si="229"/>
        <v>0</v>
      </c>
      <c r="AG449" s="1077">
        <f t="shared" si="229"/>
        <v>0</v>
      </c>
      <c r="AH449" s="1077">
        <f t="shared" si="229"/>
        <v>0</v>
      </c>
      <c r="AI449" s="1077">
        <f t="shared" si="229"/>
        <v>0</v>
      </c>
      <c r="AJ449" s="1077">
        <f t="shared" si="229"/>
        <v>0</v>
      </c>
      <c r="AK449" s="1077">
        <f t="shared" si="229"/>
        <v>0</v>
      </c>
      <c r="AL449" s="1077">
        <f t="shared" si="229"/>
        <v>0</v>
      </c>
      <c r="AM449" s="311"/>
    </row>
    <row r="450" spans="1:39" ht="15.5" outlineLevel="1">
      <c r="B450" s="314"/>
      <c r="C450" s="312"/>
      <c r="D450" s="1070"/>
      <c r="E450" s="1070"/>
      <c r="F450" s="1070"/>
      <c r="G450" s="1070"/>
      <c r="H450" s="1070"/>
      <c r="I450" s="1070"/>
      <c r="J450" s="1070"/>
      <c r="K450" s="1070"/>
      <c r="L450" s="1070"/>
      <c r="M450" s="1070"/>
      <c r="N450" s="1066"/>
      <c r="O450" s="1070"/>
      <c r="P450" s="1070"/>
      <c r="Q450" s="1070"/>
      <c r="R450" s="1070"/>
      <c r="S450" s="1070"/>
      <c r="T450" s="1070"/>
      <c r="U450" s="1070"/>
      <c r="V450" s="1070"/>
      <c r="W450" s="1070"/>
      <c r="X450" s="1070"/>
      <c r="Y450" s="1083"/>
      <c r="Z450" s="1085"/>
      <c r="AA450" s="1083"/>
      <c r="AB450" s="415"/>
      <c r="AC450" s="415"/>
      <c r="AD450" s="415"/>
      <c r="AE450" s="415"/>
      <c r="AF450" s="415"/>
      <c r="AG450" s="415"/>
      <c r="AH450" s="415"/>
      <c r="AI450" s="415"/>
      <c r="AJ450" s="415"/>
      <c r="AK450" s="415"/>
      <c r="AL450" s="415"/>
      <c r="AM450" s="313"/>
    </row>
    <row r="451" spans="1:39" s="283" customFormat="1" ht="15.5" outlineLevel="1">
      <c r="A451" s="506">
        <v>15</v>
      </c>
      <c r="B451" s="314" t="s">
        <v>486</v>
      </c>
      <c r="C451" s="291" t="s">
        <v>25</v>
      </c>
      <c r="D451" s="295">
        <f>+'7.  Persistence Report'!AT153</f>
        <v>0</v>
      </c>
      <c r="E451" s="295">
        <f>+'7.  Persistence Report'!AU153</f>
        <v>0</v>
      </c>
      <c r="F451" s="295">
        <f>+'7.  Persistence Report'!AV153</f>
        <v>0</v>
      </c>
      <c r="G451" s="295">
        <f>+'7.  Persistence Report'!AW153</f>
        <v>0</v>
      </c>
      <c r="H451" s="295">
        <f>+'7.  Persistence Report'!AX153</f>
        <v>0</v>
      </c>
      <c r="I451" s="295">
        <f>+'7.  Persistence Report'!AY153</f>
        <v>0</v>
      </c>
      <c r="J451" s="295">
        <f>+'7.  Persistence Report'!AZ153</f>
        <v>0</v>
      </c>
      <c r="K451" s="295">
        <f>+'7.  Persistence Report'!BA153</f>
        <v>0</v>
      </c>
      <c r="L451" s="295">
        <f>+'7.  Persistence Report'!BB153</f>
        <v>0</v>
      </c>
      <c r="M451" s="295">
        <f>+'7.  Persistence Report'!BC153</f>
        <v>0</v>
      </c>
      <c r="N451" s="1066"/>
      <c r="O451" s="295">
        <f>+'7.  Persistence Report'!O153</f>
        <v>6.736599</v>
      </c>
      <c r="P451" s="295">
        <f>+'7.  Persistence Report'!P153</f>
        <v>0</v>
      </c>
      <c r="Q451" s="295">
        <f>+'7.  Persistence Report'!Q153</f>
        <v>0</v>
      </c>
      <c r="R451" s="295">
        <f>+'7.  Persistence Report'!R153</f>
        <v>0</v>
      </c>
      <c r="S451" s="295">
        <f>+'7.  Persistence Report'!S153</f>
        <v>0</v>
      </c>
      <c r="T451" s="295">
        <f>+'7.  Persistence Report'!T153</f>
        <v>0</v>
      </c>
      <c r="U451" s="295">
        <f>+'7.  Persistence Report'!U153</f>
        <v>0</v>
      </c>
      <c r="V451" s="295">
        <f>+'7.  Persistence Report'!V153</f>
        <v>0</v>
      </c>
      <c r="W451" s="295">
        <f>+'7.  Persistence Report'!W153</f>
        <v>0</v>
      </c>
      <c r="X451" s="295">
        <f>+'7.  Persistence Report'!X153</f>
        <v>0</v>
      </c>
      <c r="Y451" s="1084"/>
      <c r="Z451" s="1093">
        <v>1</v>
      </c>
      <c r="AA451" s="1093">
        <v>0</v>
      </c>
      <c r="AB451" s="414"/>
      <c r="AC451" s="414"/>
      <c r="AD451" s="414"/>
      <c r="AE451" s="414"/>
      <c r="AF451" s="414"/>
      <c r="AG451" s="414"/>
      <c r="AH451" s="414"/>
      <c r="AI451" s="414"/>
      <c r="AJ451" s="414"/>
      <c r="AK451" s="414"/>
      <c r="AL451" s="414"/>
      <c r="AM451" s="296">
        <f>SUM(Y451:AL451)</f>
        <v>1</v>
      </c>
    </row>
    <row r="452" spans="1:39" s="283" customFormat="1" ht="15.5" outlineLevel="1">
      <c r="A452" s="506"/>
      <c r="B452" s="314" t="s">
        <v>259</v>
      </c>
      <c r="C452" s="291" t="s">
        <v>163</v>
      </c>
      <c r="D452" s="295"/>
      <c r="E452" s="295"/>
      <c r="F452" s="295"/>
      <c r="G452" s="295"/>
      <c r="H452" s="295"/>
      <c r="I452" s="295"/>
      <c r="J452" s="295"/>
      <c r="K452" s="295"/>
      <c r="L452" s="295"/>
      <c r="M452" s="295"/>
      <c r="N452" s="1066"/>
      <c r="O452" s="295"/>
      <c r="P452" s="295"/>
      <c r="Q452" s="295"/>
      <c r="R452" s="295"/>
      <c r="S452" s="295"/>
      <c r="T452" s="295"/>
      <c r="U452" s="295"/>
      <c r="V452" s="295"/>
      <c r="W452" s="295"/>
      <c r="X452" s="295"/>
      <c r="Y452" s="1077">
        <f>Y451</f>
        <v>0</v>
      </c>
      <c r="Z452" s="1077">
        <f>Z451</f>
        <v>1</v>
      </c>
      <c r="AA452" s="1077">
        <f t="shared" ref="AA452:AL452" si="230">AA451</f>
        <v>0</v>
      </c>
      <c r="AB452" s="1077">
        <f t="shared" si="230"/>
        <v>0</v>
      </c>
      <c r="AC452" s="1077">
        <f t="shared" si="230"/>
        <v>0</v>
      </c>
      <c r="AD452" s="1077">
        <f t="shared" si="230"/>
        <v>0</v>
      </c>
      <c r="AE452" s="1077">
        <f t="shared" si="230"/>
        <v>0</v>
      </c>
      <c r="AF452" s="1077">
        <f t="shared" si="230"/>
        <v>0</v>
      </c>
      <c r="AG452" s="1077">
        <f t="shared" si="230"/>
        <v>0</v>
      </c>
      <c r="AH452" s="1077">
        <f t="shared" si="230"/>
        <v>0</v>
      </c>
      <c r="AI452" s="1077">
        <f t="shared" si="230"/>
        <v>0</v>
      </c>
      <c r="AJ452" s="1077">
        <f t="shared" si="230"/>
        <v>0</v>
      </c>
      <c r="AK452" s="1077">
        <f t="shared" si="230"/>
        <v>0</v>
      </c>
      <c r="AL452" s="1077">
        <f t="shared" si="230"/>
        <v>0</v>
      </c>
      <c r="AM452" s="311"/>
    </row>
    <row r="453" spans="1:39" s="283" customFormat="1" ht="15.5" outlineLevel="1">
      <c r="A453" s="506"/>
      <c r="B453" s="314"/>
      <c r="C453" s="312"/>
      <c r="D453" s="1070"/>
      <c r="E453" s="1070"/>
      <c r="F453" s="1070"/>
      <c r="G453" s="1070"/>
      <c r="H453" s="1070"/>
      <c r="I453" s="1070"/>
      <c r="J453" s="1070"/>
      <c r="K453" s="1070"/>
      <c r="L453" s="1070"/>
      <c r="M453" s="1070"/>
      <c r="N453" s="1066"/>
      <c r="O453" s="1070"/>
      <c r="P453" s="1070"/>
      <c r="Q453" s="1070"/>
      <c r="R453" s="1070"/>
      <c r="S453" s="1070"/>
      <c r="T453" s="1070"/>
      <c r="U453" s="1070"/>
      <c r="V453" s="1070"/>
      <c r="W453" s="1070"/>
      <c r="X453" s="1070"/>
      <c r="Y453" s="1086"/>
      <c r="Z453" s="1083"/>
      <c r="AA453" s="1083"/>
      <c r="AB453" s="415"/>
      <c r="AC453" s="415"/>
      <c r="AD453" s="415"/>
      <c r="AE453" s="415"/>
      <c r="AF453" s="415"/>
      <c r="AG453" s="415"/>
      <c r="AH453" s="415"/>
      <c r="AI453" s="415"/>
      <c r="AJ453" s="415"/>
      <c r="AK453" s="415"/>
      <c r="AL453" s="415"/>
      <c r="AM453" s="313"/>
    </row>
    <row r="454" spans="1:39" s="283" customFormat="1" ht="31" outlineLevel="1">
      <c r="A454" s="506">
        <v>16</v>
      </c>
      <c r="B454" s="314" t="s">
        <v>487</v>
      </c>
      <c r="C454" s="291" t="s">
        <v>25</v>
      </c>
      <c r="D454" s="295"/>
      <c r="E454" s="295"/>
      <c r="F454" s="295"/>
      <c r="G454" s="295"/>
      <c r="H454" s="295"/>
      <c r="I454" s="295"/>
      <c r="J454" s="295"/>
      <c r="K454" s="295"/>
      <c r="L454" s="295"/>
      <c r="M454" s="295"/>
      <c r="N454" s="1066"/>
      <c r="O454" s="295"/>
      <c r="P454" s="295"/>
      <c r="Q454" s="295"/>
      <c r="R454" s="295"/>
      <c r="S454" s="295"/>
      <c r="T454" s="295"/>
      <c r="U454" s="295"/>
      <c r="V454" s="295"/>
      <c r="W454" s="295"/>
      <c r="X454" s="295"/>
      <c r="Y454" s="1084"/>
      <c r="Z454" s="1084"/>
      <c r="AA454" s="1084"/>
      <c r="AB454" s="414"/>
      <c r="AC454" s="414"/>
      <c r="AD454" s="414"/>
      <c r="AE454" s="414"/>
      <c r="AF454" s="414"/>
      <c r="AG454" s="414"/>
      <c r="AH454" s="414"/>
      <c r="AI454" s="414"/>
      <c r="AJ454" s="414"/>
      <c r="AK454" s="414"/>
      <c r="AL454" s="414"/>
      <c r="AM454" s="296">
        <f>SUM(Y454:AL454)</f>
        <v>0</v>
      </c>
    </row>
    <row r="455" spans="1:39" s="283" customFormat="1" ht="15.5" outlineLevel="1">
      <c r="A455" s="506"/>
      <c r="B455" s="314" t="s">
        <v>259</v>
      </c>
      <c r="C455" s="291" t="s">
        <v>163</v>
      </c>
      <c r="D455" s="295"/>
      <c r="E455" s="295"/>
      <c r="F455" s="295"/>
      <c r="G455" s="295"/>
      <c r="H455" s="295"/>
      <c r="I455" s="295"/>
      <c r="J455" s="295"/>
      <c r="K455" s="295"/>
      <c r="L455" s="295"/>
      <c r="M455" s="295"/>
      <c r="N455" s="1066"/>
      <c r="O455" s="295"/>
      <c r="P455" s="295"/>
      <c r="Q455" s="295"/>
      <c r="R455" s="295"/>
      <c r="S455" s="295"/>
      <c r="T455" s="295"/>
      <c r="U455" s="295"/>
      <c r="V455" s="295"/>
      <c r="W455" s="295"/>
      <c r="X455" s="295"/>
      <c r="Y455" s="1077">
        <f>Y454</f>
        <v>0</v>
      </c>
      <c r="Z455" s="1077">
        <f>Z454</f>
        <v>0</v>
      </c>
      <c r="AA455" s="1077">
        <f t="shared" ref="AA455:AL455" si="231">AA454</f>
        <v>0</v>
      </c>
      <c r="AB455" s="1077">
        <f t="shared" si="231"/>
        <v>0</v>
      </c>
      <c r="AC455" s="1077">
        <f t="shared" si="231"/>
        <v>0</v>
      </c>
      <c r="AD455" s="1077">
        <f t="shared" si="231"/>
        <v>0</v>
      </c>
      <c r="AE455" s="1077">
        <f t="shared" si="231"/>
        <v>0</v>
      </c>
      <c r="AF455" s="1077">
        <f t="shared" si="231"/>
        <v>0</v>
      </c>
      <c r="AG455" s="1077">
        <f t="shared" si="231"/>
        <v>0</v>
      </c>
      <c r="AH455" s="1077">
        <f t="shared" si="231"/>
        <v>0</v>
      </c>
      <c r="AI455" s="1077">
        <f t="shared" si="231"/>
        <v>0</v>
      </c>
      <c r="AJ455" s="1077">
        <f t="shared" si="231"/>
        <v>0</v>
      </c>
      <c r="AK455" s="1077">
        <f t="shared" si="231"/>
        <v>0</v>
      </c>
      <c r="AL455" s="1077">
        <f t="shared" si="231"/>
        <v>0</v>
      </c>
      <c r="AM455" s="311"/>
    </row>
    <row r="456" spans="1:39" s="283" customFormat="1" ht="15.5" outlineLevel="1">
      <c r="A456" s="506"/>
      <c r="B456" s="314"/>
      <c r="C456" s="312"/>
      <c r="D456" s="1070"/>
      <c r="E456" s="1070"/>
      <c r="F456" s="1070"/>
      <c r="G456" s="1070"/>
      <c r="H456" s="1070"/>
      <c r="I456" s="1070"/>
      <c r="J456" s="1070"/>
      <c r="K456" s="1070"/>
      <c r="L456" s="1070"/>
      <c r="M456" s="1070"/>
      <c r="N456" s="1066"/>
      <c r="O456" s="1070"/>
      <c r="P456" s="1070"/>
      <c r="Q456" s="1070"/>
      <c r="R456" s="1070"/>
      <c r="S456" s="1070"/>
      <c r="T456" s="1070"/>
      <c r="U456" s="1070"/>
      <c r="V456" s="1070"/>
      <c r="W456" s="1070"/>
      <c r="X456" s="1070"/>
      <c r="Y456" s="1086"/>
      <c r="Z456" s="1083"/>
      <c r="AA456" s="1083"/>
      <c r="AB456" s="415"/>
      <c r="AC456" s="415"/>
      <c r="AD456" s="415"/>
      <c r="AE456" s="415"/>
      <c r="AF456" s="415"/>
      <c r="AG456" s="415"/>
      <c r="AH456" s="415"/>
      <c r="AI456" s="415"/>
      <c r="AJ456" s="415"/>
      <c r="AK456" s="415"/>
      <c r="AL456" s="415"/>
      <c r="AM456" s="313"/>
    </row>
    <row r="457" spans="1:39" ht="15.5" outlineLevel="1">
      <c r="A457" s="506">
        <v>17</v>
      </c>
      <c r="B457" s="314" t="s">
        <v>9</v>
      </c>
      <c r="C457" s="291" t="s">
        <v>25</v>
      </c>
      <c r="D457" s="295">
        <f>+'7.  Persistence Report'!AT150+'7.  Persistence Report'!AT152</f>
        <v>0</v>
      </c>
      <c r="E457" s="295">
        <f>+'7.  Persistence Report'!AU150+'7.  Persistence Report'!AU152</f>
        <v>0</v>
      </c>
      <c r="F457" s="295">
        <f>+'7.  Persistence Report'!AV150+'7.  Persistence Report'!AV152</f>
        <v>0</v>
      </c>
      <c r="G457" s="295">
        <f>+'7.  Persistence Report'!AW150+'7.  Persistence Report'!AW152</f>
        <v>0</v>
      </c>
      <c r="H457" s="295">
        <f>+'7.  Persistence Report'!AX150+'7.  Persistence Report'!AX152</f>
        <v>0</v>
      </c>
      <c r="I457" s="295">
        <f>+'7.  Persistence Report'!AY150+'7.  Persistence Report'!AY152</f>
        <v>0</v>
      </c>
      <c r="J457" s="295">
        <f>+'7.  Persistence Report'!AZ150+'7.  Persistence Report'!AZ152</f>
        <v>0</v>
      </c>
      <c r="K457" s="295">
        <f>+'7.  Persistence Report'!BA150+'7.  Persistence Report'!BA152</f>
        <v>0</v>
      </c>
      <c r="L457" s="295">
        <f>+'7.  Persistence Report'!BB150+'7.  Persistence Report'!BB152</f>
        <v>0</v>
      </c>
      <c r="M457" s="295">
        <f>+'7.  Persistence Report'!BC150+'7.  Persistence Report'!BC152</f>
        <v>0</v>
      </c>
      <c r="N457" s="1066"/>
      <c r="O457" s="295">
        <f>+'7.  Persistence Report'!O150+'7.  Persistence Report'!O152</f>
        <v>634.18079999999998</v>
      </c>
      <c r="P457" s="295">
        <f>+'7.  Persistence Report'!P150+'7.  Persistence Report'!P152</f>
        <v>0</v>
      </c>
      <c r="Q457" s="295">
        <f>+'7.  Persistence Report'!Q150+'7.  Persistence Report'!Q152</f>
        <v>0</v>
      </c>
      <c r="R457" s="295">
        <f>+'7.  Persistence Report'!R150+'7.  Persistence Report'!R152</f>
        <v>0</v>
      </c>
      <c r="S457" s="295">
        <f>+'7.  Persistence Report'!S150+'7.  Persistence Report'!S152</f>
        <v>0</v>
      </c>
      <c r="T457" s="295">
        <f>+'7.  Persistence Report'!T150+'7.  Persistence Report'!T152</f>
        <v>0</v>
      </c>
      <c r="U457" s="295">
        <f>+'7.  Persistence Report'!U150+'7.  Persistence Report'!U152</f>
        <v>0</v>
      </c>
      <c r="V457" s="295">
        <f>+'7.  Persistence Report'!V150+'7.  Persistence Report'!V152</f>
        <v>0</v>
      </c>
      <c r="W457" s="295">
        <f>+'7.  Persistence Report'!W150+'7.  Persistence Report'!W152</f>
        <v>0</v>
      </c>
      <c r="X457" s="295">
        <f>+'7.  Persistence Report'!X150+'7.  Persistence Report'!X152</f>
        <v>0</v>
      </c>
      <c r="Y457" s="1084"/>
      <c r="Z457" s="1082">
        <v>0.14199999999999999</v>
      </c>
      <c r="AA457" s="1082">
        <v>0.85799999999999998</v>
      </c>
      <c r="AB457" s="414"/>
      <c r="AC457" s="414"/>
      <c r="AD457" s="414"/>
      <c r="AE457" s="414"/>
      <c r="AF457" s="414"/>
      <c r="AG457" s="414"/>
      <c r="AH457" s="414"/>
      <c r="AI457" s="414"/>
      <c r="AJ457" s="414"/>
      <c r="AK457" s="414"/>
      <c r="AL457" s="414"/>
      <c r="AM457" s="296">
        <f>SUM(Y457:AL457)</f>
        <v>1</v>
      </c>
    </row>
    <row r="458" spans="1:39" ht="15.5" outlineLevel="1">
      <c r="B458" s="294" t="s">
        <v>259</v>
      </c>
      <c r="C458" s="291" t="s">
        <v>163</v>
      </c>
      <c r="D458" s="295"/>
      <c r="E458" s="295"/>
      <c r="F458" s="295"/>
      <c r="G458" s="295"/>
      <c r="H458" s="295"/>
      <c r="I458" s="295"/>
      <c r="J458" s="295"/>
      <c r="K458" s="295"/>
      <c r="L458" s="295"/>
      <c r="M458" s="295"/>
      <c r="N458" s="1066"/>
      <c r="O458" s="295"/>
      <c r="P458" s="295"/>
      <c r="Q458" s="295"/>
      <c r="R458" s="295"/>
      <c r="S458" s="295"/>
      <c r="T458" s="295"/>
      <c r="U458" s="295"/>
      <c r="V458" s="295"/>
      <c r="W458" s="295"/>
      <c r="X458" s="295"/>
      <c r="Y458" s="1077">
        <f>Y457</f>
        <v>0</v>
      </c>
      <c r="Z458" s="1077">
        <f>Z457</f>
        <v>0.14199999999999999</v>
      </c>
      <c r="AA458" s="1077">
        <f t="shared" ref="AA458:AL458" si="232">AA457</f>
        <v>0.85799999999999998</v>
      </c>
      <c r="AB458" s="1077">
        <f t="shared" si="232"/>
        <v>0</v>
      </c>
      <c r="AC458" s="1077">
        <f t="shared" si="232"/>
        <v>0</v>
      </c>
      <c r="AD458" s="1077">
        <f t="shared" si="232"/>
        <v>0</v>
      </c>
      <c r="AE458" s="1077">
        <f t="shared" si="232"/>
        <v>0</v>
      </c>
      <c r="AF458" s="1077">
        <f t="shared" si="232"/>
        <v>0</v>
      </c>
      <c r="AG458" s="1077">
        <f t="shared" si="232"/>
        <v>0</v>
      </c>
      <c r="AH458" s="1077">
        <f t="shared" si="232"/>
        <v>0</v>
      </c>
      <c r="AI458" s="1077">
        <f t="shared" si="232"/>
        <v>0</v>
      </c>
      <c r="AJ458" s="1077">
        <f t="shared" si="232"/>
        <v>0</v>
      </c>
      <c r="AK458" s="1077">
        <f t="shared" si="232"/>
        <v>0</v>
      </c>
      <c r="AL458" s="1077">
        <f t="shared" si="232"/>
        <v>0</v>
      </c>
      <c r="AM458" s="311"/>
    </row>
    <row r="459" spans="1:39" ht="15.5" outlineLevel="1">
      <c r="B459" s="315"/>
      <c r="C459" s="305"/>
      <c r="D459" s="1066"/>
      <c r="E459" s="1066"/>
      <c r="F459" s="1066"/>
      <c r="G459" s="1066"/>
      <c r="H459" s="1066"/>
      <c r="I459" s="1066"/>
      <c r="J459" s="1066"/>
      <c r="K459" s="1066"/>
      <c r="L459" s="1066"/>
      <c r="M459" s="1066"/>
      <c r="N459" s="1066"/>
      <c r="O459" s="1066"/>
      <c r="P459" s="1066"/>
      <c r="Q459" s="1066"/>
      <c r="R459" s="1066"/>
      <c r="S459" s="1066"/>
      <c r="T459" s="1066"/>
      <c r="U459" s="1066"/>
      <c r="V459" s="1066"/>
      <c r="W459" s="1066"/>
      <c r="X459" s="1066"/>
      <c r="Y459" s="1087"/>
      <c r="Z459" s="1088"/>
      <c r="AA459" s="1088"/>
      <c r="AB459" s="1088"/>
      <c r="AC459" s="1088"/>
      <c r="AD459" s="1088"/>
      <c r="AE459" s="1088"/>
      <c r="AF459" s="1088"/>
      <c r="AG459" s="1088"/>
      <c r="AH459" s="1088"/>
      <c r="AI459" s="1088"/>
      <c r="AJ459" s="1088"/>
      <c r="AK459" s="1088"/>
      <c r="AL459" s="1088"/>
      <c r="AM459" s="317"/>
    </row>
    <row r="460" spans="1:39" ht="15.5" outlineLevel="1">
      <c r="A460" s="507"/>
      <c r="B460" s="288" t="s">
        <v>10</v>
      </c>
      <c r="C460" s="289"/>
      <c r="D460" s="1069"/>
      <c r="E460" s="1069"/>
      <c r="F460" s="1069"/>
      <c r="G460" s="1069"/>
      <c r="H460" s="1069"/>
      <c r="I460" s="1069"/>
      <c r="J460" s="1069"/>
      <c r="K460" s="1069"/>
      <c r="L460" s="1069"/>
      <c r="M460" s="1069"/>
      <c r="N460" s="1071"/>
      <c r="O460" s="1069"/>
      <c r="P460" s="1069"/>
      <c r="Q460" s="1069"/>
      <c r="R460" s="1069"/>
      <c r="S460" s="1069"/>
      <c r="T460" s="1069"/>
      <c r="U460" s="1069"/>
      <c r="V460" s="1069"/>
      <c r="W460" s="1069"/>
      <c r="X460" s="1069"/>
      <c r="Y460" s="1080"/>
      <c r="Z460" s="1080"/>
      <c r="AA460" s="1080"/>
      <c r="AB460" s="1080"/>
      <c r="AC460" s="1080"/>
      <c r="AD460" s="1080"/>
      <c r="AE460" s="1080"/>
      <c r="AF460" s="1080"/>
      <c r="AG460" s="1080"/>
      <c r="AH460" s="1080"/>
      <c r="AI460" s="1080"/>
      <c r="AJ460" s="1080"/>
      <c r="AK460" s="1080"/>
      <c r="AL460" s="1080"/>
      <c r="AM460" s="292"/>
    </row>
    <row r="461" spans="1:39" ht="15.5" outlineLevel="1">
      <c r="A461" s="506">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1089"/>
      <c r="Z461" s="1084"/>
      <c r="AA461" s="1084"/>
      <c r="AB461" s="414"/>
      <c r="AC461" s="414"/>
      <c r="AD461" s="414"/>
      <c r="AE461" s="414"/>
      <c r="AF461" s="414"/>
      <c r="AG461" s="414"/>
      <c r="AH461" s="414"/>
      <c r="AI461" s="414"/>
      <c r="AJ461" s="414"/>
      <c r="AK461" s="414"/>
      <c r="AL461" s="414"/>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1077">
        <f>Y461</f>
        <v>0</v>
      </c>
      <c r="Z462" s="1077">
        <f>Z461</f>
        <v>0</v>
      </c>
      <c r="AA462" s="1077">
        <f t="shared" ref="AA462:AL462" si="233">AA461</f>
        <v>0</v>
      </c>
      <c r="AB462" s="1077">
        <f t="shared" si="233"/>
        <v>0</v>
      </c>
      <c r="AC462" s="1077">
        <f t="shared" si="233"/>
        <v>0</v>
      </c>
      <c r="AD462" s="1077">
        <f t="shared" si="233"/>
        <v>0</v>
      </c>
      <c r="AE462" s="1077">
        <f t="shared" si="233"/>
        <v>0</v>
      </c>
      <c r="AF462" s="1077">
        <f t="shared" si="233"/>
        <v>0</v>
      </c>
      <c r="AG462" s="1077">
        <f t="shared" si="233"/>
        <v>0</v>
      </c>
      <c r="AH462" s="1077">
        <f t="shared" si="233"/>
        <v>0</v>
      </c>
      <c r="AI462" s="1077">
        <f t="shared" si="233"/>
        <v>0</v>
      </c>
      <c r="AJ462" s="1077">
        <f t="shared" si="233"/>
        <v>0</v>
      </c>
      <c r="AK462" s="1077">
        <f t="shared" si="233"/>
        <v>0</v>
      </c>
      <c r="AL462" s="1077">
        <f t="shared" si="233"/>
        <v>0</v>
      </c>
      <c r="AM462" s="297"/>
    </row>
    <row r="463" spans="1:39" ht="15.5" outlineLevel="1">
      <c r="A463" s="509"/>
      <c r="B463" s="315"/>
      <c r="C463" s="305"/>
      <c r="D463" s="1066"/>
      <c r="E463" s="1066"/>
      <c r="F463" s="1066"/>
      <c r="G463" s="1066"/>
      <c r="H463" s="1066"/>
      <c r="I463" s="1066"/>
      <c r="J463" s="1066"/>
      <c r="K463" s="1066"/>
      <c r="L463" s="1066"/>
      <c r="M463" s="1066"/>
      <c r="N463" s="1066"/>
      <c r="O463" s="1066"/>
      <c r="P463" s="1066"/>
      <c r="Q463" s="1066"/>
      <c r="R463" s="1066"/>
      <c r="S463" s="1066"/>
      <c r="T463" s="1066"/>
      <c r="U463" s="1066"/>
      <c r="V463" s="1066"/>
      <c r="W463" s="1066"/>
      <c r="X463" s="1066"/>
      <c r="Y463" s="1078"/>
      <c r="Z463" s="1090"/>
      <c r="AA463" s="1090"/>
      <c r="AB463" s="1090"/>
      <c r="AC463" s="1090"/>
      <c r="AD463" s="1090"/>
      <c r="AE463" s="1090"/>
      <c r="AF463" s="1090"/>
      <c r="AG463" s="1090"/>
      <c r="AH463" s="1090"/>
      <c r="AI463" s="1090"/>
      <c r="AJ463" s="1090"/>
      <c r="AK463" s="1090"/>
      <c r="AL463" s="1090"/>
      <c r="AM463" s="306"/>
    </row>
    <row r="464" spans="1:39" ht="15.5" outlineLevel="1">
      <c r="A464" s="506">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1076"/>
      <c r="Z464" s="1084"/>
      <c r="AA464" s="1084"/>
      <c r="AB464" s="414"/>
      <c r="AC464" s="414"/>
      <c r="AD464" s="414"/>
      <c r="AE464" s="414"/>
      <c r="AF464" s="414"/>
      <c r="AG464" s="414"/>
      <c r="AH464" s="414"/>
      <c r="AI464" s="414"/>
      <c r="AJ464" s="414"/>
      <c r="AK464" s="414"/>
      <c r="AL464" s="414"/>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1077">
        <f>Y464</f>
        <v>0</v>
      </c>
      <c r="Z465" s="1077">
        <f>Z464</f>
        <v>0</v>
      </c>
      <c r="AA465" s="1077">
        <f t="shared" ref="AA465:AL465" si="234">AA464</f>
        <v>0</v>
      </c>
      <c r="AB465" s="1077">
        <f t="shared" si="234"/>
        <v>0</v>
      </c>
      <c r="AC465" s="1077">
        <f t="shared" si="234"/>
        <v>0</v>
      </c>
      <c r="AD465" s="1077">
        <f t="shared" si="234"/>
        <v>0</v>
      </c>
      <c r="AE465" s="1077">
        <f t="shared" si="234"/>
        <v>0</v>
      </c>
      <c r="AF465" s="1077">
        <f t="shared" si="234"/>
        <v>0</v>
      </c>
      <c r="AG465" s="1077">
        <f t="shared" si="234"/>
        <v>0</v>
      </c>
      <c r="AH465" s="1077">
        <f t="shared" si="234"/>
        <v>0</v>
      </c>
      <c r="AI465" s="1077">
        <f t="shared" si="234"/>
        <v>0</v>
      </c>
      <c r="AJ465" s="1077">
        <f t="shared" si="234"/>
        <v>0</v>
      </c>
      <c r="AK465" s="1077">
        <f t="shared" si="234"/>
        <v>0</v>
      </c>
      <c r="AL465" s="1077">
        <f t="shared" si="234"/>
        <v>0</v>
      </c>
      <c r="AM465" s="297"/>
    </row>
    <row r="466" spans="1:39" ht="15.5" outlineLevel="1">
      <c r="B466" s="315"/>
      <c r="C466" s="305"/>
      <c r="D466" s="1066"/>
      <c r="E466" s="1066"/>
      <c r="F466" s="1066"/>
      <c r="G466" s="1066"/>
      <c r="H466" s="1066"/>
      <c r="I466" s="1066"/>
      <c r="J466" s="1066"/>
      <c r="K466" s="1066"/>
      <c r="L466" s="1066"/>
      <c r="M466" s="1066"/>
      <c r="N466" s="1066"/>
      <c r="O466" s="1066"/>
      <c r="P466" s="1066"/>
      <c r="Q466" s="1066"/>
      <c r="R466" s="1066"/>
      <c r="S466" s="1066"/>
      <c r="T466" s="1066"/>
      <c r="U466" s="1066"/>
      <c r="V466" s="1066"/>
      <c r="W466" s="1066"/>
      <c r="X466" s="1066"/>
      <c r="Y466" s="1091"/>
      <c r="Z466" s="1091"/>
      <c r="AA466" s="1078"/>
      <c r="AB466" s="1078"/>
      <c r="AC466" s="1078"/>
      <c r="AD466" s="1078"/>
      <c r="AE466" s="1078"/>
      <c r="AF466" s="1078"/>
      <c r="AG466" s="1078"/>
      <c r="AH466" s="1078"/>
      <c r="AI466" s="1078"/>
      <c r="AJ466" s="1078"/>
      <c r="AK466" s="1078"/>
      <c r="AL466" s="1078"/>
      <c r="AM466" s="306"/>
    </row>
    <row r="467" spans="1:39" ht="15.5" outlineLevel="1">
      <c r="A467" s="506">
        <v>20</v>
      </c>
      <c r="B467" s="315" t="s">
        <v>13</v>
      </c>
      <c r="C467" s="291" t="s">
        <v>25</v>
      </c>
      <c r="D467" s="295">
        <f>+'7.  Persistence Report'!AT156</f>
        <v>358215.1422</v>
      </c>
      <c r="E467" s="295">
        <f>+'7.  Persistence Report'!AU156</f>
        <v>358215.1422</v>
      </c>
      <c r="F467" s="295">
        <f>+'7.  Persistence Report'!AV156</f>
        <v>358215.1422</v>
      </c>
      <c r="G467" s="295">
        <f>+'7.  Persistence Report'!AW156</f>
        <v>358215.1422</v>
      </c>
      <c r="H467" s="295">
        <f>+'7.  Persistence Report'!AX156</f>
        <v>356055.1422</v>
      </c>
      <c r="I467" s="295">
        <f>+'7.  Persistence Report'!AY156</f>
        <v>356055.1422</v>
      </c>
      <c r="J467" s="295">
        <f>+'7.  Persistence Report'!AZ156</f>
        <v>356055.1422</v>
      </c>
      <c r="K467" s="295">
        <f>+'7.  Persistence Report'!BA156</f>
        <v>356055.1422</v>
      </c>
      <c r="L467" s="295">
        <f>+'7.  Persistence Report'!BB156</f>
        <v>356055.1422</v>
      </c>
      <c r="M467" s="295">
        <f>+'7.  Persistence Report'!BC156</f>
        <v>356055.1422</v>
      </c>
      <c r="N467" s="295">
        <v>12</v>
      </c>
      <c r="O467" s="295">
        <f>+'7.  Persistence Report'!O156</f>
        <v>124.35728760000001</v>
      </c>
      <c r="P467" s="295">
        <f>+'7.  Persistence Report'!P156</f>
        <v>124.35728760000001</v>
      </c>
      <c r="Q467" s="295">
        <f>+'7.  Persistence Report'!Q156</f>
        <v>124.35728760000001</v>
      </c>
      <c r="R467" s="295">
        <f>+'7.  Persistence Report'!R156</f>
        <v>124.35728760000001</v>
      </c>
      <c r="S467" s="295">
        <f>+'7.  Persistence Report'!S156</f>
        <v>124.1298513</v>
      </c>
      <c r="T467" s="295">
        <f>+'7.  Persistence Report'!T156</f>
        <v>124.1298513</v>
      </c>
      <c r="U467" s="295">
        <f>+'7.  Persistence Report'!U156</f>
        <v>124.1298513</v>
      </c>
      <c r="V467" s="295">
        <f>+'7.  Persistence Report'!V156</f>
        <v>124.1298513</v>
      </c>
      <c r="W467" s="295">
        <f>+'7.  Persistence Report'!W156</f>
        <v>124.1298513</v>
      </c>
      <c r="X467" s="295">
        <f>+'7.  Persistence Report'!X156</f>
        <v>124.1298513</v>
      </c>
      <c r="Y467" s="1076"/>
      <c r="Z467" s="1093">
        <v>0</v>
      </c>
      <c r="AA467" s="1093">
        <v>1</v>
      </c>
      <c r="AB467" s="414"/>
      <c r="AC467" s="414"/>
      <c r="AD467" s="414"/>
      <c r="AE467" s="414"/>
      <c r="AF467" s="414"/>
      <c r="AG467" s="414"/>
      <c r="AH467" s="414"/>
      <c r="AI467" s="414"/>
      <c r="AJ467" s="414"/>
      <c r="AK467" s="414"/>
      <c r="AL467" s="414"/>
      <c r="AM467" s="296">
        <f>SUM(Y467:AL467)</f>
        <v>1</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1077">
        <f>Y467</f>
        <v>0</v>
      </c>
      <c r="Z468" s="1077">
        <f>Z467</f>
        <v>0</v>
      </c>
      <c r="AA468" s="1077">
        <f t="shared" ref="AA468:AL468" si="235">AA467</f>
        <v>1</v>
      </c>
      <c r="AB468" s="1077">
        <f t="shared" si="235"/>
        <v>0</v>
      </c>
      <c r="AC468" s="1077">
        <f t="shared" si="235"/>
        <v>0</v>
      </c>
      <c r="AD468" s="1077">
        <f t="shared" si="235"/>
        <v>0</v>
      </c>
      <c r="AE468" s="1077">
        <f t="shared" si="235"/>
        <v>0</v>
      </c>
      <c r="AF468" s="1077">
        <f t="shared" si="235"/>
        <v>0</v>
      </c>
      <c r="AG468" s="1077">
        <f t="shared" si="235"/>
        <v>0</v>
      </c>
      <c r="AH468" s="1077">
        <f t="shared" si="235"/>
        <v>0</v>
      </c>
      <c r="AI468" s="1077">
        <f t="shared" si="235"/>
        <v>0</v>
      </c>
      <c r="AJ468" s="1077">
        <f t="shared" si="235"/>
        <v>0</v>
      </c>
      <c r="AK468" s="1077">
        <f t="shared" si="235"/>
        <v>0</v>
      </c>
      <c r="AL468" s="1077">
        <f t="shared" si="235"/>
        <v>0</v>
      </c>
      <c r="AM468" s="306"/>
    </row>
    <row r="469" spans="1:39" ht="15.5" outlineLevel="1">
      <c r="B469" s="315"/>
      <c r="C469" s="305"/>
      <c r="D469" s="1066"/>
      <c r="E469" s="1066"/>
      <c r="F469" s="1066"/>
      <c r="G469" s="1066"/>
      <c r="H469" s="1066"/>
      <c r="I469" s="1066"/>
      <c r="J469" s="1066"/>
      <c r="K469" s="1066"/>
      <c r="L469" s="1066"/>
      <c r="M469" s="1066"/>
      <c r="N469" s="1072"/>
      <c r="O469" s="1066"/>
      <c r="P469" s="1066"/>
      <c r="Q469" s="1066"/>
      <c r="R469" s="1066"/>
      <c r="S469" s="1066"/>
      <c r="T469" s="1066"/>
      <c r="U469" s="1066"/>
      <c r="V469" s="1066"/>
      <c r="W469" s="1066"/>
      <c r="X469" s="1066"/>
      <c r="Y469" s="1078"/>
      <c r="Z469" s="1078"/>
      <c r="AA469" s="1078"/>
      <c r="AB469" s="1078"/>
      <c r="AC469" s="1078"/>
      <c r="AD469" s="1078"/>
      <c r="AE469" s="1078"/>
      <c r="AF469" s="1078"/>
      <c r="AG469" s="1078"/>
      <c r="AH469" s="1078"/>
      <c r="AI469" s="1078"/>
      <c r="AJ469" s="1078"/>
      <c r="AK469" s="1078"/>
      <c r="AL469" s="1078"/>
      <c r="AM469" s="306"/>
    </row>
    <row r="470" spans="1:39" ht="15.5" outlineLevel="1">
      <c r="A470" s="506">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1076"/>
      <c r="Z470" s="1084"/>
      <c r="AA470" s="1084"/>
      <c r="AB470" s="414"/>
      <c r="AC470" s="414"/>
      <c r="AD470" s="414"/>
      <c r="AE470" s="414"/>
      <c r="AF470" s="414"/>
      <c r="AG470" s="414"/>
      <c r="AH470" s="414"/>
      <c r="AI470" s="414"/>
      <c r="AJ470" s="414"/>
      <c r="AK470" s="414"/>
      <c r="AL470" s="414"/>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1077">
        <f>Y470</f>
        <v>0</v>
      </c>
      <c r="Z471" s="1077">
        <f>Z470</f>
        <v>0</v>
      </c>
      <c r="AA471" s="1077">
        <f t="shared" ref="AA471:AL471" si="236">AA470</f>
        <v>0</v>
      </c>
      <c r="AB471" s="1077">
        <f t="shared" si="236"/>
        <v>0</v>
      </c>
      <c r="AC471" s="1077">
        <f t="shared" si="236"/>
        <v>0</v>
      </c>
      <c r="AD471" s="1077">
        <f t="shared" si="236"/>
        <v>0</v>
      </c>
      <c r="AE471" s="1077">
        <f t="shared" si="236"/>
        <v>0</v>
      </c>
      <c r="AF471" s="1077">
        <f t="shared" si="236"/>
        <v>0</v>
      </c>
      <c r="AG471" s="1077">
        <f t="shared" si="236"/>
        <v>0</v>
      </c>
      <c r="AH471" s="1077">
        <f t="shared" si="236"/>
        <v>0</v>
      </c>
      <c r="AI471" s="1077">
        <f t="shared" si="236"/>
        <v>0</v>
      </c>
      <c r="AJ471" s="1077">
        <f t="shared" si="236"/>
        <v>0</v>
      </c>
      <c r="AK471" s="1077">
        <f t="shared" si="236"/>
        <v>0</v>
      </c>
      <c r="AL471" s="1077">
        <f t="shared" si="236"/>
        <v>0</v>
      </c>
      <c r="AM471" s="297"/>
    </row>
    <row r="472" spans="1:39" ht="15.5" outlineLevel="1">
      <c r="B472" s="315"/>
      <c r="C472" s="305"/>
      <c r="D472" s="1066"/>
      <c r="E472" s="1066"/>
      <c r="F472" s="1066"/>
      <c r="G472" s="1066"/>
      <c r="H472" s="1066"/>
      <c r="I472" s="1066"/>
      <c r="J472" s="1066"/>
      <c r="K472" s="1066"/>
      <c r="L472" s="1066"/>
      <c r="M472" s="1066"/>
      <c r="N472" s="1066"/>
      <c r="O472" s="1066"/>
      <c r="P472" s="1066"/>
      <c r="Q472" s="1066"/>
      <c r="R472" s="1066"/>
      <c r="S472" s="1066"/>
      <c r="T472" s="1066"/>
      <c r="U472" s="1066"/>
      <c r="V472" s="1066"/>
      <c r="W472" s="1066"/>
      <c r="X472" s="1066"/>
      <c r="Y472" s="1091"/>
      <c r="Z472" s="1078"/>
      <c r="AA472" s="1078"/>
      <c r="AB472" s="1078"/>
      <c r="AC472" s="1078"/>
      <c r="AD472" s="1078"/>
      <c r="AE472" s="1078"/>
      <c r="AF472" s="1078"/>
      <c r="AG472" s="1078"/>
      <c r="AH472" s="1078"/>
      <c r="AI472" s="1078"/>
      <c r="AJ472" s="1078"/>
      <c r="AK472" s="1078"/>
      <c r="AL472" s="1078"/>
      <c r="AM472" s="306"/>
    </row>
    <row r="473" spans="1:39" ht="15.5" outlineLevel="1">
      <c r="A473" s="506">
        <v>22</v>
      </c>
      <c r="B473" s="315" t="s">
        <v>9</v>
      </c>
      <c r="C473" s="291" t="s">
        <v>25</v>
      </c>
      <c r="D473" s="295">
        <f>+'7.  Persistence Report'!AT151+'7.  Persistence Report'!AT155</f>
        <v>0</v>
      </c>
      <c r="E473" s="295">
        <f>+'7.  Persistence Report'!AU151+'7.  Persistence Report'!AU155</f>
        <v>0</v>
      </c>
      <c r="F473" s="295">
        <f>+'7.  Persistence Report'!AV151+'7.  Persistence Report'!AV155</f>
        <v>0</v>
      </c>
      <c r="G473" s="295">
        <f>+'7.  Persistence Report'!AW151+'7.  Persistence Report'!AW155</f>
        <v>0</v>
      </c>
      <c r="H473" s="295">
        <f>+'7.  Persistence Report'!AX151+'7.  Persistence Report'!AX155</f>
        <v>0</v>
      </c>
      <c r="I473" s="295">
        <f>+'7.  Persistence Report'!AY151+'7.  Persistence Report'!AY155</f>
        <v>0</v>
      </c>
      <c r="J473" s="295">
        <f>+'7.  Persistence Report'!AZ151+'7.  Persistence Report'!AZ155</f>
        <v>0</v>
      </c>
      <c r="K473" s="295">
        <f>+'7.  Persistence Report'!BA151+'7.  Persistence Report'!BA155</f>
        <v>0</v>
      </c>
      <c r="L473" s="295">
        <f>+'7.  Persistence Report'!BB151+'7.  Persistence Report'!BB155</f>
        <v>0</v>
      </c>
      <c r="M473" s="295">
        <f>+'7.  Persistence Report'!BC151+'7.  Persistence Report'!BC155</f>
        <v>0</v>
      </c>
      <c r="N473" s="1066"/>
      <c r="O473" s="295">
        <f>+'7.  Persistence Report'!O151+'7.  Persistence Report'!O155</f>
        <v>5321.3076700000001</v>
      </c>
      <c r="P473" s="295">
        <f>+'7.  Persistence Report'!P151+'7.  Persistence Report'!P155</f>
        <v>0</v>
      </c>
      <c r="Q473" s="295">
        <f>+'7.  Persistence Report'!Q151+'7.  Persistence Report'!Q155</f>
        <v>0</v>
      </c>
      <c r="R473" s="295">
        <f>+'7.  Persistence Report'!R151+'7.  Persistence Report'!R155</f>
        <v>0</v>
      </c>
      <c r="S473" s="295">
        <f>+'7.  Persistence Report'!S151+'7.  Persistence Report'!S155</f>
        <v>0</v>
      </c>
      <c r="T473" s="295">
        <f>+'7.  Persistence Report'!T151+'7.  Persistence Report'!T155</f>
        <v>0</v>
      </c>
      <c r="U473" s="295">
        <f>+'7.  Persistence Report'!U151+'7.  Persistence Report'!U155</f>
        <v>0</v>
      </c>
      <c r="V473" s="295">
        <f>+'7.  Persistence Report'!V151+'7.  Persistence Report'!V155</f>
        <v>0</v>
      </c>
      <c r="W473" s="295">
        <f>+'7.  Persistence Report'!W151+'7.  Persistence Report'!W155</f>
        <v>0</v>
      </c>
      <c r="X473" s="295">
        <f>+'7.  Persistence Report'!X151+'7.  Persistence Report'!X155</f>
        <v>0</v>
      </c>
      <c r="Y473" s="1076"/>
      <c r="Z473" s="1084">
        <v>0</v>
      </c>
      <c r="AA473" s="1084">
        <v>1</v>
      </c>
      <c r="AB473" s="414"/>
      <c r="AC473" s="414"/>
      <c r="AD473" s="414"/>
      <c r="AE473" s="414"/>
      <c r="AF473" s="414"/>
      <c r="AG473" s="414"/>
      <c r="AH473" s="414"/>
      <c r="AI473" s="414"/>
      <c r="AJ473" s="414"/>
      <c r="AK473" s="414"/>
      <c r="AL473" s="414"/>
      <c r="AM473" s="296">
        <f>SUM(Y473:AL473)</f>
        <v>1</v>
      </c>
    </row>
    <row r="474" spans="1:39" ht="15.5" outlineLevel="1">
      <c r="B474" s="294" t="s">
        <v>259</v>
      </c>
      <c r="C474" s="291" t="s">
        <v>163</v>
      </c>
      <c r="D474" s="295"/>
      <c r="E474" s="295"/>
      <c r="F474" s="295"/>
      <c r="G474" s="295"/>
      <c r="H474" s="295"/>
      <c r="I474" s="295"/>
      <c r="J474" s="295"/>
      <c r="K474" s="295"/>
      <c r="L474" s="295"/>
      <c r="M474" s="295"/>
      <c r="N474" s="1066"/>
      <c r="O474" s="295"/>
      <c r="P474" s="295"/>
      <c r="Q474" s="295"/>
      <c r="R474" s="295"/>
      <c r="S474" s="295"/>
      <c r="T474" s="295"/>
      <c r="U474" s="295"/>
      <c r="V474" s="295"/>
      <c r="W474" s="295"/>
      <c r="X474" s="295"/>
      <c r="Y474" s="1077">
        <f>Y473</f>
        <v>0</v>
      </c>
      <c r="Z474" s="1077">
        <f>Z473</f>
        <v>0</v>
      </c>
      <c r="AA474" s="1077">
        <f t="shared" ref="AA474:AL474" si="237">AA473</f>
        <v>1</v>
      </c>
      <c r="AB474" s="1077">
        <f t="shared" si="237"/>
        <v>0</v>
      </c>
      <c r="AC474" s="1077">
        <f t="shared" si="237"/>
        <v>0</v>
      </c>
      <c r="AD474" s="1077">
        <f t="shared" si="237"/>
        <v>0</v>
      </c>
      <c r="AE474" s="1077">
        <f t="shared" si="237"/>
        <v>0</v>
      </c>
      <c r="AF474" s="1077">
        <f t="shared" si="237"/>
        <v>0</v>
      </c>
      <c r="AG474" s="1077">
        <f t="shared" si="237"/>
        <v>0</v>
      </c>
      <c r="AH474" s="1077">
        <f t="shared" si="237"/>
        <v>0</v>
      </c>
      <c r="AI474" s="1077">
        <f t="shared" si="237"/>
        <v>0</v>
      </c>
      <c r="AJ474" s="1077">
        <f t="shared" si="237"/>
        <v>0</v>
      </c>
      <c r="AK474" s="1077">
        <f t="shared" si="237"/>
        <v>0</v>
      </c>
      <c r="AL474" s="1077">
        <f t="shared" si="237"/>
        <v>0</v>
      </c>
      <c r="AM474" s="306"/>
    </row>
    <row r="475" spans="1:39" ht="15.5" outlineLevel="1">
      <c r="B475" s="315"/>
      <c r="C475" s="305"/>
      <c r="D475" s="1066"/>
      <c r="E475" s="1066"/>
      <c r="F475" s="1066"/>
      <c r="G475" s="1066"/>
      <c r="H475" s="1066"/>
      <c r="I475" s="1066"/>
      <c r="J475" s="1066"/>
      <c r="K475" s="1066"/>
      <c r="L475" s="1066"/>
      <c r="M475" s="1066"/>
      <c r="N475" s="1066"/>
      <c r="O475" s="1066"/>
      <c r="P475" s="1066"/>
      <c r="Q475" s="1066"/>
      <c r="R475" s="1066"/>
      <c r="S475" s="1066"/>
      <c r="T475" s="1066"/>
      <c r="U475" s="1066"/>
      <c r="V475" s="1066"/>
      <c r="W475" s="1066"/>
      <c r="X475" s="1066"/>
      <c r="Y475" s="1078"/>
      <c r="Z475" s="1078"/>
      <c r="AA475" s="1078"/>
      <c r="AB475" s="1078"/>
      <c r="AC475" s="1078"/>
      <c r="AD475" s="1078"/>
      <c r="AE475" s="1078"/>
      <c r="AF475" s="1078"/>
      <c r="AG475" s="1078"/>
      <c r="AH475" s="1078"/>
      <c r="AI475" s="1078"/>
      <c r="AJ475" s="1078"/>
      <c r="AK475" s="1078"/>
      <c r="AL475" s="1078"/>
      <c r="AM475" s="306"/>
    </row>
    <row r="476" spans="1:39" ht="15.5" outlineLevel="1">
      <c r="A476" s="507"/>
      <c r="B476" s="288" t="s">
        <v>14</v>
      </c>
      <c r="C476" s="289"/>
      <c r="D476" s="1071"/>
      <c r="E476" s="1071"/>
      <c r="F476" s="1071"/>
      <c r="G476" s="1071"/>
      <c r="H476" s="1071"/>
      <c r="I476" s="1071"/>
      <c r="J476" s="1071"/>
      <c r="K476" s="1071"/>
      <c r="L476" s="1071"/>
      <c r="M476" s="1071"/>
      <c r="N476" s="1071"/>
      <c r="O476" s="1071"/>
      <c r="P476" s="1069"/>
      <c r="Q476" s="1069"/>
      <c r="R476" s="1069"/>
      <c r="S476" s="1069"/>
      <c r="T476" s="1069"/>
      <c r="U476" s="1069"/>
      <c r="V476" s="1069"/>
      <c r="W476" s="1069"/>
      <c r="X476" s="1069"/>
      <c r="Y476" s="1080"/>
      <c r="Z476" s="1080"/>
      <c r="AA476" s="1080"/>
      <c r="AB476" s="1080"/>
      <c r="AC476" s="1080"/>
      <c r="AD476" s="1080"/>
      <c r="AE476" s="1080"/>
      <c r="AF476" s="1080"/>
      <c r="AG476" s="1080"/>
      <c r="AH476" s="1080"/>
      <c r="AI476" s="1080"/>
      <c r="AJ476" s="1080"/>
      <c r="AK476" s="1080"/>
      <c r="AL476" s="1080"/>
      <c r="AM476" s="292"/>
    </row>
    <row r="477" spans="1:39" ht="15.5" outlineLevel="1">
      <c r="A477" s="506">
        <v>23</v>
      </c>
      <c r="B477" s="315" t="s">
        <v>14</v>
      </c>
      <c r="C477" s="291" t="s">
        <v>25</v>
      </c>
      <c r="D477" s="295">
        <f>+'7.  Persistence Report'!AT145</f>
        <v>374684.2892</v>
      </c>
      <c r="E477" s="295">
        <f>+'7.  Persistence Report'!AU145</f>
        <v>374563.71889999998</v>
      </c>
      <c r="F477" s="295">
        <f>+'7.  Persistence Report'!AV145</f>
        <v>323779.50589999999</v>
      </c>
      <c r="G477" s="295">
        <f>+'7.  Persistence Report'!AW145</f>
        <v>298869.68339999998</v>
      </c>
      <c r="H477" s="295">
        <f>+'7.  Persistence Report'!AX145</f>
        <v>273672.40519999998</v>
      </c>
      <c r="I477" s="295">
        <f>+'7.  Persistence Report'!AY145</f>
        <v>273672.40519999998</v>
      </c>
      <c r="J477" s="295">
        <f>+'7.  Persistence Report'!AZ145</f>
        <v>268639.20390000002</v>
      </c>
      <c r="K477" s="295">
        <f>+'7.  Persistence Report'!BA145</f>
        <v>268378.5257</v>
      </c>
      <c r="L477" s="295">
        <f>+'7.  Persistence Report'!BB145</f>
        <v>77020.036980000004</v>
      </c>
      <c r="M477" s="295">
        <f>+'7.  Persistence Report'!BC145</f>
        <v>76825.036980000004</v>
      </c>
      <c r="N477" s="1066"/>
      <c r="O477" s="295">
        <f>+'7.  Persistence Report'!O145</f>
        <v>36.638531260000001</v>
      </c>
      <c r="P477" s="295">
        <f>+'7.  Persistence Report'!P145</f>
        <v>36.632339809999998</v>
      </c>
      <c r="Q477" s="295">
        <f>+'7.  Persistence Report'!Q145</f>
        <v>33.983522219999998</v>
      </c>
      <c r="R477" s="295">
        <f>+'7.  Persistence Report'!R145</f>
        <v>32.683879060000002</v>
      </c>
      <c r="S477" s="295">
        <f>+'7.  Persistence Report'!S145</f>
        <v>31.373245199999996</v>
      </c>
      <c r="T477" s="295">
        <f>+'7.  Persistence Report'!T145</f>
        <v>31.373245199999996</v>
      </c>
      <c r="U477" s="295">
        <f>+'7.  Persistence Report'!U145</f>
        <v>31.1108762</v>
      </c>
      <c r="V477" s="295">
        <f>+'7.  Persistence Report'!V145</f>
        <v>31.1108762</v>
      </c>
      <c r="W477" s="295">
        <f>+'7.  Persistence Report'!W145</f>
        <v>21.129071190000001</v>
      </c>
      <c r="X477" s="295">
        <f>+'7.  Persistence Report'!X145</f>
        <v>20.92027118</v>
      </c>
      <c r="Y477" s="1092">
        <v>1</v>
      </c>
      <c r="Z477" s="1076"/>
      <c r="AA477" s="1076"/>
      <c r="AB477" s="1076"/>
      <c r="AC477" s="1076"/>
      <c r="AD477" s="1076"/>
      <c r="AE477" s="1076"/>
      <c r="AF477" s="1076"/>
      <c r="AG477" s="1076"/>
      <c r="AH477" s="1076"/>
      <c r="AI477" s="1076"/>
      <c r="AJ477" s="1076"/>
      <c r="AK477" s="1076"/>
      <c r="AL477" s="1076"/>
      <c r="AM477" s="296">
        <f>SUM(Y477:AL477)</f>
        <v>1</v>
      </c>
    </row>
    <row r="478" spans="1:39" ht="15.5" outlineLevel="1">
      <c r="B478" s="294" t="s">
        <v>259</v>
      </c>
      <c r="C478" s="291" t="s">
        <v>163</v>
      </c>
      <c r="D478" s="295"/>
      <c r="E478" s="295"/>
      <c r="F478" s="295"/>
      <c r="G478" s="295"/>
      <c r="H478" s="295"/>
      <c r="I478" s="295"/>
      <c r="J478" s="295"/>
      <c r="K478" s="295"/>
      <c r="L478" s="295"/>
      <c r="M478" s="295"/>
      <c r="N478" s="1067"/>
      <c r="O478" s="295"/>
      <c r="P478" s="295"/>
      <c r="Q478" s="295"/>
      <c r="R478" s="295"/>
      <c r="S478" s="295"/>
      <c r="T478" s="295"/>
      <c r="U478" s="295"/>
      <c r="V478" s="295"/>
      <c r="W478" s="295"/>
      <c r="X478" s="295"/>
      <c r="Y478" s="1077">
        <f>Y477</f>
        <v>1</v>
      </c>
      <c r="Z478" s="1077">
        <f>Z477</f>
        <v>0</v>
      </c>
      <c r="AA478" s="1077">
        <f t="shared" ref="AA478:AL478" si="238">AA477</f>
        <v>0</v>
      </c>
      <c r="AB478" s="1077">
        <f t="shared" si="238"/>
        <v>0</v>
      </c>
      <c r="AC478" s="1077">
        <f t="shared" si="238"/>
        <v>0</v>
      </c>
      <c r="AD478" s="1077">
        <f t="shared" si="238"/>
        <v>0</v>
      </c>
      <c r="AE478" s="1077">
        <f t="shared" si="238"/>
        <v>0</v>
      </c>
      <c r="AF478" s="1077">
        <f t="shared" si="238"/>
        <v>0</v>
      </c>
      <c r="AG478" s="1077">
        <f t="shared" si="238"/>
        <v>0</v>
      </c>
      <c r="AH478" s="1077">
        <f t="shared" si="238"/>
        <v>0</v>
      </c>
      <c r="AI478" s="1077">
        <f t="shared" si="238"/>
        <v>0</v>
      </c>
      <c r="AJ478" s="1077">
        <f t="shared" si="238"/>
        <v>0</v>
      </c>
      <c r="AK478" s="1077">
        <f t="shared" si="238"/>
        <v>0</v>
      </c>
      <c r="AL478" s="1077">
        <f t="shared" si="238"/>
        <v>0</v>
      </c>
      <c r="AM478" s="297"/>
    </row>
    <row r="479" spans="1:39" ht="15.5" outlineLevel="1">
      <c r="B479" s="315"/>
      <c r="C479" s="305"/>
      <c r="D479" s="1066"/>
      <c r="E479" s="1066"/>
      <c r="F479" s="1066"/>
      <c r="G479" s="1066"/>
      <c r="H479" s="1066"/>
      <c r="I479" s="1066"/>
      <c r="J479" s="1066"/>
      <c r="K479" s="1066"/>
      <c r="L479" s="1066"/>
      <c r="M479" s="1066"/>
      <c r="N479" s="1066"/>
      <c r="O479" s="1066"/>
      <c r="P479" s="1066"/>
      <c r="Q479" s="1066"/>
      <c r="R479" s="1066"/>
      <c r="S479" s="1066"/>
      <c r="T479" s="1066"/>
      <c r="U479" s="1066"/>
      <c r="V479" s="1066"/>
      <c r="W479" s="1066"/>
      <c r="X479" s="1066"/>
      <c r="Y479" s="1078"/>
      <c r="Z479" s="1078"/>
      <c r="AA479" s="1078"/>
      <c r="AB479" s="1078"/>
      <c r="AC479" s="1078"/>
      <c r="AD479" s="1078"/>
      <c r="AE479" s="1078"/>
      <c r="AF479" s="1078"/>
      <c r="AG479" s="1078"/>
      <c r="AH479" s="1078"/>
      <c r="AI479" s="1078"/>
      <c r="AJ479" s="1078"/>
      <c r="AK479" s="1078"/>
      <c r="AL479" s="1078"/>
      <c r="AM479" s="306"/>
    </row>
    <row r="480" spans="1:39" s="293" customFormat="1" ht="15.5" outlineLevel="1">
      <c r="A480" s="507"/>
      <c r="B480" s="288" t="s">
        <v>488</v>
      </c>
      <c r="C480" s="289"/>
      <c r="D480" s="1071"/>
      <c r="E480" s="1071"/>
      <c r="F480" s="1071"/>
      <c r="G480" s="1071"/>
      <c r="H480" s="1071"/>
      <c r="I480" s="1071"/>
      <c r="J480" s="1071"/>
      <c r="K480" s="1071"/>
      <c r="L480" s="1071"/>
      <c r="M480" s="1071"/>
      <c r="N480" s="1071"/>
      <c r="O480" s="1071"/>
      <c r="P480" s="1069"/>
      <c r="Q480" s="1069"/>
      <c r="R480" s="1069"/>
      <c r="S480" s="1069"/>
      <c r="T480" s="1069"/>
      <c r="U480" s="1069"/>
      <c r="V480" s="1069"/>
      <c r="W480" s="1069"/>
      <c r="X480" s="1069"/>
      <c r="Y480" s="1080"/>
      <c r="Z480" s="1080"/>
      <c r="AA480" s="1080"/>
      <c r="AB480" s="1080"/>
      <c r="AC480" s="1080"/>
      <c r="AD480" s="1080"/>
      <c r="AE480" s="1080"/>
      <c r="AF480" s="1080"/>
      <c r="AG480" s="1080"/>
      <c r="AH480" s="1080"/>
      <c r="AI480" s="1080"/>
      <c r="AJ480" s="1080"/>
      <c r="AK480" s="1080"/>
      <c r="AL480" s="1080"/>
      <c r="AM480" s="292"/>
    </row>
    <row r="481" spans="1:39" s="283" customFormat="1" ht="15.5" outlineLevel="1">
      <c r="A481" s="506">
        <v>24</v>
      </c>
      <c r="B481" s="315" t="s">
        <v>14</v>
      </c>
      <c r="C481" s="291" t="s">
        <v>25</v>
      </c>
      <c r="D481" s="295"/>
      <c r="E481" s="295"/>
      <c r="F481" s="295"/>
      <c r="G481" s="295"/>
      <c r="H481" s="295"/>
      <c r="I481" s="295"/>
      <c r="J481" s="295"/>
      <c r="K481" s="295"/>
      <c r="L481" s="295"/>
      <c r="M481" s="295"/>
      <c r="N481" s="1066"/>
      <c r="O481" s="295"/>
      <c r="P481" s="295"/>
      <c r="Q481" s="295"/>
      <c r="R481" s="295"/>
      <c r="S481" s="295"/>
      <c r="T481" s="295"/>
      <c r="U481" s="295"/>
      <c r="V481" s="295"/>
      <c r="W481" s="295"/>
      <c r="X481" s="295"/>
      <c r="Y481" s="1076"/>
      <c r="Z481" s="1076"/>
      <c r="AA481" s="1076"/>
      <c r="AB481" s="1076"/>
      <c r="AC481" s="1076"/>
      <c r="AD481" s="1076"/>
      <c r="AE481" s="1076"/>
      <c r="AF481" s="1076"/>
      <c r="AG481" s="1076"/>
      <c r="AH481" s="1076"/>
      <c r="AI481" s="1076"/>
      <c r="AJ481" s="1076"/>
      <c r="AK481" s="1076"/>
      <c r="AL481" s="1076"/>
      <c r="AM481" s="296">
        <f>SUM(Y481:AL481)</f>
        <v>0</v>
      </c>
    </row>
    <row r="482" spans="1:39" s="283" customFormat="1" ht="15.5" outlineLevel="1">
      <c r="A482" s="506"/>
      <c r="B482" s="315" t="s">
        <v>259</v>
      </c>
      <c r="C482" s="291" t="s">
        <v>163</v>
      </c>
      <c r="D482" s="295"/>
      <c r="E482" s="295"/>
      <c r="F482" s="295"/>
      <c r="G482" s="295"/>
      <c r="H482" s="295"/>
      <c r="I482" s="295"/>
      <c r="J482" s="295"/>
      <c r="K482" s="295"/>
      <c r="L482" s="295"/>
      <c r="M482" s="295"/>
      <c r="N482" s="1067"/>
      <c r="O482" s="295"/>
      <c r="P482" s="295"/>
      <c r="Q482" s="295"/>
      <c r="R482" s="295"/>
      <c r="S482" s="295"/>
      <c r="T482" s="295"/>
      <c r="U482" s="295"/>
      <c r="V482" s="295"/>
      <c r="W482" s="295"/>
      <c r="X482" s="295"/>
      <c r="Y482" s="1077">
        <f>Y481</f>
        <v>0</v>
      </c>
      <c r="Z482" s="1077">
        <f>Z481</f>
        <v>0</v>
      </c>
      <c r="AA482" s="1077">
        <f t="shared" ref="AA482:AL482" si="239">AA481</f>
        <v>0</v>
      </c>
      <c r="AB482" s="1077">
        <f t="shared" si="239"/>
        <v>0</v>
      </c>
      <c r="AC482" s="1077">
        <f t="shared" si="239"/>
        <v>0</v>
      </c>
      <c r="AD482" s="1077">
        <f t="shared" si="239"/>
        <v>0</v>
      </c>
      <c r="AE482" s="1077">
        <f t="shared" si="239"/>
        <v>0</v>
      </c>
      <c r="AF482" s="1077">
        <f t="shared" si="239"/>
        <v>0</v>
      </c>
      <c r="AG482" s="1077">
        <f t="shared" si="239"/>
        <v>0</v>
      </c>
      <c r="AH482" s="1077">
        <f t="shared" si="239"/>
        <v>0</v>
      </c>
      <c r="AI482" s="1077">
        <f t="shared" si="239"/>
        <v>0</v>
      </c>
      <c r="AJ482" s="1077">
        <f t="shared" si="239"/>
        <v>0</v>
      </c>
      <c r="AK482" s="1077">
        <f t="shared" si="239"/>
        <v>0</v>
      </c>
      <c r="AL482" s="1077">
        <f t="shared" si="239"/>
        <v>0</v>
      </c>
      <c r="AM482" s="297"/>
    </row>
    <row r="483" spans="1:39" s="283" customFormat="1" ht="15.5" outlineLevel="1">
      <c r="A483" s="506"/>
      <c r="B483" s="315"/>
      <c r="C483" s="305"/>
      <c r="D483" s="1066"/>
      <c r="E483" s="1066"/>
      <c r="F483" s="1066"/>
      <c r="G483" s="1066"/>
      <c r="H483" s="1066"/>
      <c r="I483" s="1066"/>
      <c r="J483" s="1066"/>
      <c r="K483" s="1066"/>
      <c r="L483" s="1066"/>
      <c r="M483" s="1066"/>
      <c r="N483" s="1066"/>
      <c r="O483" s="1066"/>
      <c r="P483" s="1066"/>
      <c r="Q483" s="1066"/>
      <c r="R483" s="1066"/>
      <c r="S483" s="1066"/>
      <c r="T483" s="1066"/>
      <c r="U483" s="1066"/>
      <c r="V483" s="1066"/>
      <c r="W483" s="1066"/>
      <c r="X483" s="1066"/>
      <c r="Y483" s="1078"/>
      <c r="Z483" s="1078"/>
      <c r="AA483" s="1078"/>
      <c r="AB483" s="1078"/>
      <c r="AC483" s="1078"/>
      <c r="AD483" s="1078"/>
      <c r="AE483" s="1078"/>
      <c r="AF483" s="1078"/>
      <c r="AG483" s="1078"/>
      <c r="AH483" s="1078"/>
      <c r="AI483" s="1078"/>
      <c r="AJ483" s="1078"/>
      <c r="AK483" s="1078"/>
      <c r="AL483" s="1078"/>
      <c r="AM483" s="306"/>
    </row>
    <row r="484" spans="1:39" s="283" customFormat="1" ht="15.5" outlineLevel="1">
      <c r="A484" s="506">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1084"/>
      <c r="Z484" s="1084"/>
      <c r="AA484" s="1084"/>
      <c r="AB484" s="414"/>
      <c r="AC484" s="414"/>
      <c r="AD484" s="414"/>
      <c r="AE484" s="414"/>
      <c r="AF484" s="414"/>
      <c r="AG484" s="414"/>
      <c r="AH484" s="414"/>
      <c r="AI484" s="414"/>
      <c r="AJ484" s="414"/>
      <c r="AK484" s="414"/>
      <c r="AL484" s="414"/>
      <c r="AM484" s="296">
        <f>SUM(Y484:AL484)</f>
        <v>0</v>
      </c>
    </row>
    <row r="485" spans="1:39" s="283" customFormat="1" ht="15.5" outlineLevel="1">
      <c r="A485" s="506"/>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1077">
        <f>Y484</f>
        <v>0</v>
      </c>
      <c r="Z485" s="1077">
        <f>Z484</f>
        <v>0</v>
      </c>
      <c r="AA485" s="1077">
        <f t="shared" ref="AA485:AL485" si="240">AA484</f>
        <v>0</v>
      </c>
      <c r="AB485" s="1077">
        <f t="shared" si="240"/>
        <v>0</v>
      </c>
      <c r="AC485" s="1077">
        <f t="shared" si="240"/>
        <v>0</v>
      </c>
      <c r="AD485" s="1077">
        <f t="shared" si="240"/>
        <v>0</v>
      </c>
      <c r="AE485" s="1077">
        <f t="shared" si="240"/>
        <v>0</v>
      </c>
      <c r="AF485" s="1077">
        <f t="shared" si="240"/>
        <v>0</v>
      </c>
      <c r="AG485" s="1077">
        <f t="shared" si="240"/>
        <v>0</v>
      </c>
      <c r="AH485" s="1077">
        <f t="shared" si="240"/>
        <v>0</v>
      </c>
      <c r="AI485" s="1077">
        <f t="shared" si="240"/>
        <v>0</v>
      </c>
      <c r="AJ485" s="1077">
        <f t="shared" si="240"/>
        <v>0</v>
      </c>
      <c r="AK485" s="1077">
        <f t="shared" si="240"/>
        <v>0</v>
      </c>
      <c r="AL485" s="1077">
        <f t="shared" si="240"/>
        <v>0</v>
      </c>
      <c r="AM485" s="311"/>
    </row>
    <row r="486" spans="1:39" s="283" customFormat="1" ht="15.5" outlineLevel="1">
      <c r="A486" s="506"/>
      <c r="B486" s="314"/>
      <c r="C486" s="312"/>
      <c r="D486" s="1066"/>
      <c r="E486" s="1066"/>
      <c r="F486" s="1066"/>
      <c r="G486" s="1066"/>
      <c r="H486" s="1066"/>
      <c r="I486" s="1066"/>
      <c r="J486" s="1066"/>
      <c r="K486" s="1066"/>
      <c r="L486" s="1066"/>
      <c r="M486" s="1066"/>
      <c r="N486" s="1066"/>
      <c r="O486" s="1066"/>
      <c r="P486" s="1066"/>
      <c r="Q486" s="1066"/>
      <c r="R486" s="1066"/>
      <c r="S486" s="1066"/>
      <c r="T486" s="1066"/>
      <c r="U486" s="1066"/>
      <c r="V486" s="1066"/>
      <c r="W486" s="1066"/>
      <c r="X486" s="1066"/>
      <c r="Y486" s="1083"/>
      <c r="Z486" s="1085"/>
      <c r="AA486" s="1083"/>
      <c r="AB486" s="415"/>
      <c r="AC486" s="415"/>
      <c r="AD486" s="415"/>
      <c r="AE486" s="415"/>
      <c r="AF486" s="415"/>
      <c r="AG486" s="415"/>
      <c r="AH486" s="415"/>
      <c r="AI486" s="415"/>
      <c r="AJ486" s="415"/>
      <c r="AK486" s="415"/>
      <c r="AL486" s="415"/>
      <c r="AM486" s="313"/>
    </row>
    <row r="487" spans="1:39" ht="15.5" outlineLevel="1">
      <c r="A487" s="507"/>
      <c r="B487" s="288" t="s">
        <v>15</v>
      </c>
      <c r="C487" s="319"/>
      <c r="D487" s="1071"/>
      <c r="E487" s="1069"/>
      <c r="F487" s="1069"/>
      <c r="G487" s="1069"/>
      <c r="H487" s="1069"/>
      <c r="I487" s="1069"/>
      <c r="J487" s="1069"/>
      <c r="K487" s="1069"/>
      <c r="L487" s="1069"/>
      <c r="M487" s="1069"/>
      <c r="N487" s="1066"/>
      <c r="O487" s="1069"/>
      <c r="P487" s="1069"/>
      <c r="Q487" s="1069"/>
      <c r="R487" s="1069"/>
      <c r="S487" s="1069"/>
      <c r="T487" s="1069"/>
      <c r="U487" s="1069"/>
      <c r="V487" s="1069"/>
      <c r="W487" s="1069"/>
      <c r="X487" s="1069"/>
      <c r="Y487" s="1080"/>
      <c r="Z487" s="1080"/>
      <c r="AA487" s="1080"/>
      <c r="AB487" s="1080"/>
      <c r="AC487" s="1080"/>
      <c r="AD487" s="1080"/>
      <c r="AE487" s="1080"/>
      <c r="AF487" s="1080"/>
      <c r="AG487" s="1080"/>
      <c r="AH487" s="1080"/>
      <c r="AI487" s="1080"/>
      <c r="AJ487" s="1080"/>
      <c r="AK487" s="1080"/>
      <c r="AL487" s="1080"/>
      <c r="AM487" s="292"/>
    </row>
    <row r="488" spans="1:39" ht="15.5" outlineLevel="1">
      <c r="A488" s="506">
        <v>26</v>
      </c>
      <c r="B488" s="320"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1089"/>
      <c r="Z488" s="1084"/>
      <c r="AA488" s="1084"/>
      <c r="AB488" s="414"/>
      <c r="AC488" s="414"/>
      <c r="AD488" s="414"/>
      <c r="AE488" s="414"/>
      <c r="AF488" s="414"/>
      <c r="AG488" s="414"/>
      <c r="AH488" s="414"/>
      <c r="AI488" s="414"/>
      <c r="AJ488" s="414"/>
      <c r="AK488" s="414"/>
      <c r="AL488" s="414"/>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1077">
        <f>Y488</f>
        <v>0</v>
      </c>
      <c r="Z489" s="1077">
        <f>Z488</f>
        <v>0</v>
      </c>
      <c r="AA489" s="1077">
        <f t="shared" ref="AA489:AL489" si="241">AA488</f>
        <v>0</v>
      </c>
      <c r="AB489" s="1077">
        <f t="shared" si="241"/>
        <v>0</v>
      </c>
      <c r="AC489" s="1077">
        <f t="shared" si="241"/>
        <v>0</v>
      </c>
      <c r="AD489" s="1077">
        <f t="shared" si="241"/>
        <v>0</v>
      </c>
      <c r="AE489" s="1077">
        <f t="shared" si="241"/>
        <v>0</v>
      </c>
      <c r="AF489" s="1077">
        <f t="shared" si="241"/>
        <v>0</v>
      </c>
      <c r="AG489" s="1077">
        <f t="shared" si="241"/>
        <v>0</v>
      </c>
      <c r="AH489" s="1077">
        <f t="shared" si="241"/>
        <v>0</v>
      </c>
      <c r="AI489" s="1077">
        <f t="shared" si="241"/>
        <v>0</v>
      </c>
      <c r="AJ489" s="1077">
        <f t="shared" si="241"/>
        <v>0</v>
      </c>
      <c r="AK489" s="1077">
        <f t="shared" si="241"/>
        <v>0</v>
      </c>
      <c r="AL489" s="1077">
        <f t="shared" si="241"/>
        <v>0</v>
      </c>
      <c r="AM489" s="306"/>
    </row>
    <row r="490" spans="1:39" ht="15.5" outlineLevel="1">
      <c r="A490" s="509"/>
      <c r="B490" s="321"/>
      <c r="C490" s="291"/>
      <c r="D490" s="1066"/>
      <c r="E490" s="1066"/>
      <c r="F490" s="1066"/>
      <c r="G490" s="1066"/>
      <c r="H490" s="1066"/>
      <c r="I490" s="1066"/>
      <c r="J490" s="1066"/>
      <c r="K490" s="1066"/>
      <c r="L490" s="1066"/>
      <c r="M490" s="1066"/>
      <c r="N490" s="1066"/>
      <c r="O490" s="1066"/>
      <c r="P490" s="1066"/>
      <c r="Q490" s="1066"/>
      <c r="R490" s="1066"/>
      <c r="S490" s="1066"/>
      <c r="T490" s="1066"/>
      <c r="U490" s="1066"/>
      <c r="V490" s="1066"/>
      <c r="W490" s="1066"/>
      <c r="X490" s="1066"/>
      <c r="Y490" s="1094"/>
      <c r="Z490" s="1095"/>
      <c r="AA490" s="1095"/>
      <c r="AB490" s="1095"/>
      <c r="AC490" s="1095"/>
      <c r="AD490" s="1095"/>
      <c r="AE490" s="1095"/>
      <c r="AF490" s="1095"/>
      <c r="AG490" s="1095"/>
      <c r="AH490" s="1095"/>
      <c r="AI490" s="1095"/>
      <c r="AJ490" s="1095"/>
      <c r="AK490" s="1095"/>
      <c r="AL490" s="1095"/>
      <c r="AM490" s="297"/>
    </row>
    <row r="491" spans="1:39" ht="15.5" outlineLevel="1">
      <c r="A491" s="506">
        <v>27</v>
      </c>
      <c r="B491" s="320"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1089"/>
      <c r="Z491" s="1084"/>
      <c r="AA491" s="1084"/>
      <c r="AB491" s="414"/>
      <c r="AC491" s="414"/>
      <c r="AD491" s="414"/>
      <c r="AE491" s="414"/>
      <c r="AF491" s="414"/>
      <c r="AG491" s="414"/>
      <c r="AH491" s="414"/>
      <c r="AI491" s="414"/>
      <c r="AJ491" s="414"/>
      <c r="AK491" s="414"/>
      <c r="AL491" s="414"/>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1077">
        <f>Y491</f>
        <v>0</v>
      </c>
      <c r="Z492" s="1077">
        <f>Z491</f>
        <v>0</v>
      </c>
      <c r="AA492" s="1077">
        <f t="shared" ref="AA492:AL492" si="242">AA491</f>
        <v>0</v>
      </c>
      <c r="AB492" s="1077">
        <f t="shared" si="242"/>
        <v>0</v>
      </c>
      <c r="AC492" s="1077">
        <f t="shared" si="242"/>
        <v>0</v>
      </c>
      <c r="AD492" s="1077">
        <f t="shared" si="242"/>
        <v>0</v>
      </c>
      <c r="AE492" s="1077">
        <f t="shared" si="242"/>
        <v>0</v>
      </c>
      <c r="AF492" s="1077">
        <f t="shared" si="242"/>
        <v>0</v>
      </c>
      <c r="AG492" s="1077">
        <f t="shared" si="242"/>
        <v>0</v>
      </c>
      <c r="AH492" s="1077">
        <f t="shared" si="242"/>
        <v>0</v>
      </c>
      <c r="AI492" s="1077">
        <f t="shared" si="242"/>
        <v>0</v>
      </c>
      <c r="AJ492" s="1077">
        <f t="shared" si="242"/>
        <v>0</v>
      </c>
      <c r="AK492" s="1077">
        <f t="shared" si="242"/>
        <v>0</v>
      </c>
      <c r="AL492" s="1077">
        <f t="shared" si="242"/>
        <v>0</v>
      </c>
      <c r="AM492" s="306"/>
    </row>
    <row r="493" spans="1:39" ht="15.5" outlineLevel="1">
      <c r="A493" s="509"/>
      <c r="B493" s="322"/>
      <c r="C493" s="300"/>
      <c r="D493" s="1066"/>
      <c r="E493" s="1066"/>
      <c r="F493" s="1066"/>
      <c r="G493" s="1066"/>
      <c r="H493" s="1066"/>
      <c r="I493" s="1066"/>
      <c r="J493" s="1066"/>
      <c r="K493" s="1066"/>
      <c r="L493" s="1066"/>
      <c r="M493" s="1066"/>
      <c r="N493" s="1073"/>
      <c r="O493" s="1066"/>
      <c r="P493" s="1066"/>
      <c r="Q493" s="1066"/>
      <c r="R493" s="1066"/>
      <c r="S493" s="1066"/>
      <c r="T493" s="1066"/>
      <c r="U493" s="1066"/>
      <c r="V493" s="1066"/>
      <c r="W493" s="1066"/>
      <c r="X493" s="1066"/>
      <c r="Y493" s="1078"/>
      <c r="Z493" s="1078"/>
      <c r="AA493" s="1078"/>
      <c r="AB493" s="1078"/>
      <c r="AC493" s="1078"/>
      <c r="AD493" s="1078"/>
      <c r="AE493" s="1078"/>
      <c r="AF493" s="1078"/>
      <c r="AG493" s="1078"/>
      <c r="AH493" s="1078"/>
      <c r="AI493" s="1078"/>
      <c r="AJ493" s="1078"/>
      <c r="AK493" s="1078"/>
      <c r="AL493" s="1078"/>
      <c r="AM493" s="306"/>
    </row>
    <row r="494" spans="1:39" ht="15.5" outlineLevel="1">
      <c r="A494" s="506">
        <v>28</v>
      </c>
      <c r="B494" s="320"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1089"/>
      <c r="Z494" s="1084"/>
      <c r="AA494" s="1084"/>
      <c r="AB494" s="414"/>
      <c r="AC494" s="414"/>
      <c r="AD494" s="414"/>
      <c r="AE494" s="414"/>
      <c r="AF494" s="414"/>
      <c r="AG494" s="414"/>
      <c r="AH494" s="414"/>
      <c r="AI494" s="414"/>
      <c r="AJ494" s="414"/>
      <c r="AK494" s="414"/>
      <c r="AL494" s="414"/>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1077">
        <f>Y494</f>
        <v>0</v>
      </c>
      <c r="Z495" s="1077">
        <f>Z494</f>
        <v>0</v>
      </c>
      <c r="AA495" s="1077">
        <f t="shared" ref="AA495:AL495" si="243">AA494</f>
        <v>0</v>
      </c>
      <c r="AB495" s="1077">
        <f t="shared" si="243"/>
        <v>0</v>
      </c>
      <c r="AC495" s="1077">
        <f t="shared" si="243"/>
        <v>0</v>
      </c>
      <c r="AD495" s="1077">
        <f t="shared" si="243"/>
        <v>0</v>
      </c>
      <c r="AE495" s="1077">
        <f t="shared" si="243"/>
        <v>0</v>
      </c>
      <c r="AF495" s="1077">
        <f t="shared" si="243"/>
        <v>0</v>
      </c>
      <c r="AG495" s="1077">
        <f t="shared" si="243"/>
        <v>0</v>
      </c>
      <c r="AH495" s="1077">
        <f t="shared" si="243"/>
        <v>0</v>
      </c>
      <c r="AI495" s="1077">
        <f t="shared" si="243"/>
        <v>0</v>
      </c>
      <c r="AJ495" s="1077">
        <f t="shared" si="243"/>
        <v>0</v>
      </c>
      <c r="AK495" s="1077">
        <f t="shared" si="243"/>
        <v>0</v>
      </c>
      <c r="AL495" s="1077">
        <f t="shared" si="243"/>
        <v>0</v>
      </c>
      <c r="AM495" s="297"/>
    </row>
    <row r="496" spans="1:39" ht="15.5" outlineLevel="1">
      <c r="A496" s="509"/>
      <c r="B496" s="321"/>
      <c r="C496" s="291"/>
      <c r="D496" s="1066"/>
      <c r="E496" s="1066"/>
      <c r="F496" s="1066"/>
      <c r="G496" s="1066"/>
      <c r="H496" s="1066"/>
      <c r="I496" s="1066"/>
      <c r="J496" s="1066"/>
      <c r="K496" s="1066"/>
      <c r="L496" s="1066"/>
      <c r="M496" s="1066"/>
      <c r="N496" s="1066"/>
      <c r="O496" s="1066"/>
      <c r="P496" s="1066"/>
      <c r="Q496" s="1066"/>
      <c r="R496" s="1066"/>
      <c r="S496" s="1066"/>
      <c r="T496" s="1066"/>
      <c r="U496" s="1066"/>
      <c r="V496" s="1066"/>
      <c r="W496" s="1066"/>
      <c r="X496" s="1066"/>
      <c r="Y496" s="1078"/>
      <c r="Z496" s="1078"/>
      <c r="AA496" s="1078"/>
      <c r="AB496" s="1078"/>
      <c r="AC496" s="1078"/>
      <c r="AD496" s="1078"/>
      <c r="AE496" s="1078"/>
      <c r="AF496" s="1078"/>
      <c r="AG496" s="1078"/>
      <c r="AH496" s="1078"/>
      <c r="AI496" s="1078"/>
      <c r="AJ496" s="1078"/>
      <c r="AK496" s="1078"/>
      <c r="AL496" s="1078"/>
      <c r="AM496" s="306"/>
    </row>
    <row r="497" spans="1:39" ht="15.5" outlineLevel="1">
      <c r="A497" s="506">
        <v>29</v>
      </c>
      <c r="B497" s="323"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1089"/>
      <c r="Z497" s="1084"/>
      <c r="AA497" s="1084"/>
      <c r="AB497" s="414"/>
      <c r="AC497" s="414"/>
      <c r="AD497" s="414"/>
      <c r="AE497" s="414"/>
      <c r="AF497" s="414"/>
      <c r="AG497" s="414"/>
      <c r="AH497" s="414"/>
      <c r="AI497" s="414"/>
      <c r="AJ497" s="414"/>
      <c r="AK497" s="414"/>
      <c r="AL497" s="414"/>
      <c r="AM497" s="296">
        <f>SUM(Y497:AL497)</f>
        <v>0</v>
      </c>
    </row>
    <row r="498" spans="1:39" ht="15.5" outlineLevel="1">
      <c r="B498" s="323"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1077">
        <f>Y497</f>
        <v>0</v>
      </c>
      <c r="Z498" s="1077">
        <f t="shared" ref="Z498:AL498" si="244">Z497</f>
        <v>0</v>
      </c>
      <c r="AA498" s="1077">
        <f t="shared" si="244"/>
        <v>0</v>
      </c>
      <c r="AB498" s="1077">
        <f t="shared" si="244"/>
        <v>0</v>
      </c>
      <c r="AC498" s="1077">
        <f t="shared" si="244"/>
        <v>0</v>
      </c>
      <c r="AD498" s="1077">
        <f t="shared" si="244"/>
        <v>0</v>
      </c>
      <c r="AE498" s="1077">
        <f t="shared" si="244"/>
        <v>0</v>
      </c>
      <c r="AF498" s="1077">
        <f t="shared" si="244"/>
        <v>0</v>
      </c>
      <c r="AG498" s="1077">
        <f t="shared" si="244"/>
        <v>0</v>
      </c>
      <c r="AH498" s="1077">
        <f t="shared" si="244"/>
        <v>0</v>
      </c>
      <c r="AI498" s="1077">
        <f t="shared" si="244"/>
        <v>0</v>
      </c>
      <c r="AJ498" s="1077">
        <f t="shared" si="244"/>
        <v>0</v>
      </c>
      <c r="AK498" s="1077">
        <f t="shared" si="244"/>
        <v>0</v>
      </c>
      <c r="AL498" s="1077">
        <f t="shared" si="244"/>
        <v>0</v>
      </c>
      <c r="AM498" s="297"/>
    </row>
    <row r="499" spans="1:39" ht="15.5" outlineLevel="1">
      <c r="B499" s="323"/>
      <c r="C499" s="291"/>
      <c r="D499" s="1066"/>
      <c r="E499" s="1066"/>
      <c r="F499" s="1066"/>
      <c r="G499" s="1066"/>
      <c r="H499" s="1066"/>
      <c r="I499" s="1066"/>
      <c r="J499" s="1066"/>
      <c r="K499" s="1066"/>
      <c r="L499" s="1066"/>
      <c r="M499" s="1066"/>
      <c r="N499" s="1066"/>
      <c r="O499" s="1066"/>
      <c r="P499" s="1066"/>
      <c r="Q499" s="1066"/>
      <c r="R499" s="1066"/>
      <c r="S499" s="1066"/>
      <c r="T499" s="1066"/>
      <c r="U499" s="1066"/>
      <c r="V499" s="1066"/>
      <c r="W499" s="1066"/>
      <c r="X499" s="1066"/>
      <c r="Y499" s="1094"/>
      <c r="Z499" s="1094"/>
      <c r="AA499" s="1094"/>
      <c r="AB499" s="1094"/>
      <c r="AC499" s="1094"/>
      <c r="AD499" s="1094"/>
      <c r="AE499" s="1094"/>
      <c r="AF499" s="1094"/>
      <c r="AG499" s="1094"/>
      <c r="AH499" s="1094"/>
      <c r="AI499" s="1094"/>
      <c r="AJ499" s="1094"/>
      <c r="AK499" s="1094"/>
      <c r="AL499" s="1094"/>
      <c r="AM499" s="313"/>
    </row>
    <row r="500" spans="1:39" s="283" customFormat="1" ht="15.5" outlineLevel="1">
      <c r="A500" s="506">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1076"/>
      <c r="Z500" s="1076"/>
      <c r="AA500" s="1076"/>
      <c r="AB500" s="1076"/>
      <c r="AC500" s="1076"/>
      <c r="AD500" s="1076"/>
      <c r="AE500" s="1076"/>
      <c r="AF500" s="1076"/>
      <c r="AG500" s="1076"/>
      <c r="AH500" s="1076"/>
      <c r="AI500" s="1076"/>
      <c r="AJ500" s="1076"/>
      <c r="AK500" s="1076"/>
      <c r="AL500" s="1076"/>
      <c r="AM500" s="296">
        <f>SUM(Y500:AL500)</f>
        <v>0</v>
      </c>
    </row>
    <row r="501" spans="1:39" s="283" customFormat="1" ht="15.5" outlineLevel="1">
      <c r="A501" s="506"/>
      <c r="B501" s="323"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1077">
        <f>Y500</f>
        <v>0</v>
      </c>
      <c r="Z501" s="1077">
        <f t="shared" ref="Z501:AL501" si="245">Z500</f>
        <v>0</v>
      </c>
      <c r="AA501" s="1077">
        <f t="shared" si="245"/>
        <v>0</v>
      </c>
      <c r="AB501" s="1077">
        <f t="shared" si="245"/>
        <v>0</v>
      </c>
      <c r="AC501" s="1077">
        <f t="shared" si="245"/>
        <v>0</v>
      </c>
      <c r="AD501" s="1077">
        <f t="shared" si="245"/>
        <v>0</v>
      </c>
      <c r="AE501" s="1077">
        <f t="shared" si="245"/>
        <v>0</v>
      </c>
      <c r="AF501" s="1077">
        <f t="shared" si="245"/>
        <v>0</v>
      </c>
      <c r="AG501" s="1077">
        <f t="shared" si="245"/>
        <v>0</v>
      </c>
      <c r="AH501" s="1077">
        <f t="shared" si="245"/>
        <v>0</v>
      </c>
      <c r="AI501" s="1077">
        <f t="shared" si="245"/>
        <v>0</v>
      </c>
      <c r="AJ501" s="1077">
        <f t="shared" si="245"/>
        <v>0</v>
      </c>
      <c r="AK501" s="1077">
        <f t="shared" si="245"/>
        <v>0</v>
      </c>
      <c r="AL501" s="1077">
        <f t="shared" si="245"/>
        <v>0</v>
      </c>
      <c r="AM501" s="297"/>
    </row>
    <row r="502" spans="1:39" s="283" customFormat="1" ht="15.5" outlineLevel="1">
      <c r="A502" s="506"/>
      <c r="B502" s="323"/>
      <c r="C502" s="291"/>
      <c r="D502" s="1066"/>
      <c r="E502" s="1066"/>
      <c r="F502" s="1066"/>
      <c r="G502" s="1066"/>
      <c r="H502" s="1066"/>
      <c r="I502" s="1066"/>
      <c r="J502" s="1066"/>
      <c r="K502" s="1066"/>
      <c r="L502" s="1066"/>
      <c r="M502" s="1066"/>
      <c r="N502" s="1066"/>
      <c r="O502" s="1066"/>
      <c r="P502" s="1066"/>
      <c r="Q502" s="1066"/>
      <c r="R502" s="1066"/>
      <c r="S502" s="1066"/>
      <c r="T502" s="1066"/>
      <c r="U502" s="1066"/>
      <c r="V502" s="1066"/>
      <c r="W502" s="1066"/>
      <c r="X502" s="1066"/>
      <c r="Y502" s="1078"/>
      <c r="Z502" s="1078"/>
      <c r="AA502" s="1078"/>
      <c r="AB502" s="1078"/>
      <c r="AC502" s="1078"/>
      <c r="AD502" s="1078"/>
      <c r="AE502" s="1078"/>
      <c r="AF502" s="1078"/>
      <c r="AG502" s="1078"/>
      <c r="AH502" s="1078"/>
      <c r="AI502" s="1078"/>
      <c r="AJ502" s="1078"/>
      <c r="AK502" s="1078"/>
      <c r="AL502" s="1078"/>
      <c r="AM502" s="313"/>
    </row>
    <row r="503" spans="1:39" s="283" customFormat="1" ht="15.5" outlineLevel="1">
      <c r="A503" s="506"/>
      <c r="B503" s="288" t="s">
        <v>490</v>
      </c>
      <c r="C503" s="291"/>
      <c r="D503" s="1066"/>
      <c r="E503" s="1066"/>
      <c r="F503" s="1066"/>
      <c r="G503" s="1066"/>
      <c r="H503" s="1066"/>
      <c r="I503" s="1066"/>
      <c r="J503" s="1066"/>
      <c r="K503" s="1066"/>
      <c r="L503" s="1066"/>
      <c r="M503" s="1066"/>
      <c r="N503" s="1066"/>
      <c r="O503" s="1066"/>
      <c r="P503" s="1066"/>
      <c r="Q503" s="1066"/>
      <c r="R503" s="1066"/>
      <c r="S503" s="1066"/>
      <c r="T503" s="1066"/>
      <c r="U503" s="1066"/>
      <c r="V503" s="1066"/>
      <c r="W503" s="1066"/>
      <c r="X503" s="1066"/>
      <c r="Y503" s="1078"/>
      <c r="Z503" s="1078"/>
      <c r="AA503" s="1078"/>
      <c r="AB503" s="1078"/>
      <c r="AC503" s="1078"/>
      <c r="AD503" s="1078"/>
      <c r="AE503" s="1078"/>
      <c r="AF503" s="1078"/>
      <c r="AG503" s="1078"/>
      <c r="AH503" s="1078"/>
      <c r="AI503" s="1078"/>
      <c r="AJ503" s="1078"/>
      <c r="AK503" s="1078"/>
      <c r="AL503" s="1078"/>
      <c r="AM503" s="313"/>
    </row>
    <row r="504" spans="1:39" s="283" customFormat="1" ht="15.5" outlineLevel="1">
      <c r="A504" s="506">
        <v>31</v>
      </c>
      <c r="B504" s="323"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1076"/>
      <c r="Z504" s="1076"/>
      <c r="AA504" s="1076"/>
      <c r="AB504" s="1076"/>
      <c r="AC504" s="1076"/>
      <c r="AD504" s="1076"/>
      <c r="AE504" s="1076"/>
      <c r="AF504" s="1076"/>
      <c r="AG504" s="1076"/>
      <c r="AH504" s="1076"/>
      <c r="AI504" s="1076"/>
      <c r="AJ504" s="1076"/>
      <c r="AK504" s="1076"/>
      <c r="AL504" s="1076"/>
      <c r="AM504" s="296">
        <f>SUM(Y504:AL504)</f>
        <v>0</v>
      </c>
    </row>
    <row r="505" spans="1:39" s="283" customFormat="1" ht="15.5" outlineLevel="1">
      <c r="A505" s="506"/>
      <c r="B505" s="323"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1077">
        <f>Y504</f>
        <v>0</v>
      </c>
      <c r="Z505" s="1077">
        <f t="shared" ref="Z505:AL505" si="246">Z504</f>
        <v>0</v>
      </c>
      <c r="AA505" s="1077">
        <f t="shared" si="246"/>
        <v>0</v>
      </c>
      <c r="AB505" s="1077">
        <f t="shared" si="246"/>
        <v>0</v>
      </c>
      <c r="AC505" s="1077">
        <f t="shared" si="246"/>
        <v>0</v>
      </c>
      <c r="AD505" s="1077">
        <f t="shared" si="246"/>
        <v>0</v>
      </c>
      <c r="AE505" s="1077">
        <f t="shared" si="246"/>
        <v>0</v>
      </c>
      <c r="AF505" s="1077">
        <f t="shared" si="246"/>
        <v>0</v>
      </c>
      <c r="AG505" s="1077">
        <f t="shared" si="246"/>
        <v>0</v>
      </c>
      <c r="AH505" s="1077">
        <f t="shared" si="246"/>
        <v>0</v>
      </c>
      <c r="AI505" s="1077">
        <f t="shared" si="246"/>
        <v>0</v>
      </c>
      <c r="AJ505" s="1077">
        <f t="shared" si="246"/>
        <v>0</v>
      </c>
      <c r="AK505" s="1077">
        <f t="shared" si="246"/>
        <v>0</v>
      </c>
      <c r="AL505" s="1077">
        <f t="shared" si="246"/>
        <v>0</v>
      </c>
      <c r="AM505" s="297"/>
    </row>
    <row r="506" spans="1:39" s="283" customFormat="1" ht="15.5" outlineLevel="1">
      <c r="A506" s="506"/>
      <c r="B506" s="323"/>
      <c r="C506" s="291"/>
      <c r="D506" s="1066"/>
      <c r="E506" s="1066"/>
      <c r="F506" s="1066"/>
      <c r="G506" s="1066"/>
      <c r="H506" s="1066"/>
      <c r="I506" s="1066"/>
      <c r="J506" s="1066"/>
      <c r="K506" s="1066"/>
      <c r="L506" s="1066"/>
      <c r="M506" s="1066"/>
      <c r="N506" s="1066"/>
      <c r="O506" s="1066"/>
      <c r="P506" s="1066"/>
      <c r="Q506" s="1066"/>
      <c r="R506" s="1066"/>
      <c r="S506" s="1066"/>
      <c r="T506" s="1066"/>
      <c r="U506" s="1066"/>
      <c r="V506" s="1066"/>
      <c r="W506" s="1066"/>
      <c r="X506" s="1066"/>
      <c r="Y506" s="1078"/>
      <c r="Z506" s="1078"/>
      <c r="AA506" s="1078"/>
      <c r="AB506" s="1078"/>
      <c r="AC506" s="1078"/>
      <c r="AD506" s="1078"/>
      <c r="AE506" s="1078"/>
      <c r="AF506" s="1078"/>
      <c r="AG506" s="1078"/>
      <c r="AH506" s="1078"/>
      <c r="AI506" s="1078"/>
      <c r="AJ506" s="1078"/>
      <c r="AK506" s="1078"/>
      <c r="AL506" s="1078"/>
      <c r="AM506" s="313"/>
    </row>
    <row r="507" spans="1:39" s="283" customFormat="1" ht="15.5" outlineLevel="1">
      <c r="A507" s="506">
        <v>32</v>
      </c>
      <c r="B507" s="323" t="s">
        <v>492</v>
      </c>
      <c r="C507" s="291" t="s">
        <v>25</v>
      </c>
      <c r="D507" s="295">
        <f>+'7.  Persistence Report'!AT149</f>
        <v>0</v>
      </c>
      <c r="E507" s="295">
        <f>+'7.  Persistence Report'!AU149</f>
        <v>0</v>
      </c>
      <c r="F507" s="295">
        <f>+'7.  Persistence Report'!AV149</f>
        <v>0</v>
      </c>
      <c r="G507" s="295">
        <f>+'7.  Persistence Report'!AW149</f>
        <v>0</v>
      </c>
      <c r="H507" s="295">
        <f>+'7.  Persistence Report'!AX149</f>
        <v>0</v>
      </c>
      <c r="I507" s="295">
        <f>+'7.  Persistence Report'!AY149</f>
        <v>0</v>
      </c>
      <c r="J507" s="295">
        <f>+'7.  Persistence Report'!AZ149</f>
        <v>0</v>
      </c>
      <c r="K507" s="295">
        <f>+'7.  Persistence Report'!BA149</f>
        <v>0</v>
      </c>
      <c r="L507" s="295">
        <f>+'7.  Persistence Report'!BB149</f>
        <v>0</v>
      </c>
      <c r="M507" s="295">
        <f>+'7.  Persistence Report'!BC149</f>
        <v>0</v>
      </c>
      <c r="N507" s="295">
        <v>0</v>
      </c>
      <c r="O507" s="295">
        <f>+'7.  Persistence Report'!O149</f>
        <v>888.23582959999999</v>
      </c>
      <c r="P507" s="295">
        <f>+'7.  Persistence Report'!P149</f>
        <v>0</v>
      </c>
      <c r="Q507" s="295">
        <f>+'7.  Persistence Report'!Q149</f>
        <v>0</v>
      </c>
      <c r="R507" s="295">
        <f>+'7.  Persistence Report'!R149</f>
        <v>0</v>
      </c>
      <c r="S507" s="295">
        <f>+'7.  Persistence Report'!S149</f>
        <v>0</v>
      </c>
      <c r="T507" s="295">
        <f>+'7.  Persistence Report'!T149</f>
        <v>0</v>
      </c>
      <c r="U507" s="295">
        <f>+'7.  Persistence Report'!U149</f>
        <v>0</v>
      </c>
      <c r="V507" s="295">
        <f>+'7.  Persistence Report'!V149</f>
        <v>0</v>
      </c>
      <c r="W507" s="295">
        <f>+'7.  Persistence Report'!W149</f>
        <v>0</v>
      </c>
      <c r="X507" s="295">
        <f>+'7.  Persistence Report'!X149</f>
        <v>0</v>
      </c>
      <c r="Y507" s="1076"/>
      <c r="Z507" s="1076">
        <v>0</v>
      </c>
      <c r="AA507" s="1076">
        <v>1</v>
      </c>
      <c r="AB507" s="1076"/>
      <c r="AC507" s="1076"/>
      <c r="AD507" s="1076"/>
      <c r="AE507" s="1076"/>
      <c r="AF507" s="1076"/>
      <c r="AG507" s="1076"/>
      <c r="AH507" s="1076"/>
      <c r="AI507" s="1076"/>
      <c r="AJ507" s="1076"/>
      <c r="AK507" s="1076"/>
      <c r="AL507" s="1076"/>
      <c r="AM507" s="296">
        <f>SUM(Y507:AL507)</f>
        <v>1</v>
      </c>
    </row>
    <row r="508" spans="1:39" s="283" customFormat="1" ht="15.5" outlineLevel="1">
      <c r="A508" s="506"/>
      <c r="B508" s="323"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1077">
        <f>Y507</f>
        <v>0</v>
      </c>
      <c r="Z508" s="1077">
        <f t="shared" ref="Z508:AL508" si="247">Z507</f>
        <v>0</v>
      </c>
      <c r="AA508" s="1077">
        <f t="shared" si="247"/>
        <v>1</v>
      </c>
      <c r="AB508" s="1077">
        <f t="shared" si="247"/>
        <v>0</v>
      </c>
      <c r="AC508" s="1077">
        <f t="shared" si="247"/>
        <v>0</v>
      </c>
      <c r="AD508" s="1077">
        <f t="shared" si="247"/>
        <v>0</v>
      </c>
      <c r="AE508" s="1077">
        <f t="shared" si="247"/>
        <v>0</v>
      </c>
      <c r="AF508" s="1077">
        <f t="shared" si="247"/>
        <v>0</v>
      </c>
      <c r="AG508" s="1077">
        <f t="shared" si="247"/>
        <v>0</v>
      </c>
      <c r="AH508" s="1077">
        <f t="shared" si="247"/>
        <v>0</v>
      </c>
      <c r="AI508" s="1077">
        <f t="shared" si="247"/>
        <v>0</v>
      </c>
      <c r="AJ508" s="1077">
        <f t="shared" si="247"/>
        <v>0</v>
      </c>
      <c r="AK508" s="1077">
        <f t="shared" si="247"/>
        <v>0</v>
      </c>
      <c r="AL508" s="1077">
        <f t="shared" si="247"/>
        <v>0</v>
      </c>
      <c r="AM508" s="297"/>
    </row>
    <row r="509" spans="1:39" s="283" customFormat="1" ht="15.5" outlineLevel="1">
      <c r="A509" s="506"/>
      <c r="B509" s="323"/>
      <c r="C509" s="291"/>
      <c r="D509" s="1066"/>
      <c r="E509" s="1066"/>
      <c r="F509" s="1066"/>
      <c r="G509" s="1066"/>
      <c r="H509" s="1066"/>
      <c r="I509" s="1066"/>
      <c r="J509" s="1066"/>
      <c r="K509" s="1066"/>
      <c r="L509" s="1066"/>
      <c r="M509" s="1066"/>
      <c r="N509" s="1066"/>
      <c r="O509" s="1066"/>
      <c r="P509" s="1066"/>
      <c r="Q509" s="1066"/>
      <c r="R509" s="1066"/>
      <c r="S509" s="1066"/>
      <c r="T509" s="1066"/>
      <c r="U509" s="1066"/>
      <c r="V509" s="1066"/>
      <c r="W509" s="1066"/>
      <c r="X509" s="1066"/>
      <c r="Y509" s="1078"/>
      <c r="Z509" s="1078"/>
      <c r="AA509" s="1078"/>
      <c r="AB509" s="1078"/>
      <c r="AC509" s="1078"/>
      <c r="AD509" s="1078"/>
      <c r="AE509" s="1078"/>
      <c r="AF509" s="1078"/>
      <c r="AG509" s="1078"/>
      <c r="AH509" s="1078"/>
      <c r="AI509" s="1078"/>
      <c r="AJ509" s="1078"/>
      <c r="AK509" s="1078"/>
      <c r="AL509" s="1078"/>
      <c r="AM509" s="313"/>
    </row>
    <row r="510" spans="1:39" s="283" customFormat="1" ht="15.5" outlineLevel="1">
      <c r="A510" s="506">
        <v>33</v>
      </c>
      <c r="B510" s="323" t="s">
        <v>493</v>
      </c>
      <c r="C510" s="291" t="s">
        <v>25</v>
      </c>
      <c r="D510" s="295">
        <f>+'7.  Persistence Report'!AT148</f>
        <v>216677.09700000001</v>
      </c>
      <c r="E510" s="295">
        <f>+'7.  Persistence Report'!AU148</f>
        <v>0</v>
      </c>
      <c r="F510" s="295">
        <f>+'7.  Persistence Report'!AV148</f>
        <v>0</v>
      </c>
      <c r="G510" s="295">
        <f>+'7.  Persistence Report'!AW148</f>
        <v>0</v>
      </c>
      <c r="H510" s="295">
        <f>+'7.  Persistence Report'!AX148</f>
        <v>0</v>
      </c>
      <c r="I510" s="295">
        <f>+'7.  Persistence Report'!AY148</f>
        <v>0</v>
      </c>
      <c r="J510" s="295">
        <f>+'7.  Persistence Report'!AZ148</f>
        <v>0</v>
      </c>
      <c r="K510" s="295">
        <f>+'7.  Persistence Report'!BA148</f>
        <v>0</v>
      </c>
      <c r="L510" s="295">
        <f>+'7.  Persistence Report'!BB148</f>
        <v>0</v>
      </c>
      <c r="M510" s="295">
        <f>+'7.  Persistence Report'!BC148</f>
        <v>0</v>
      </c>
      <c r="N510" s="295">
        <v>12</v>
      </c>
      <c r="O510" s="295">
        <f>+'7.  Persistence Report'!O148</f>
        <v>28.5562</v>
      </c>
      <c r="P510" s="295">
        <f>+'7.  Persistence Report'!P148</f>
        <v>0</v>
      </c>
      <c r="Q510" s="295">
        <f>+'7.  Persistence Report'!Q148</f>
        <v>0</v>
      </c>
      <c r="R510" s="295">
        <f>+'7.  Persistence Report'!R148</f>
        <v>0</v>
      </c>
      <c r="S510" s="295">
        <f>+'7.  Persistence Report'!S148</f>
        <v>0</v>
      </c>
      <c r="T510" s="295">
        <f>+'7.  Persistence Report'!T148</f>
        <v>0</v>
      </c>
      <c r="U510" s="295">
        <f>+'7.  Persistence Report'!U148</f>
        <v>0</v>
      </c>
      <c r="V510" s="295">
        <f>+'7.  Persistence Report'!V148</f>
        <v>0</v>
      </c>
      <c r="W510" s="295">
        <f>+'7.  Persistence Report'!W148</f>
        <v>0</v>
      </c>
      <c r="X510" s="295">
        <f>+'7.  Persistence Report'!X148</f>
        <v>0</v>
      </c>
      <c r="Y510" s="1076"/>
      <c r="Z510" s="1076">
        <v>0</v>
      </c>
      <c r="AA510" s="1076">
        <v>1</v>
      </c>
      <c r="AB510" s="1076"/>
      <c r="AC510" s="1076"/>
      <c r="AD510" s="1076"/>
      <c r="AE510" s="1076"/>
      <c r="AF510" s="1076"/>
      <c r="AG510" s="1076"/>
      <c r="AH510" s="1076"/>
      <c r="AI510" s="1076"/>
      <c r="AJ510" s="1076"/>
      <c r="AK510" s="1076"/>
      <c r="AL510" s="1076"/>
      <c r="AM510" s="296">
        <f>SUM(Y510:AL510)</f>
        <v>1</v>
      </c>
    </row>
    <row r="511" spans="1:39" s="283" customFormat="1" ht="15.5" outlineLevel="1">
      <c r="A511" s="506"/>
      <c r="B511" s="323"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1077">
        <f>Y510</f>
        <v>0</v>
      </c>
      <c r="Z511" s="1077">
        <f t="shared" ref="Z511:AK511" si="248">Z510</f>
        <v>0</v>
      </c>
      <c r="AA511" s="1077">
        <f t="shared" si="248"/>
        <v>1</v>
      </c>
      <c r="AB511" s="1077">
        <f t="shared" si="248"/>
        <v>0</v>
      </c>
      <c r="AC511" s="1077">
        <f t="shared" si="248"/>
        <v>0</v>
      </c>
      <c r="AD511" s="1077">
        <f t="shared" si="248"/>
        <v>0</v>
      </c>
      <c r="AE511" s="1077">
        <f t="shared" si="248"/>
        <v>0</v>
      </c>
      <c r="AF511" s="1077">
        <f t="shared" si="248"/>
        <v>0</v>
      </c>
      <c r="AG511" s="1077">
        <f t="shared" si="248"/>
        <v>0</v>
      </c>
      <c r="AH511" s="1077">
        <f t="shared" si="248"/>
        <v>0</v>
      </c>
      <c r="AI511" s="1077">
        <f t="shared" si="248"/>
        <v>0</v>
      </c>
      <c r="AJ511" s="1077">
        <f t="shared" si="248"/>
        <v>0</v>
      </c>
      <c r="AK511" s="1077">
        <f t="shared" si="248"/>
        <v>0</v>
      </c>
      <c r="AL511" s="1077">
        <f>AL510</f>
        <v>0</v>
      </c>
      <c r="AM511" s="297"/>
    </row>
    <row r="512" spans="1:39" ht="15.5" outlineLevel="1">
      <c r="B512" s="315"/>
      <c r="C512" s="324"/>
      <c r="D512" s="1066"/>
      <c r="E512" s="1066"/>
      <c r="F512" s="1066"/>
      <c r="G512" s="1066"/>
      <c r="H512" s="1066"/>
      <c r="I512" s="1066"/>
      <c r="J512" s="1066"/>
      <c r="K512" s="1066"/>
      <c r="L512" s="1066"/>
      <c r="M512" s="1066"/>
      <c r="N512" s="1073"/>
      <c r="O512" s="1066"/>
      <c r="P512" s="325"/>
      <c r="Q512" s="325"/>
      <c r="R512" s="325"/>
      <c r="S512" s="325"/>
      <c r="T512" s="325"/>
      <c r="U512" s="325"/>
      <c r="V512" s="325"/>
      <c r="W512" s="325"/>
      <c r="X512" s="325"/>
      <c r="Y512" s="1096"/>
      <c r="Z512" s="1096"/>
      <c r="AA512" s="1096"/>
      <c r="AB512" s="1096"/>
      <c r="AC512" s="1096"/>
      <c r="AD512" s="1096"/>
      <c r="AE512" s="1096"/>
      <c r="AF512" s="1096"/>
      <c r="AG512" s="1096"/>
      <c r="AH512" s="1096"/>
      <c r="AI512" s="1096"/>
      <c r="AJ512" s="1096"/>
      <c r="AK512" s="1096"/>
      <c r="AL512" s="1096"/>
      <c r="AM512" s="306"/>
    </row>
    <row r="513" spans="2:41" ht="15.5">
      <c r="B513" s="326" t="s">
        <v>260</v>
      </c>
      <c r="C513" s="328"/>
      <c r="D513" s="328">
        <f>SUM(D408:D511)</f>
        <v>10262354.371049438</v>
      </c>
      <c r="E513" s="328"/>
      <c r="F513" s="328"/>
      <c r="G513" s="328"/>
      <c r="H513" s="328"/>
      <c r="I513" s="328"/>
      <c r="J513" s="328"/>
      <c r="K513" s="328"/>
      <c r="L513" s="328"/>
      <c r="M513" s="328"/>
      <c r="N513" s="328"/>
      <c r="O513" s="328">
        <f>SUM(O408:O511)</f>
        <v>9174.3784152196567</v>
      </c>
      <c r="P513" s="328"/>
      <c r="Q513" s="328"/>
      <c r="R513" s="328"/>
      <c r="S513" s="328"/>
      <c r="T513" s="328"/>
      <c r="U513" s="328"/>
      <c r="V513" s="328"/>
      <c r="W513" s="328"/>
      <c r="X513" s="328"/>
      <c r="Y513" s="328">
        <f>IF(Y407="kWh",SUMPRODUCT(D408:D511,Y408:Y511))</f>
        <v>4134497.9260704373</v>
      </c>
      <c r="Z513" s="328">
        <f>IF(Z407="kWh",SUMPRODUCT(D408:D511,Z408:Z511))</f>
        <v>1742866.309317</v>
      </c>
      <c r="AA513" s="328">
        <f>IF(AA407="kW",SUMPRODUCT(N408:N511,O408:O511,AA408:AA511),SUMPRODUCT(D408:D511,AA408:AA511))</f>
        <v>10305.650745753599</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3348102</v>
      </c>
      <c r="Z514" s="327">
        <f>HLOOKUP(Z406,'2. LRAMVA Threshold'!$B$42:$Q$53,6,FALSE)</f>
        <v>3280740</v>
      </c>
      <c r="AA514" s="327">
        <f>HLOOKUP(AA406,'2. LRAMVA Threshold'!$B$42:$Q$53,6,FALSE)</f>
        <v>31326</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f>HLOOKUP(Y$20,'3.  Distribution Rates'!$C$122:$P$133,6,FALSE)</f>
        <v>1.6199999999999999E-2</v>
      </c>
      <c r="Z516" s="340">
        <f>HLOOKUP(Z$20,'3.  Distribution Rates'!$C$122:$P$133,6,FALSE)</f>
        <v>1.24E-2</v>
      </c>
      <c r="AA516" s="340">
        <f>HLOOKUP(AA$20,'3.  Distribution Rates'!$C$122:$P$133,6,FALSE)</f>
        <v>4.42</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33642.502245766154</v>
      </c>
      <c r="Z517" s="377">
        <f t="shared" ref="Z517:AL517" si="249">Z137*Z516</f>
        <v>24692.276388944298</v>
      </c>
      <c r="AA517" s="377">
        <f t="shared" si="249"/>
        <v>74100.058985975134</v>
      </c>
      <c r="AB517" s="377">
        <f t="shared" si="249"/>
        <v>0</v>
      </c>
      <c r="AC517" s="377">
        <f t="shared" si="249"/>
        <v>0</v>
      </c>
      <c r="AD517" s="377">
        <f t="shared" si="249"/>
        <v>0</v>
      </c>
      <c r="AE517" s="377">
        <f t="shared" si="249"/>
        <v>0</v>
      </c>
      <c r="AF517" s="377">
        <f t="shared" si="249"/>
        <v>0</v>
      </c>
      <c r="AG517" s="377">
        <f t="shared" si="249"/>
        <v>0</v>
      </c>
      <c r="AH517" s="377">
        <f t="shared" si="249"/>
        <v>0</v>
      </c>
      <c r="AI517" s="377">
        <f t="shared" si="249"/>
        <v>0</v>
      </c>
      <c r="AJ517" s="377">
        <f t="shared" si="249"/>
        <v>0</v>
      </c>
      <c r="AK517" s="377">
        <f t="shared" si="249"/>
        <v>0</v>
      </c>
      <c r="AL517" s="377">
        <f t="shared" si="249"/>
        <v>0</v>
      </c>
      <c r="AM517" s="626">
        <f>SUM(Y517:AL517)</f>
        <v>132434.83762068558</v>
      </c>
      <c r="AO517" s="283"/>
    </row>
    <row r="518" spans="2:41" ht="15.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24176.902359015447</v>
      </c>
      <c r="Z518" s="377">
        <f t="shared" ref="Z518:AL518" si="250">Z266*Z516</f>
        <v>17857.923336310487</v>
      </c>
      <c r="AA518" s="377">
        <f t="shared" si="250"/>
        <v>39756.804283277823</v>
      </c>
      <c r="AB518" s="377">
        <f t="shared" si="250"/>
        <v>0</v>
      </c>
      <c r="AC518" s="377">
        <f t="shared" si="250"/>
        <v>0</v>
      </c>
      <c r="AD518" s="377">
        <f t="shared" si="250"/>
        <v>0</v>
      </c>
      <c r="AE518" s="377">
        <f t="shared" si="250"/>
        <v>0</v>
      </c>
      <c r="AF518" s="377">
        <f t="shared" si="250"/>
        <v>0</v>
      </c>
      <c r="AG518" s="377">
        <f t="shared" si="250"/>
        <v>0</v>
      </c>
      <c r="AH518" s="377">
        <f t="shared" si="250"/>
        <v>0</v>
      </c>
      <c r="AI518" s="377">
        <f t="shared" si="250"/>
        <v>0</v>
      </c>
      <c r="AJ518" s="377">
        <f t="shared" si="250"/>
        <v>0</v>
      </c>
      <c r="AK518" s="377">
        <f t="shared" si="250"/>
        <v>0</v>
      </c>
      <c r="AL518" s="377">
        <f t="shared" si="250"/>
        <v>0</v>
      </c>
      <c r="AM518" s="626">
        <f>SUM(Y518:AL518)</f>
        <v>81791.629978603756</v>
      </c>
    </row>
    <row r="519" spans="2:41" ht="15.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26938.957156345019</v>
      </c>
      <c r="Z519" s="377">
        <f t="shared" ref="Z519:AL519" si="251">Z395*Z516</f>
        <v>20090.53880989179</v>
      </c>
      <c r="AA519" s="377">
        <f t="shared" si="251"/>
        <v>55629.351500162367</v>
      </c>
      <c r="AB519" s="377">
        <f t="shared" si="251"/>
        <v>0</v>
      </c>
      <c r="AC519" s="377">
        <f t="shared" si="251"/>
        <v>0</v>
      </c>
      <c r="AD519" s="377">
        <f t="shared" si="251"/>
        <v>0</v>
      </c>
      <c r="AE519" s="377">
        <f t="shared" si="251"/>
        <v>0</v>
      </c>
      <c r="AF519" s="377">
        <f t="shared" si="251"/>
        <v>0</v>
      </c>
      <c r="AG519" s="377">
        <f t="shared" si="251"/>
        <v>0</v>
      </c>
      <c r="AH519" s="377">
        <f t="shared" si="251"/>
        <v>0</v>
      </c>
      <c r="AI519" s="377">
        <f t="shared" si="251"/>
        <v>0</v>
      </c>
      <c r="AJ519" s="377">
        <f t="shared" si="251"/>
        <v>0</v>
      </c>
      <c r="AK519" s="377">
        <f t="shared" si="251"/>
        <v>0</v>
      </c>
      <c r="AL519" s="377">
        <f t="shared" si="251"/>
        <v>0</v>
      </c>
      <c r="AM519" s="626">
        <f>SUM(Y519:AL519)</f>
        <v>102658.84746639917</v>
      </c>
    </row>
    <row r="520" spans="2:41" ht="15.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66978.866402341082</v>
      </c>
      <c r="Z520" s="377">
        <f t="shared" ref="Z520:AK520" si="252">Z513*Z516</f>
        <v>21611.5422355308</v>
      </c>
      <c r="AA520" s="377">
        <f t="shared" si="252"/>
        <v>45550.976296230911</v>
      </c>
      <c r="AB520" s="377">
        <f t="shared" si="252"/>
        <v>0</v>
      </c>
      <c r="AC520" s="377">
        <f t="shared" si="252"/>
        <v>0</v>
      </c>
      <c r="AD520" s="377">
        <f t="shared" si="252"/>
        <v>0</v>
      </c>
      <c r="AE520" s="377">
        <f t="shared" si="252"/>
        <v>0</v>
      </c>
      <c r="AF520" s="377">
        <f t="shared" si="252"/>
        <v>0</v>
      </c>
      <c r="AG520" s="377">
        <f t="shared" si="252"/>
        <v>0</v>
      </c>
      <c r="AH520" s="377">
        <f t="shared" si="252"/>
        <v>0</v>
      </c>
      <c r="AI520" s="377">
        <f>AI513*AI516</f>
        <v>0</v>
      </c>
      <c r="AJ520" s="377">
        <f t="shared" si="252"/>
        <v>0</v>
      </c>
      <c r="AK520" s="377">
        <f t="shared" si="252"/>
        <v>0</v>
      </c>
      <c r="AL520" s="377">
        <f>AL513*AL516</f>
        <v>0</v>
      </c>
      <c r="AM520" s="626">
        <f>SUM(Y520:AL520)</f>
        <v>134141.3849341028</v>
      </c>
    </row>
    <row r="521" spans="2:41" ht="15.5">
      <c r="B521" s="348" t="s">
        <v>262</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151737.22816346772</v>
      </c>
      <c r="Z521" s="345">
        <f t="shared" ref="Z521:AK521" si="253">SUM(Z517:Z520)</f>
        <v>84252.280770677375</v>
      </c>
      <c r="AA521" s="345">
        <f t="shared" si="253"/>
        <v>215037.19106564624</v>
      </c>
      <c r="AB521" s="345">
        <f t="shared" si="253"/>
        <v>0</v>
      </c>
      <c r="AC521" s="345">
        <f t="shared" si="253"/>
        <v>0</v>
      </c>
      <c r="AD521" s="345">
        <f t="shared" si="253"/>
        <v>0</v>
      </c>
      <c r="AE521" s="345">
        <f t="shared" si="253"/>
        <v>0</v>
      </c>
      <c r="AF521" s="345">
        <f t="shared" si="253"/>
        <v>0</v>
      </c>
      <c r="AG521" s="345">
        <f t="shared" si="253"/>
        <v>0</v>
      </c>
      <c r="AH521" s="345">
        <f t="shared" si="253"/>
        <v>0</v>
      </c>
      <c r="AI521" s="345">
        <f t="shared" si="253"/>
        <v>0</v>
      </c>
      <c r="AJ521" s="345">
        <f t="shared" si="253"/>
        <v>0</v>
      </c>
      <c r="AK521" s="345">
        <f t="shared" si="253"/>
        <v>0</v>
      </c>
      <c r="AL521" s="345">
        <f>SUM(AL517:AL520)</f>
        <v>0</v>
      </c>
      <c r="AM521" s="406">
        <f>SUM(AM517:AM520)</f>
        <v>451026.69999979122</v>
      </c>
    </row>
    <row r="522" spans="2:41" ht="15.5">
      <c r="B522" s="348" t="s">
        <v>263</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54239.252399999998</v>
      </c>
      <c r="Z522" s="346">
        <f t="shared" ref="Z522:AJ522" si="254">Z514*Z516</f>
        <v>40681.175999999999</v>
      </c>
      <c r="AA522" s="346">
        <f>AA514*AA516</f>
        <v>138460.91999999998</v>
      </c>
      <c r="AB522" s="346">
        <f t="shared" si="254"/>
        <v>0</v>
      </c>
      <c r="AC522" s="346">
        <f t="shared" si="254"/>
        <v>0</v>
      </c>
      <c r="AD522" s="346">
        <f>AD514*AD516</f>
        <v>0</v>
      </c>
      <c r="AE522" s="346">
        <f t="shared" si="254"/>
        <v>0</v>
      </c>
      <c r="AF522" s="346">
        <f t="shared" si="254"/>
        <v>0</v>
      </c>
      <c r="AG522" s="346">
        <f t="shared" si="254"/>
        <v>0</v>
      </c>
      <c r="AH522" s="346">
        <f t="shared" si="254"/>
        <v>0</v>
      </c>
      <c r="AI522" s="346">
        <f t="shared" si="254"/>
        <v>0</v>
      </c>
      <c r="AJ522" s="346">
        <f t="shared" si="254"/>
        <v>0</v>
      </c>
      <c r="AK522" s="346">
        <f>AK514*AK516</f>
        <v>0</v>
      </c>
      <c r="AL522" s="346">
        <f>AL514*AL516</f>
        <v>0</v>
      </c>
      <c r="AM522" s="406">
        <f>SUM(Y522:AL522)</f>
        <v>233381.34839999999</v>
      </c>
    </row>
    <row r="523" spans="2:41" ht="15.5">
      <c r="B523" s="348" t="s">
        <v>265</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217645.35159979123</v>
      </c>
    </row>
    <row r="524" spans="2:41" ht="15.5">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5">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3836637.9799704375</v>
      </c>
      <c r="Z526" s="291">
        <f>SUMPRODUCT(E408:E511,Z408:Z511)</f>
        <v>1725753.2256749999</v>
      </c>
      <c r="AA526" s="291">
        <f>IF(AA407="kW",SUMPRODUCT(N408:N511,P408:P511,AA408:AA511),SUMPRODUCT(E408:E511,AA408:AA511))</f>
        <v>9936.3333052151993</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f>SUMPRODUCT(F408:F511,Y408:Y511)</f>
        <v>3631707.6369704371</v>
      </c>
      <c r="Z527" s="291">
        <f>SUMPRODUCT(F408:F511,Z408:Z511)</f>
        <v>1701347.4675750001</v>
      </c>
      <c r="AA527" s="291">
        <f>IF(AA407="kW",SUMPRODUCT(N408:N511,Q408:Q511,AA408:AA511),SUMPRODUCT(F408:F511,AA408:AA511))</f>
        <v>9936.3333052151993</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6"/>
    </row>
    <row r="528" spans="2:41" ht="15.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f>SUMPRODUCT(G408:G511,Y408:Y511)</f>
        <v>3606588.9983772375</v>
      </c>
      <c r="Z528" s="291">
        <f>SUMPRODUCT(G408:G511,Z408:Z511)</f>
        <v>1572089.2150870003</v>
      </c>
      <c r="AA528" s="291">
        <f>IF(AA407="kW",SUMPRODUCT(N408:N511,R408:R511,AA408:AA511),SUMPRODUCT(G408:G511,AA408:AA511))</f>
        <v>9828.9389745143999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6"/>
    </row>
    <row r="529" spans="2:39" ht="15.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f>SUMPRODUCT(H408:H511,Y408:Y511)</f>
        <v>3483420.6242690939</v>
      </c>
      <c r="Z529" s="291">
        <f>SUMPRODUCT(H408:H511,Z408:Z511)</f>
        <v>854079.94448700012</v>
      </c>
      <c r="AA529" s="291">
        <f>IF(AA407="kW",SUMPRODUCT(N408:N511,S408:S511,AA408:AA511),SUMPRODUCT(H408:H511,AA408:AA511))</f>
        <v>9826.2097389144001</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6"/>
    </row>
    <row r="530" spans="2:39" ht="15.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f>SUMPRODUCT(I408:I511,Y408:Y511)</f>
        <v>3436002.2335470002</v>
      </c>
      <c r="Z530" s="291">
        <f>SUMPRODUCT(I408:I511,Z408:Z511)</f>
        <v>854079.94448700012</v>
      </c>
      <c r="AA530" s="291">
        <f>IF(AA407="kW",SUMPRODUCT(N408:N511,T408:T511,AA408:AA511),SUMPRODUCT(I408:I511,AA408:AA511))</f>
        <v>9826.2097389144001</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6"/>
    </row>
    <row r="531" spans="2:39" ht="15.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3430969.0322470004</v>
      </c>
      <c r="Z531" s="325">
        <f>SUMPRODUCT(J408:J511,Z408:Z511)</f>
        <v>823611.03927699989</v>
      </c>
      <c r="AA531" s="325">
        <f>IF(AA407="kW",SUMPRODUCT(N408:N511,U408:U511,AA408:AA511),SUMPRODUCT(J408:J511,AA408:AA511))</f>
        <v>9503.2662471863987</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5">
      <c r="B534" s="592" t="s">
        <v>526</v>
      </c>
    </row>
    <row r="535" spans="2:39">
      <c r="C535" s="1106" t="s">
        <v>29</v>
      </c>
      <c r="D535" s="1107" t="s">
        <v>863</v>
      </c>
      <c r="E535" s="1107" t="s">
        <v>864</v>
      </c>
    </row>
    <row r="537" spans="2:39" ht="15.5">
      <c r="B537" s="1099" t="s">
        <v>206</v>
      </c>
      <c r="C537" s="1100">
        <f>+Y531</f>
        <v>3430969.0322470004</v>
      </c>
      <c r="D537" s="1100">
        <f t="shared" ref="D537:E537" si="255">+Z531</f>
        <v>823611.03927699989</v>
      </c>
      <c r="E537" s="1100">
        <f t="shared" si="255"/>
        <v>9503.2662471863987</v>
      </c>
    </row>
    <row r="538" spans="2:39" ht="15.5">
      <c r="B538" s="1099" t="s">
        <v>200</v>
      </c>
      <c r="C538" s="1100">
        <f>+Y401</f>
        <v>1342989.4325724829</v>
      </c>
      <c r="D538" s="1100">
        <f t="shared" ref="D538:E538" si="256">+Z401</f>
        <v>1096128.281245247</v>
      </c>
      <c r="E538" s="1100">
        <f t="shared" si="256"/>
        <v>11738.426832271223</v>
      </c>
    </row>
    <row r="539" spans="2:39" ht="15.5">
      <c r="B539" s="1101" t="s">
        <v>194</v>
      </c>
      <c r="C539" s="1100">
        <f>+Y272</f>
        <v>979613.67307474872</v>
      </c>
      <c r="D539" s="1100">
        <f t="shared" ref="D539:E539" si="257">+Z272</f>
        <v>835088.22185211582</v>
      </c>
      <c r="E539" s="1100">
        <f t="shared" si="257"/>
        <v>7125.4416484135381</v>
      </c>
    </row>
    <row r="540" spans="2:39" ht="15.5">
      <c r="B540" s="1102" t="s">
        <v>223</v>
      </c>
      <c r="C540" s="1100">
        <f>+Y143</f>
        <v>1207341.9044642358</v>
      </c>
      <c r="D540" s="1100">
        <f t="shared" ref="D540:E540" si="258">+Z143</f>
        <v>1449666.1240162794</v>
      </c>
      <c r="E540" s="1100">
        <f t="shared" si="258"/>
        <v>14103.423533200395</v>
      </c>
    </row>
    <row r="541" spans="2:39" ht="15.5">
      <c r="B541" s="1101" t="s">
        <v>148</v>
      </c>
      <c r="C541" s="1100">
        <f>'5.  2015-2020 LRAM'!Y212</f>
        <v>4106672.06</v>
      </c>
      <c r="D541" s="1100">
        <f>'5.  2015-2020 LRAM'!Z212</f>
        <v>3743687.34</v>
      </c>
      <c r="E541" s="1100">
        <f>'5.  2015-2020 LRAM'!AA212</f>
        <v>37204.799999999996</v>
      </c>
    </row>
    <row r="542" spans="2:39" ht="15.5">
      <c r="B542" s="1103" t="s">
        <v>288</v>
      </c>
      <c r="C542" s="1104">
        <f>+'5.  2015-2020 LRAM'!Y398</f>
        <v>9349965</v>
      </c>
      <c r="D542" s="1104">
        <f>+'5.  2015-2020 LRAM'!Z398</f>
        <v>1563626.4</v>
      </c>
      <c r="E542" s="1104">
        <f>+'5.  2015-2020 LRAM'!AA398</f>
        <v>29451.839999999997</v>
      </c>
    </row>
    <row r="543" spans="2:39" ht="15.5">
      <c r="B543" s="1103" t="s">
        <v>307</v>
      </c>
      <c r="C543" s="1104">
        <f>'5.  2015-2020 LRAM'!Y596</f>
        <v>12904769.464</v>
      </c>
      <c r="D543" s="1104">
        <f>'5.  2015-2020 LRAM'!Z596</f>
        <v>2034322.8915068372</v>
      </c>
      <c r="E543" s="1104">
        <f>'5.  2015-2020 LRAM'!AA596</f>
        <v>38767.732156706406</v>
      </c>
    </row>
    <row r="544" spans="2:39" ht="15.5">
      <c r="B544" s="1103" t="s">
        <v>326</v>
      </c>
      <c r="C544" s="1104">
        <f>'5.  2015-2020 LRAM'!Y785</f>
        <v>3889866.8024602993</v>
      </c>
      <c r="D544" s="1104">
        <f>'5.  2015-2020 LRAM'!Z785</f>
        <v>4009007.6543693068</v>
      </c>
      <c r="E544" s="1104">
        <f>'5.  2015-2020 LRAM'!AA785</f>
        <v>15747.299443538828</v>
      </c>
      <c r="G544" s="253" t="s">
        <v>862</v>
      </c>
    </row>
    <row r="545" spans="2:5" ht="15.5">
      <c r="B545" s="1103" t="s">
        <v>340</v>
      </c>
      <c r="C545" s="1104">
        <f>'5.  2015-2020 LRAM'!Y968</f>
        <v>0</v>
      </c>
      <c r="D545" s="1104">
        <f>'5.  2015-2020 LRAM'!Z968</f>
        <v>1207258.7425026018</v>
      </c>
      <c r="E545" s="1104">
        <f>'5.  2015-2020 LRAM'!AA968</f>
        <v>12224.315999999999</v>
      </c>
    </row>
    <row r="546" spans="2:5">
      <c r="C546" s="1105">
        <f>SUM(C537:C545)</f>
        <v>37212187.368818767</v>
      </c>
      <c r="D546" s="1105">
        <f t="shared" ref="D546:E546" si="259">SUM(D537:D545)</f>
        <v>16762396.694769388</v>
      </c>
      <c r="E546" s="1105">
        <f t="shared" si="259"/>
        <v>175866.54586131679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ignoredErrors>
    <ignoredError sqref="D2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59999389629810485"/>
    <pageSetUpPr fitToPage="1"/>
  </sheetPr>
  <dimension ref="A13:AP1154"/>
  <sheetViews>
    <sheetView topLeftCell="A574" zoomScale="90" zoomScaleNormal="90" workbookViewId="0">
      <pane xSplit="2" topLeftCell="N1" activePane="topRight" state="frozen"/>
      <selection pane="topRight" activeCell="Z579" sqref="Z579"/>
    </sheetView>
  </sheetViews>
  <sheetFormatPr defaultColWidth="9" defaultRowHeight="14.5" outlineLevelRow="1" outlineLevelCol="1"/>
  <cols>
    <col min="1" max="1" width="4.54296875" style="519" customWidth="1"/>
    <col min="2" max="2" width="44" style="426" customWidth="1"/>
    <col min="3" max="3" width="13.453125" style="426" customWidth="1"/>
    <col min="4" max="4" width="17" style="426" customWidth="1"/>
    <col min="5" max="13" width="14.1796875" style="426" customWidth="1" outlineLevel="1"/>
    <col min="14" max="14" width="13.54296875" style="426" customWidth="1" outlineLevel="1"/>
    <col min="15" max="15" width="15.54296875" style="426" customWidth="1"/>
    <col min="16" max="24" width="9" style="426" customWidth="1" outlineLevel="1"/>
    <col min="25" max="25" width="16.54296875" style="426" customWidth="1"/>
    <col min="26" max="27" width="15" style="426" customWidth="1"/>
    <col min="28" max="28" width="17.54296875" style="426" customWidth="1"/>
    <col min="29" max="29" width="19.54296875" style="426" hidden="1" customWidth="1" outlineLevel="1"/>
    <col min="30" max="30" width="18.54296875" style="426" hidden="1" customWidth="1" outlineLevel="1"/>
    <col min="31" max="35" width="15" style="426" hidden="1" customWidth="1" outlineLevel="1"/>
    <col min="36" max="38" width="17.26953125" style="426" hidden="1" customWidth="1" outlineLevel="1"/>
    <col min="39" max="39" width="14.54296875" style="426" customWidth="1" collapsed="1"/>
    <col min="40" max="40" width="11.54296875" style="426" customWidth="1"/>
    <col min="41" max="16384" width="9" style="426"/>
  </cols>
  <sheetData>
    <row r="13" spans="2:39" ht="15" thickBot="1"/>
    <row r="14" spans="2:39" ht="26.25" customHeight="1" thickBot="1">
      <c r="B14" s="1196" t="s">
        <v>171</v>
      </c>
      <c r="C14" s="257" t="s">
        <v>175</v>
      </c>
      <c r="D14" s="503"/>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19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196"/>
      <c r="C16" s="1194" t="s">
        <v>551</v>
      </c>
      <c r="D16" s="119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196" t="s">
        <v>505</v>
      </c>
      <c r="C18" s="1197" t="s">
        <v>682</v>
      </c>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603"/>
      <c r="Z18" s="603"/>
      <c r="AA18" s="603"/>
      <c r="AB18" s="603"/>
      <c r="AC18" s="603"/>
      <c r="AD18" s="603"/>
      <c r="AE18" s="270"/>
      <c r="AF18" s="265"/>
      <c r="AG18" s="265"/>
      <c r="AH18" s="265"/>
      <c r="AI18" s="265"/>
      <c r="AJ18" s="265"/>
      <c r="AK18" s="265"/>
      <c r="AL18" s="265"/>
      <c r="AM18" s="265"/>
    </row>
    <row r="19" spans="2:39" ht="45.75" customHeight="1">
      <c r="B19" s="1196"/>
      <c r="C19" s="1197" t="s">
        <v>565</v>
      </c>
      <c r="D19" s="1197"/>
      <c r="E19" s="1197"/>
      <c r="F19" s="1197"/>
      <c r="G19" s="1197"/>
      <c r="H19" s="1197"/>
      <c r="I19" s="1197"/>
      <c r="J19" s="1197"/>
      <c r="K19" s="1197"/>
      <c r="L19" s="1197"/>
      <c r="M19" s="1197"/>
      <c r="N19" s="1197"/>
      <c r="O19" s="1197"/>
      <c r="P19" s="1197"/>
      <c r="Q19" s="1197"/>
      <c r="R19" s="1197"/>
      <c r="S19" s="1197"/>
      <c r="T19" s="1197"/>
      <c r="U19" s="1197"/>
      <c r="V19" s="1197"/>
      <c r="W19" s="1197"/>
      <c r="X19" s="1197"/>
      <c r="Y19" s="603"/>
      <c r="Z19" s="603"/>
      <c r="AA19" s="603"/>
      <c r="AB19" s="603"/>
      <c r="AC19" s="603"/>
      <c r="AD19" s="603"/>
      <c r="AE19" s="270"/>
      <c r="AF19" s="265"/>
      <c r="AG19" s="265"/>
      <c r="AH19" s="265"/>
      <c r="AI19" s="265"/>
      <c r="AJ19" s="265"/>
      <c r="AK19" s="265"/>
      <c r="AL19" s="265"/>
      <c r="AM19" s="265"/>
    </row>
    <row r="20" spans="2:39" ht="62.25" customHeight="1">
      <c r="B20" s="273"/>
      <c r="C20" s="1197" t="s">
        <v>563</v>
      </c>
      <c r="D20" s="1197"/>
      <c r="E20" s="1197"/>
      <c r="F20" s="1197"/>
      <c r="G20" s="1197"/>
      <c r="H20" s="1197"/>
      <c r="I20" s="1197"/>
      <c r="J20" s="1197"/>
      <c r="K20" s="1197"/>
      <c r="L20" s="1197"/>
      <c r="M20" s="1197"/>
      <c r="N20" s="1197"/>
      <c r="O20" s="1197"/>
      <c r="P20" s="1197"/>
      <c r="Q20" s="1197"/>
      <c r="R20" s="1197"/>
      <c r="S20" s="1197"/>
      <c r="T20" s="1197"/>
      <c r="U20" s="1197"/>
      <c r="V20" s="1197"/>
      <c r="W20" s="1197"/>
      <c r="X20" s="1197"/>
      <c r="Y20" s="603"/>
      <c r="Z20" s="603"/>
      <c r="AA20" s="603"/>
      <c r="AB20" s="603"/>
      <c r="AC20" s="603"/>
      <c r="AD20" s="603"/>
      <c r="AE20" s="427"/>
      <c r="AF20" s="265"/>
      <c r="AG20" s="265"/>
      <c r="AH20" s="265"/>
      <c r="AI20" s="265"/>
      <c r="AJ20" s="265"/>
      <c r="AK20" s="265"/>
      <c r="AL20" s="265"/>
      <c r="AM20" s="265"/>
    </row>
    <row r="21" spans="2:39" ht="37.5" customHeight="1">
      <c r="B21" s="273"/>
      <c r="C21" s="1197" t="s">
        <v>627</v>
      </c>
      <c r="D21" s="1197"/>
      <c r="E21" s="1197"/>
      <c r="F21" s="1197"/>
      <c r="G21" s="1197"/>
      <c r="H21" s="1197"/>
      <c r="I21" s="1197"/>
      <c r="J21" s="1197"/>
      <c r="K21" s="1197"/>
      <c r="L21" s="1197"/>
      <c r="M21" s="1197"/>
      <c r="N21" s="1197"/>
      <c r="O21" s="1197"/>
      <c r="P21" s="1197"/>
      <c r="Q21" s="1197"/>
      <c r="R21" s="1197"/>
      <c r="S21" s="1197"/>
      <c r="T21" s="1197"/>
      <c r="U21" s="1197"/>
      <c r="V21" s="1197"/>
      <c r="W21" s="1197"/>
      <c r="X21" s="1197"/>
      <c r="Y21" s="603"/>
      <c r="Z21" s="603"/>
      <c r="AA21" s="603"/>
      <c r="AB21" s="603"/>
      <c r="AC21" s="603"/>
      <c r="AD21" s="603"/>
      <c r="AE21" s="276"/>
      <c r="AF21" s="265"/>
      <c r="AG21" s="265"/>
      <c r="AH21" s="265"/>
      <c r="AI21" s="265"/>
      <c r="AJ21" s="265"/>
      <c r="AK21" s="265"/>
      <c r="AL21" s="265"/>
      <c r="AM21" s="265"/>
    </row>
    <row r="22" spans="2:39" ht="54.75" customHeight="1">
      <c r="B22" s="273"/>
      <c r="C22" s="1197" t="s">
        <v>613</v>
      </c>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603"/>
      <c r="Z22" s="603"/>
      <c r="AA22" s="603"/>
      <c r="AB22" s="603"/>
      <c r="AC22" s="603"/>
      <c r="AD22" s="603"/>
      <c r="AE22" s="427"/>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1196" t="s">
        <v>527</v>
      </c>
      <c r="C24" s="593"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1196"/>
      <c r="C25" s="593"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6"/>
      <c r="C26" s="593"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6"/>
      <c r="C27" s="593"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6"/>
      <c r="C28" s="593"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6"/>
      <c r="C29" s="593"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198" t="s">
        <v>211</v>
      </c>
      <c r="C34" s="1200" t="s">
        <v>33</v>
      </c>
      <c r="D34" s="284" t="s">
        <v>422</v>
      </c>
      <c r="E34" s="1202" t="s">
        <v>209</v>
      </c>
      <c r="F34" s="1203"/>
      <c r="G34" s="1203"/>
      <c r="H34" s="1203"/>
      <c r="I34" s="1203"/>
      <c r="J34" s="1203"/>
      <c r="K34" s="1203"/>
      <c r="L34" s="1203"/>
      <c r="M34" s="1204"/>
      <c r="N34" s="1208" t="s">
        <v>213</v>
      </c>
      <c r="O34" s="284" t="s">
        <v>423</v>
      </c>
      <c r="P34" s="1202" t="s">
        <v>212</v>
      </c>
      <c r="Q34" s="1203"/>
      <c r="R34" s="1203"/>
      <c r="S34" s="1203"/>
      <c r="T34" s="1203"/>
      <c r="U34" s="1203"/>
      <c r="V34" s="1203"/>
      <c r="W34" s="1203"/>
      <c r="X34" s="1204"/>
      <c r="Y34" s="1205" t="s">
        <v>243</v>
      </c>
      <c r="Z34" s="1206"/>
      <c r="AA34" s="1206"/>
      <c r="AB34" s="1206"/>
      <c r="AC34" s="1206"/>
      <c r="AD34" s="1206"/>
      <c r="AE34" s="1206"/>
      <c r="AF34" s="1206"/>
      <c r="AG34" s="1206"/>
      <c r="AH34" s="1206"/>
      <c r="AI34" s="1206"/>
      <c r="AJ34" s="1206"/>
      <c r="AK34" s="1206"/>
      <c r="AL34" s="1206"/>
      <c r="AM34" s="1207"/>
    </row>
    <row r="35" spans="1:39" ht="65.25" customHeight="1">
      <c r="B35" s="1199"/>
      <c r="C35" s="1201"/>
      <c r="D35" s="285">
        <v>2015</v>
      </c>
      <c r="E35" s="285">
        <v>2016</v>
      </c>
      <c r="F35" s="285">
        <v>2017</v>
      </c>
      <c r="G35" s="285">
        <v>2018</v>
      </c>
      <c r="H35" s="285">
        <v>2019</v>
      </c>
      <c r="I35" s="285">
        <v>2020</v>
      </c>
      <c r="J35" s="285">
        <v>2021</v>
      </c>
      <c r="K35" s="285">
        <v>2022</v>
      </c>
      <c r="L35" s="285">
        <v>2023</v>
      </c>
      <c r="M35" s="428">
        <v>2024</v>
      </c>
      <c r="N35" s="1209"/>
      <c r="O35" s="285">
        <v>2015</v>
      </c>
      <c r="P35" s="285">
        <v>2016</v>
      </c>
      <c r="Q35" s="285">
        <v>2017</v>
      </c>
      <c r="R35" s="285">
        <v>2018</v>
      </c>
      <c r="S35" s="285">
        <v>2019</v>
      </c>
      <c r="T35" s="285">
        <v>2020</v>
      </c>
      <c r="U35" s="285">
        <v>2021</v>
      </c>
      <c r="V35" s="285">
        <v>2022</v>
      </c>
      <c r="W35" s="285">
        <v>2023</v>
      </c>
      <c r="X35" s="428">
        <v>2024</v>
      </c>
      <c r="Y35" s="285" t="str">
        <f>'1.  LRAMVA Summary'!D52</f>
        <v>Residential</v>
      </c>
      <c r="Z35" s="285" t="str">
        <f>'1.  LRAMVA Summary'!E52</f>
        <v>GS&lt;50 kW</v>
      </c>
      <c r="AA35" s="285" t="str">
        <f>'1.  LRAMVA Summary'!F52</f>
        <v>GS&gt;50 kW</v>
      </c>
      <c r="AB35" s="285" t="str">
        <f>'1.  LRAMVA Summary'!G52</f>
        <v>Streetlighting kW</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5"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19">
        <v>1</v>
      </c>
      <c r="B38" s="517" t="s">
        <v>95</v>
      </c>
      <c r="C38" s="291" t="s">
        <v>25</v>
      </c>
      <c r="D38" s="295">
        <f>+'7.  Persistence Report'!AU157</f>
        <v>850456</v>
      </c>
      <c r="E38" s="295">
        <f>+'7.  Persistence Report'!AV157</f>
        <v>842572</v>
      </c>
      <c r="F38" s="295">
        <f>+'7.  Persistence Report'!AW157</f>
        <v>842572</v>
      </c>
      <c r="G38" s="295">
        <f>+'7.  Persistence Report'!AX157</f>
        <v>842572</v>
      </c>
      <c r="H38" s="295">
        <f>+'7.  Persistence Report'!AY157</f>
        <v>842572</v>
      </c>
      <c r="I38" s="295">
        <f>+'7.  Persistence Report'!AZ157</f>
        <v>842572</v>
      </c>
      <c r="J38" s="295">
        <f>+'7.  Persistence Report'!BA157</f>
        <v>842572</v>
      </c>
      <c r="K38" s="295">
        <f>+'7.  Persistence Report'!BB157</f>
        <v>842397</v>
      </c>
      <c r="L38" s="295">
        <f>+'7.  Persistence Report'!BC157</f>
        <v>842397</v>
      </c>
      <c r="M38" s="295">
        <f>+'7.  Persistence Report'!BD157</f>
        <v>842397</v>
      </c>
      <c r="N38" s="1066"/>
      <c r="O38" s="295">
        <f>+'7.  Persistence Report'!P157</f>
        <v>56</v>
      </c>
      <c r="P38" s="295">
        <f>+'7.  Persistence Report'!Q157</f>
        <v>55</v>
      </c>
      <c r="Q38" s="295">
        <f>+'7.  Persistence Report'!R157</f>
        <v>55</v>
      </c>
      <c r="R38" s="295">
        <f>+'7.  Persistence Report'!S157</f>
        <v>55</v>
      </c>
      <c r="S38" s="295">
        <f>+'7.  Persistence Report'!T157</f>
        <v>55</v>
      </c>
      <c r="T38" s="295">
        <f>+'7.  Persistence Report'!U157</f>
        <v>55</v>
      </c>
      <c r="U38" s="295">
        <f>+'7.  Persistence Report'!V157</f>
        <v>55</v>
      </c>
      <c r="V38" s="295">
        <f>+'7.  Persistence Report'!W157</f>
        <v>55</v>
      </c>
      <c r="W38" s="295">
        <f>+'7.  Persistence Report'!X157</f>
        <v>55</v>
      </c>
      <c r="X38" s="295">
        <f>+'7.  Persistence Report'!Y157</f>
        <v>55</v>
      </c>
      <c r="Y38" s="1076">
        <v>1</v>
      </c>
      <c r="Z38" s="1076"/>
      <c r="AA38" s="1076"/>
      <c r="AB38" s="1076"/>
      <c r="AC38" s="409"/>
      <c r="AD38" s="409"/>
      <c r="AE38" s="409"/>
      <c r="AF38" s="409"/>
      <c r="AG38" s="409"/>
      <c r="AH38" s="409"/>
      <c r="AI38" s="409"/>
      <c r="AJ38" s="409"/>
      <c r="AK38" s="409"/>
      <c r="AL38" s="409"/>
      <c r="AM38" s="296">
        <f>SUM(Y38:AL38)</f>
        <v>1</v>
      </c>
    </row>
    <row r="39" spans="1:39" ht="15.5" outlineLevel="1">
      <c r="B39" s="294" t="s">
        <v>267</v>
      </c>
      <c r="C39" s="291" t="s">
        <v>163</v>
      </c>
      <c r="D39" s="295">
        <f>+'7.  Persistence Report'!AU177</f>
        <v>139170</v>
      </c>
      <c r="E39" s="295">
        <f>+'7.  Persistence Report'!AV177</f>
        <v>137165</v>
      </c>
      <c r="F39" s="295">
        <f>+'7.  Persistence Report'!AW177</f>
        <v>137165</v>
      </c>
      <c r="G39" s="295">
        <f>+'7.  Persistence Report'!AX177</f>
        <v>137165</v>
      </c>
      <c r="H39" s="295">
        <f>+'7.  Persistence Report'!AY177</f>
        <v>137165</v>
      </c>
      <c r="I39" s="295">
        <f>+'7.  Persistence Report'!AZ177</f>
        <v>137165</v>
      </c>
      <c r="J39" s="295">
        <f>+'7.  Persistence Report'!BA177</f>
        <v>137165</v>
      </c>
      <c r="K39" s="295">
        <f>+'7.  Persistence Report'!BB177</f>
        <v>137110</v>
      </c>
      <c r="L39" s="295">
        <f>+'7.  Persistence Report'!BC177</f>
        <v>137110</v>
      </c>
      <c r="M39" s="295">
        <f>+'7.  Persistence Report'!BD177</f>
        <v>137110</v>
      </c>
      <c r="N39" s="1067"/>
      <c r="O39" s="295">
        <f>+'7.  Persistence Report'!P177</f>
        <v>9</v>
      </c>
      <c r="P39" s="295">
        <f>+'7.  Persistence Report'!Q177</f>
        <v>9</v>
      </c>
      <c r="Q39" s="295">
        <f>+'7.  Persistence Report'!R177</f>
        <v>9</v>
      </c>
      <c r="R39" s="295">
        <f>+'7.  Persistence Report'!S177</f>
        <v>9</v>
      </c>
      <c r="S39" s="295">
        <f>+'7.  Persistence Report'!T177</f>
        <v>9</v>
      </c>
      <c r="T39" s="295">
        <f>+'7.  Persistence Report'!U177</f>
        <v>9</v>
      </c>
      <c r="U39" s="295">
        <f>+'7.  Persistence Report'!V177</f>
        <v>9</v>
      </c>
      <c r="V39" s="295">
        <f>+'7.  Persistence Report'!W177</f>
        <v>9</v>
      </c>
      <c r="W39" s="295">
        <f>+'7.  Persistence Report'!X177</f>
        <v>9</v>
      </c>
      <c r="X39" s="295">
        <f>+'7.  Persistence Report'!Y177</f>
        <v>9</v>
      </c>
      <c r="Y39" s="1077">
        <f>Y38</f>
        <v>1</v>
      </c>
      <c r="Z39" s="1077">
        <f t="shared" ref="Z39:AB39" si="0">Z38</f>
        <v>0</v>
      </c>
      <c r="AA39" s="1077">
        <f t="shared" si="0"/>
        <v>0</v>
      </c>
      <c r="AB39" s="1077">
        <f t="shared" si="0"/>
        <v>0</v>
      </c>
      <c r="AC39" s="410">
        <f t="shared" ref="AC39:AL39" si="1">AC38</f>
        <v>0</v>
      </c>
      <c r="AD39" s="410">
        <f t="shared" si="1"/>
        <v>0</v>
      </c>
      <c r="AE39" s="410">
        <f t="shared" si="1"/>
        <v>0</v>
      </c>
      <c r="AF39" s="410">
        <f t="shared" si="1"/>
        <v>0</v>
      </c>
      <c r="AG39" s="410">
        <f t="shared" si="1"/>
        <v>0</v>
      </c>
      <c r="AH39" s="410">
        <f t="shared" si="1"/>
        <v>0</v>
      </c>
      <c r="AI39" s="410">
        <f t="shared" si="1"/>
        <v>0</v>
      </c>
      <c r="AJ39" s="410">
        <f t="shared" si="1"/>
        <v>0</v>
      </c>
      <c r="AK39" s="410">
        <f t="shared" si="1"/>
        <v>0</v>
      </c>
      <c r="AL39" s="410">
        <f t="shared" si="1"/>
        <v>0</v>
      </c>
      <c r="AM39" s="297"/>
    </row>
    <row r="40" spans="1:39" ht="15.5" outlineLevel="1">
      <c r="B40" s="298"/>
      <c r="C40" s="299"/>
      <c r="D40" s="1074"/>
      <c r="E40" s="1074"/>
      <c r="F40" s="1074"/>
      <c r="G40" s="1074"/>
      <c r="H40" s="1074"/>
      <c r="I40" s="1074"/>
      <c r="J40" s="1074"/>
      <c r="K40" s="1074"/>
      <c r="L40" s="1074"/>
      <c r="M40" s="1074"/>
      <c r="N40" s="1073"/>
      <c r="O40" s="1074"/>
      <c r="P40" s="1074"/>
      <c r="Q40" s="1074"/>
      <c r="R40" s="1074"/>
      <c r="S40" s="1074"/>
      <c r="T40" s="1074"/>
      <c r="U40" s="1074"/>
      <c r="V40" s="1074"/>
      <c r="W40" s="1074"/>
      <c r="X40" s="1074"/>
      <c r="Y40" s="1078"/>
      <c r="Z40" s="1079"/>
      <c r="AA40" s="1079"/>
      <c r="AB40" s="1079"/>
      <c r="AC40" s="412"/>
      <c r="AD40" s="412"/>
      <c r="AE40" s="412"/>
      <c r="AF40" s="412"/>
      <c r="AG40" s="412"/>
      <c r="AH40" s="412"/>
      <c r="AI40" s="412"/>
      <c r="AJ40" s="412"/>
      <c r="AK40" s="412"/>
      <c r="AL40" s="412"/>
      <c r="AM40" s="302"/>
    </row>
    <row r="41" spans="1:39" ht="15.5" outlineLevel="1">
      <c r="A41" s="519">
        <v>2</v>
      </c>
      <c r="B41" s="517" t="s">
        <v>96</v>
      </c>
      <c r="C41" s="291" t="s">
        <v>25</v>
      </c>
      <c r="D41" s="295">
        <f>+'7.  Persistence Report'!AU158</f>
        <v>1505067</v>
      </c>
      <c r="E41" s="295">
        <f>+'7.  Persistence Report'!AV158</f>
        <v>1478319</v>
      </c>
      <c r="F41" s="295">
        <f>+'7.  Persistence Report'!AW158</f>
        <v>1478319</v>
      </c>
      <c r="G41" s="295">
        <f>+'7.  Persistence Report'!AX158</f>
        <v>1478319</v>
      </c>
      <c r="H41" s="295">
        <f>+'7.  Persistence Report'!AY158</f>
        <v>1478319</v>
      </c>
      <c r="I41" s="295">
        <f>+'7.  Persistence Report'!AZ158</f>
        <v>1478319</v>
      </c>
      <c r="J41" s="295">
        <f>+'7.  Persistence Report'!BA158</f>
        <v>1478319</v>
      </c>
      <c r="K41" s="295">
        <f>+'7.  Persistence Report'!BB158</f>
        <v>1477545</v>
      </c>
      <c r="L41" s="295">
        <f>+'7.  Persistence Report'!BC158</f>
        <v>1477545</v>
      </c>
      <c r="M41" s="295">
        <f>+'7.  Persistence Report'!BD158</f>
        <v>1477545</v>
      </c>
      <c r="N41" s="1066"/>
      <c r="O41" s="295">
        <f>+'7.  Persistence Report'!P158</f>
        <v>102</v>
      </c>
      <c r="P41" s="295">
        <f>+'7.  Persistence Report'!Q158</f>
        <v>100</v>
      </c>
      <c r="Q41" s="295">
        <f>+'7.  Persistence Report'!R158</f>
        <v>100</v>
      </c>
      <c r="R41" s="295">
        <f>+'7.  Persistence Report'!S158</f>
        <v>100</v>
      </c>
      <c r="S41" s="295">
        <f>+'7.  Persistence Report'!T158</f>
        <v>100</v>
      </c>
      <c r="T41" s="295">
        <f>+'7.  Persistence Report'!U158</f>
        <v>100</v>
      </c>
      <c r="U41" s="295">
        <f>+'7.  Persistence Report'!V158</f>
        <v>100</v>
      </c>
      <c r="V41" s="295">
        <f>+'7.  Persistence Report'!W158</f>
        <v>100</v>
      </c>
      <c r="W41" s="295">
        <f>+'7.  Persistence Report'!X158</f>
        <v>100</v>
      </c>
      <c r="X41" s="295">
        <f>+'7.  Persistence Report'!Y158</f>
        <v>100</v>
      </c>
      <c r="Y41" s="1076">
        <v>1</v>
      </c>
      <c r="Z41" s="1076"/>
      <c r="AA41" s="1076"/>
      <c r="AB41" s="1076"/>
      <c r="AC41" s="409"/>
      <c r="AD41" s="409"/>
      <c r="AE41" s="409"/>
      <c r="AF41" s="409"/>
      <c r="AG41" s="409"/>
      <c r="AH41" s="409"/>
      <c r="AI41" s="409"/>
      <c r="AJ41" s="409"/>
      <c r="AK41" s="409"/>
      <c r="AL41" s="409"/>
      <c r="AM41" s="296">
        <f>SUM(Y41:AL41)</f>
        <v>1</v>
      </c>
    </row>
    <row r="42" spans="1:39" ht="15.5" outlineLevel="1">
      <c r="B42" s="294" t="s">
        <v>267</v>
      </c>
      <c r="C42" s="291" t="s">
        <v>163</v>
      </c>
      <c r="D42" s="295">
        <f>+'7.  Persistence Report'!AU178</f>
        <v>15568</v>
      </c>
      <c r="E42" s="295">
        <f>+'7.  Persistence Report'!AV178</f>
        <v>15385</v>
      </c>
      <c r="F42" s="295">
        <f>+'7.  Persistence Report'!AW178</f>
        <v>15385</v>
      </c>
      <c r="G42" s="295">
        <f>+'7.  Persistence Report'!AX178</f>
        <v>15385</v>
      </c>
      <c r="H42" s="295">
        <f>+'7.  Persistence Report'!AY178</f>
        <v>15385</v>
      </c>
      <c r="I42" s="295">
        <f>+'7.  Persistence Report'!AZ178</f>
        <v>15385</v>
      </c>
      <c r="J42" s="295">
        <f>+'7.  Persistence Report'!BA178</f>
        <v>15385</v>
      </c>
      <c r="K42" s="295">
        <f>+'7.  Persistence Report'!BB178</f>
        <v>15347</v>
      </c>
      <c r="L42" s="295">
        <f>+'7.  Persistence Report'!BC178</f>
        <v>15347</v>
      </c>
      <c r="M42" s="295">
        <f>+'7.  Persistence Report'!BD178</f>
        <v>15347</v>
      </c>
      <c r="N42" s="1067"/>
      <c r="O42" s="295">
        <f>+'7.  Persistence Report'!P178</f>
        <v>1</v>
      </c>
      <c r="P42" s="295">
        <f>+'7.  Persistence Report'!Q178</f>
        <v>1</v>
      </c>
      <c r="Q42" s="295">
        <f>+'7.  Persistence Report'!R178</f>
        <v>1</v>
      </c>
      <c r="R42" s="295">
        <f>+'7.  Persistence Report'!S178</f>
        <v>1</v>
      </c>
      <c r="S42" s="295">
        <f>+'7.  Persistence Report'!T178</f>
        <v>1</v>
      </c>
      <c r="T42" s="295">
        <f>+'7.  Persistence Report'!U178</f>
        <v>1</v>
      </c>
      <c r="U42" s="295">
        <f>+'7.  Persistence Report'!V178</f>
        <v>1</v>
      </c>
      <c r="V42" s="295">
        <f>+'7.  Persistence Report'!W178</f>
        <v>1</v>
      </c>
      <c r="W42" s="295">
        <f>+'7.  Persistence Report'!X178</f>
        <v>1</v>
      </c>
      <c r="X42" s="295">
        <f>+'7.  Persistence Report'!Y178</f>
        <v>1</v>
      </c>
      <c r="Y42" s="1077">
        <f>Y41</f>
        <v>1</v>
      </c>
      <c r="Z42" s="1077">
        <f t="shared" ref="Z42:AB42" si="2">Z41</f>
        <v>0</v>
      </c>
      <c r="AA42" s="1077">
        <f t="shared" si="2"/>
        <v>0</v>
      </c>
      <c r="AB42" s="1077">
        <f t="shared" si="2"/>
        <v>0</v>
      </c>
      <c r="AC42" s="410">
        <f t="shared" ref="AC42" si="3">AC41</f>
        <v>0</v>
      </c>
      <c r="AD42" s="410">
        <f t="shared" ref="AD42" si="4">AD41</f>
        <v>0</v>
      </c>
      <c r="AE42" s="410">
        <f t="shared" ref="AE42" si="5">AE41</f>
        <v>0</v>
      </c>
      <c r="AF42" s="410">
        <f t="shared" ref="AF42" si="6">AF41</f>
        <v>0</v>
      </c>
      <c r="AG42" s="410">
        <f t="shared" ref="AG42" si="7">AG41</f>
        <v>0</v>
      </c>
      <c r="AH42" s="410">
        <f t="shared" ref="AH42" si="8">AH41</f>
        <v>0</v>
      </c>
      <c r="AI42" s="410">
        <f t="shared" ref="AI42" si="9">AI41</f>
        <v>0</v>
      </c>
      <c r="AJ42" s="410">
        <f t="shared" ref="AJ42" si="10">AJ41</f>
        <v>0</v>
      </c>
      <c r="AK42" s="410">
        <f t="shared" ref="AK42" si="11">AK41</f>
        <v>0</v>
      </c>
      <c r="AL42" s="410">
        <f t="shared" ref="AL42" si="12">AL41</f>
        <v>0</v>
      </c>
      <c r="AM42" s="297"/>
    </row>
    <row r="43" spans="1:39" ht="15.5" outlineLevel="1">
      <c r="B43" s="298"/>
      <c r="C43" s="299"/>
      <c r="D43" s="1068"/>
      <c r="E43" s="1068"/>
      <c r="F43" s="1068"/>
      <c r="G43" s="1068"/>
      <c r="H43" s="1068"/>
      <c r="I43" s="1068"/>
      <c r="J43" s="1068"/>
      <c r="K43" s="1068"/>
      <c r="L43" s="1068"/>
      <c r="M43" s="1068"/>
      <c r="N43" s="1073"/>
      <c r="O43" s="1068"/>
      <c r="P43" s="1068"/>
      <c r="Q43" s="1068"/>
      <c r="R43" s="1068"/>
      <c r="S43" s="1068"/>
      <c r="T43" s="1068"/>
      <c r="U43" s="1068"/>
      <c r="V43" s="1068"/>
      <c r="W43" s="1068"/>
      <c r="X43" s="1068"/>
      <c r="Y43" s="1078"/>
      <c r="Z43" s="1079"/>
      <c r="AA43" s="1079"/>
      <c r="AB43" s="1079"/>
      <c r="AC43" s="412"/>
      <c r="AD43" s="412"/>
      <c r="AE43" s="412"/>
      <c r="AF43" s="412"/>
      <c r="AG43" s="412"/>
      <c r="AH43" s="412"/>
      <c r="AI43" s="412"/>
      <c r="AJ43" s="412"/>
      <c r="AK43" s="412"/>
      <c r="AL43" s="412"/>
      <c r="AM43" s="302"/>
    </row>
    <row r="44" spans="1:39" ht="15.5" outlineLevel="1">
      <c r="A44" s="519">
        <v>3</v>
      </c>
      <c r="B44" s="517" t="s">
        <v>97</v>
      </c>
      <c r="C44" s="291" t="s">
        <v>25</v>
      </c>
      <c r="D44" s="295">
        <f>+'7.  Persistence Report'!AU159</f>
        <v>23118</v>
      </c>
      <c r="E44" s="295">
        <f>+'7.  Persistence Report'!AV159</f>
        <v>23118</v>
      </c>
      <c r="F44" s="295">
        <f>+'7.  Persistence Report'!AW159</f>
        <v>23118</v>
      </c>
      <c r="G44" s="295">
        <f>+'7.  Persistence Report'!AX159</f>
        <v>23014</v>
      </c>
      <c r="H44" s="295">
        <f>+'7.  Persistence Report'!AY159</f>
        <v>10988</v>
      </c>
      <c r="I44" s="295">
        <f>+'7.  Persistence Report'!AZ159</f>
        <v>0</v>
      </c>
      <c r="J44" s="295">
        <f>+'7.  Persistence Report'!BA159</f>
        <v>0</v>
      </c>
      <c r="K44" s="295">
        <f>+'7.  Persistence Report'!BB159</f>
        <v>0</v>
      </c>
      <c r="L44" s="295">
        <f>+'7.  Persistence Report'!BC159</f>
        <v>0</v>
      </c>
      <c r="M44" s="295">
        <f>+'7.  Persistence Report'!BD159</f>
        <v>0</v>
      </c>
      <c r="N44" s="1066"/>
      <c r="O44" s="295">
        <f>+'7.  Persistence Report'!P159</f>
        <v>4</v>
      </c>
      <c r="P44" s="295">
        <f>+'7.  Persistence Report'!Q159</f>
        <v>4</v>
      </c>
      <c r="Q44" s="295">
        <f>+'7.  Persistence Report'!R159</f>
        <v>4</v>
      </c>
      <c r="R44" s="295">
        <f>+'7.  Persistence Report'!S159</f>
        <v>3</v>
      </c>
      <c r="S44" s="295">
        <f>+'7.  Persistence Report'!T159</f>
        <v>2</v>
      </c>
      <c r="T44" s="295">
        <f>+'7.  Persistence Report'!U159</f>
        <v>0</v>
      </c>
      <c r="U44" s="295">
        <f>+'7.  Persistence Report'!V159</f>
        <v>0</v>
      </c>
      <c r="V44" s="295">
        <f>+'7.  Persistence Report'!W159</f>
        <v>0</v>
      </c>
      <c r="W44" s="295">
        <f>+'7.  Persistence Report'!X159</f>
        <v>0</v>
      </c>
      <c r="X44" s="295">
        <f>+'7.  Persistence Report'!Y159</f>
        <v>0</v>
      </c>
      <c r="Y44" s="1076">
        <v>1</v>
      </c>
      <c r="Z44" s="1076"/>
      <c r="AA44" s="1076"/>
      <c r="AB44" s="1076"/>
      <c r="AC44" s="409"/>
      <c r="AD44" s="409"/>
      <c r="AE44" s="409"/>
      <c r="AF44" s="409"/>
      <c r="AG44" s="409"/>
      <c r="AH44" s="409"/>
      <c r="AI44" s="409"/>
      <c r="AJ44" s="409"/>
      <c r="AK44" s="409"/>
      <c r="AL44" s="409"/>
      <c r="AM44" s="296">
        <f>SUM(Y44:AL44)</f>
        <v>1</v>
      </c>
    </row>
    <row r="45" spans="1:39" ht="15.5" outlineLevel="1">
      <c r="B45" s="294" t="s">
        <v>267</v>
      </c>
      <c r="C45" s="291" t="s">
        <v>163</v>
      </c>
      <c r="D45" s="295"/>
      <c r="E45" s="295"/>
      <c r="F45" s="295"/>
      <c r="G45" s="295"/>
      <c r="H45" s="295"/>
      <c r="I45" s="295"/>
      <c r="J45" s="295"/>
      <c r="K45" s="295"/>
      <c r="L45" s="295"/>
      <c r="M45" s="295"/>
      <c r="N45" s="1067"/>
      <c r="O45" s="295"/>
      <c r="P45" s="295"/>
      <c r="Q45" s="295"/>
      <c r="R45" s="295"/>
      <c r="S45" s="295"/>
      <c r="T45" s="295"/>
      <c r="U45" s="295"/>
      <c r="V45" s="295"/>
      <c r="W45" s="295"/>
      <c r="X45" s="295"/>
      <c r="Y45" s="1077">
        <f>Y44</f>
        <v>1</v>
      </c>
      <c r="Z45" s="1077">
        <f t="shared" ref="Z45:AB45" si="13">Z44</f>
        <v>0</v>
      </c>
      <c r="AA45" s="1077">
        <f t="shared" si="13"/>
        <v>0</v>
      </c>
      <c r="AB45" s="1077">
        <f t="shared" si="13"/>
        <v>0</v>
      </c>
      <c r="AC45" s="410">
        <f t="shared" ref="AC45" si="14">AC44</f>
        <v>0</v>
      </c>
      <c r="AD45" s="410">
        <f t="shared" ref="AD45" si="15">AD44</f>
        <v>0</v>
      </c>
      <c r="AE45" s="410">
        <f t="shared" ref="AE45" si="16">AE44</f>
        <v>0</v>
      </c>
      <c r="AF45" s="410">
        <f t="shared" ref="AF45" si="17">AF44</f>
        <v>0</v>
      </c>
      <c r="AG45" s="410">
        <f t="shared" ref="AG45" si="18">AG44</f>
        <v>0</v>
      </c>
      <c r="AH45" s="410">
        <f t="shared" ref="AH45" si="19">AH44</f>
        <v>0</v>
      </c>
      <c r="AI45" s="410">
        <f t="shared" ref="AI45" si="20">AI44</f>
        <v>0</v>
      </c>
      <c r="AJ45" s="410">
        <f t="shared" ref="AJ45" si="21">AJ44</f>
        <v>0</v>
      </c>
      <c r="AK45" s="410">
        <f t="shared" ref="AK45" si="22">AK44</f>
        <v>0</v>
      </c>
      <c r="AL45" s="410">
        <f t="shared" ref="AL45" si="23">AL44</f>
        <v>0</v>
      </c>
      <c r="AM45" s="297"/>
    </row>
    <row r="46" spans="1:39" ht="15.5" outlineLevel="1">
      <c r="B46" s="294"/>
      <c r="C46" s="305"/>
      <c r="D46" s="1066"/>
      <c r="E46" s="1066"/>
      <c r="F46" s="1066"/>
      <c r="G46" s="1066"/>
      <c r="H46" s="1066"/>
      <c r="I46" s="1066"/>
      <c r="J46" s="1066"/>
      <c r="K46" s="1066"/>
      <c r="L46" s="1066"/>
      <c r="M46" s="1066"/>
      <c r="N46" s="1066"/>
      <c r="O46" s="1066"/>
      <c r="P46" s="1066"/>
      <c r="Q46" s="1066"/>
      <c r="R46" s="1066"/>
      <c r="S46" s="1066"/>
      <c r="T46" s="1066"/>
      <c r="U46" s="1066"/>
      <c r="V46" s="1066"/>
      <c r="W46" s="1066"/>
      <c r="X46" s="1066"/>
      <c r="Y46" s="1078"/>
      <c r="Z46" s="1078"/>
      <c r="AA46" s="1078"/>
      <c r="AB46" s="1078"/>
      <c r="AC46" s="411"/>
      <c r="AD46" s="411"/>
      <c r="AE46" s="411"/>
      <c r="AF46" s="411"/>
      <c r="AG46" s="411"/>
      <c r="AH46" s="411"/>
      <c r="AI46" s="411"/>
      <c r="AJ46" s="411"/>
      <c r="AK46" s="411"/>
      <c r="AL46" s="411"/>
      <c r="AM46" s="306"/>
    </row>
    <row r="47" spans="1:39" ht="15.5" outlineLevel="1">
      <c r="A47" s="519">
        <v>4</v>
      </c>
      <c r="B47" s="517" t="s">
        <v>668</v>
      </c>
      <c r="C47" s="291" t="s">
        <v>25</v>
      </c>
      <c r="D47" s="295">
        <f>+'7.  Persistence Report'!AU160</f>
        <v>1135517</v>
      </c>
      <c r="E47" s="295">
        <f>+'7.  Persistence Report'!AV160</f>
        <v>1135517</v>
      </c>
      <c r="F47" s="295">
        <f>+'7.  Persistence Report'!AW160</f>
        <v>1135517</v>
      </c>
      <c r="G47" s="295">
        <f>+'7.  Persistence Report'!AX160</f>
        <v>1135517</v>
      </c>
      <c r="H47" s="295">
        <f>+'7.  Persistence Report'!AY160</f>
        <v>1135517</v>
      </c>
      <c r="I47" s="295">
        <f>+'7.  Persistence Report'!AZ160</f>
        <v>1135517</v>
      </c>
      <c r="J47" s="295">
        <f>+'7.  Persistence Report'!BA160</f>
        <v>1135517</v>
      </c>
      <c r="K47" s="295">
        <f>+'7.  Persistence Report'!BB160</f>
        <v>1135517</v>
      </c>
      <c r="L47" s="295">
        <f>+'7.  Persistence Report'!BC160</f>
        <v>1135517</v>
      </c>
      <c r="M47" s="295">
        <f>+'7.  Persistence Report'!BD160</f>
        <v>1135517</v>
      </c>
      <c r="N47" s="1066"/>
      <c r="O47" s="295">
        <f>+'7.  Persistence Report'!P160</f>
        <v>596</v>
      </c>
      <c r="P47" s="295">
        <f>+'7.  Persistence Report'!Q160</f>
        <v>596</v>
      </c>
      <c r="Q47" s="295">
        <f>+'7.  Persistence Report'!R160</f>
        <v>596</v>
      </c>
      <c r="R47" s="295">
        <f>+'7.  Persistence Report'!S160</f>
        <v>596</v>
      </c>
      <c r="S47" s="295">
        <f>+'7.  Persistence Report'!T160</f>
        <v>596</v>
      </c>
      <c r="T47" s="295">
        <f>+'7.  Persistence Report'!U160</f>
        <v>596</v>
      </c>
      <c r="U47" s="295">
        <f>+'7.  Persistence Report'!V160</f>
        <v>596</v>
      </c>
      <c r="V47" s="295">
        <f>+'7.  Persistence Report'!W160</f>
        <v>596</v>
      </c>
      <c r="W47" s="295">
        <f>+'7.  Persistence Report'!X160</f>
        <v>596</v>
      </c>
      <c r="X47" s="295">
        <f>+'7.  Persistence Report'!Y160</f>
        <v>596</v>
      </c>
      <c r="Y47" s="1076">
        <v>0.98</v>
      </c>
      <c r="Z47" s="1076">
        <v>0.02</v>
      </c>
      <c r="AA47" s="1076"/>
      <c r="AB47" s="1076"/>
      <c r="AC47" s="409"/>
      <c r="AD47" s="409"/>
      <c r="AE47" s="409"/>
      <c r="AF47" s="409"/>
      <c r="AG47" s="409"/>
      <c r="AH47" s="409"/>
      <c r="AI47" s="409"/>
      <c r="AJ47" s="409"/>
      <c r="AK47" s="409"/>
      <c r="AL47" s="409"/>
      <c r="AM47" s="296">
        <f>SUM(Y47:AL47)</f>
        <v>1</v>
      </c>
    </row>
    <row r="48" spans="1:39" ht="15.5" outlineLevel="1">
      <c r="B48" s="294" t="s">
        <v>267</v>
      </c>
      <c r="C48" s="291" t="s">
        <v>163</v>
      </c>
      <c r="D48" s="295">
        <f>+'7.  Persistence Report'!AU179</f>
        <v>27280</v>
      </c>
      <c r="E48" s="295">
        <f>+'7.  Persistence Report'!AV179</f>
        <v>27280</v>
      </c>
      <c r="F48" s="295">
        <f>+'7.  Persistence Report'!AW179</f>
        <v>27280</v>
      </c>
      <c r="G48" s="295">
        <f>+'7.  Persistence Report'!AX179</f>
        <v>27280</v>
      </c>
      <c r="H48" s="295">
        <f>+'7.  Persistence Report'!AY179</f>
        <v>27280</v>
      </c>
      <c r="I48" s="295">
        <f>+'7.  Persistence Report'!AZ179</f>
        <v>27280</v>
      </c>
      <c r="J48" s="295">
        <f>+'7.  Persistence Report'!BA179</f>
        <v>27280</v>
      </c>
      <c r="K48" s="295">
        <f>+'7.  Persistence Report'!BB179</f>
        <v>27280</v>
      </c>
      <c r="L48" s="295">
        <f>+'7.  Persistence Report'!BC179</f>
        <v>27280</v>
      </c>
      <c r="M48" s="295">
        <f>+'7.  Persistence Report'!BD179</f>
        <v>27280</v>
      </c>
      <c r="N48" s="1067"/>
      <c r="O48" s="295">
        <f>+'7.  Persistence Report'!P179</f>
        <v>14</v>
      </c>
      <c r="P48" s="295">
        <f>+'7.  Persistence Report'!Q179</f>
        <v>14</v>
      </c>
      <c r="Q48" s="295">
        <f>+'7.  Persistence Report'!R179</f>
        <v>14</v>
      </c>
      <c r="R48" s="295">
        <f>+'7.  Persistence Report'!S179</f>
        <v>14</v>
      </c>
      <c r="S48" s="295">
        <f>+'7.  Persistence Report'!T179</f>
        <v>14</v>
      </c>
      <c r="T48" s="295">
        <f>+'7.  Persistence Report'!U179</f>
        <v>14</v>
      </c>
      <c r="U48" s="295">
        <f>+'7.  Persistence Report'!V179</f>
        <v>14</v>
      </c>
      <c r="V48" s="295">
        <f>+'7.  Persistence Report'!W179</f>
        <v>14</v>
      </c>
      <c r="W48" s="295">
        <f>+'7.  Persistence Report'!X179</f>
        <v>14</v>
      </c>
      <c r="X48" s="295">
        <f>+'7.  Persistence Report'!Y179</f>
        <v>14</v>
      </c>
      <c r="Y48" s="1077">
        <f>Y47</f>
        <v>0.98</v>
      </c>
      <c r="Z48" s="1077">
        <f t="shared" ref="Z48:AB48" si="24">Z47</f>
        <v>0.02</v>
      </c>
      <c r="AA48" s="1077">
        <f t="shared" si="24"/>
        <v>0</v>
      </c>
      <c r="AB48" s="1077">
        <f t="shared" si="24"/>
        <v>0</v>
      </c>
      <c r="AC48" s="410">
        <f t="shared" ref="AC48" si="25">AC47</f>
        <v>0</v>
      </c>
      <c r="AD48" s="410">
        <f t="shared" ref="AD48" si="26">AD47</f>
        <v>0</v>
      </c>
      <c r="AE48" s="410">
        <f t="shared" ref="AE48" si="27">AE47</f>
        <v>0</v>
      </c>
      <c r="AF48" s="410">
        <f t="shared" ref="AF48" si="28">AF47</f>
        <v>0</v>
      </c>
      <c r="AG48" s="410">
        <f t="shared" ref="AG48" si="29">AG47</f>
        <v>0</v>
      </c>
      <c r="AH48" s="410">
        <f t="shared" ref="AH48" si="30">AH47</f>
        <v>0</v>
      </c>
      <c r="AI48" s="410">
        <f t="shared" ref="AI48" si="31">AI47</f>
        <v>0</v>
      </c>
      <c r="AJ48" s="410">
        <f t="shared" ref="AJ48" si="32">AJ47</f>
        <v>0</v>
      </c>
      <c r="AK48" s="410">
        <f t="shared" ref="AK48" si="33">AK47</f>
        <v>0</v>
      </c>
      <c r="AL48" s="410">
        <f t="shared" ref="AL48" si="34">AL47</f>
        <v>0</v>
      </c>
      <c r="AM48" s="297"/>
    </row>
    <row r="49" spans="1:39" ht="15.5" outlineLevel="1">
      <c r="B49" s="294"/>
      <c r="C49" s="305"/>
      <c r="D49" s="1068"/>
      <c r="E49" s="1068"/>
      <c r="F49" s="1068"/>
      <c r="G49" s="1068"/>
      <c r="H49" s="1068"/>
      <c r="I49" s="1068"/>
      <c r="J49" s="1068"/>
      <c r="K49" s="1068"/>
      <c r="L49" s="1068"/>
      <c r="M49" s="1068"/>
      <c r="N49" s="1066"/>
      <c r="O49" s="1068"/>
      <c r="P49" s="1068"/>
      <c r="Q49" s="1068"/>
      <c r="R49" s="1068"/>
      <c r="S49" s="1068"/>
      <c r="T49" s="1068"/>
      <c r="U49" s="1068"/>
      <c r="V49" s="1068"/>
      <c r="W49" s="1068"/>
      <c r="X49" s="1068"/>
      <c r="Y49" s="1078"/>
      <c r="Z49" s="1078"/>
      <c r="AA49" s="1078"/>
      <c r="AB49" s="1078"/>
      <c r="AC49" s="411"/>
      <c r="AD49" s="411"/>
      <c r="AE49" s="411"/>
      <c r="AF49" s="411"/>
      <c r="AG49" s="411"/>
      <c r="AH49" s="411"/>
      <c r="AI49" s="411"/>
      <c r="AJ49" s="411"/>
      <c r="AK49" s="411"/>
      <c r="AL49" s="411"/>
      <c r="AM49" s="306"/>
    </row>
    <row r="50" spans="1:39" ht="18" customHeight="1" outlineLevel="1">
      <c r="A50" s="519">
        <v>5</v>
      </c>
      <c r="B50" s="517" t="s">
        <v>98</v>
      </c>
      <c r="C50" s="291" t="s">
        <v>25</v>
      </c>
      <c r="D50" s="295">
        <f>+'7.  Persistence Report'!AU161</f>
        <v>388014</v>
      </c>
      <c r="E50" s="295">
        <f>+'7.  Persistence Report'!AV161</f>
        <v>388014</v>
      </c>
      <c r="F50" s="295">
        <f>+'7.  Persistence Report'!AW161</f>
        <v>388014</v>
      </c>
      <c r="G50" s="295">
        <f>+'7.  Persistence Report'!AX161</f>
        <v>388014</v>
      </c>
      <c r="H50" s="295">
        <f>+'7.  Persistence Report'!AY161</f>
        <v>388014</v>
      </c>
      <c r="I50" s="295">
        <f>+'7.  Persistence Report'!AZ161</f>
        <v>388014</v>
      </c>
      <c r="J50" s="295">
        <f>+'7.  Persistence Report'!BA161</f>
        <v>388014</v>
      </c>
      <c r="K50" s="295">
        <f>+'7.  Persistence Report'!BB161</f>
        <v>388014</v>
      </c>
      <c r="L50" s="295">
        <f>+'7.  Persistence Report'!BC161</f>
        <v>388014</v>
      </c>
      <c r="M50" s="295">
        <f>+'7.  Persistence Report'!BD161</f>
        <v>388014</v>
      </c>
      <c r="N50" s="1066"/>
      <c r="O50" s="295">
        <f>+'7.  Persistence Report'!P161</f>
        <v>72</v>
      </c>
      <c r="P50" s="295">
        <f>+'7.  Persistence Report'!Q161</f>
        <v>72</v>
      </c>
      <c r="Q50" s="295">
        <f>+'7.  Persistence Report'!R161</f>
        <v>72</v>
      </c>
      <c r="R50" s="295">
        <f>+'7.  Persistence Report'!S161</f>
        <v>72</v>
      </c>
      <c r="S50" s="295">
        <f>+'7.  Persistence Report'!T161</f>
        <v>72</v>
      </c>
      <c r="T50" s="295">
        <f>+'7.  Persistence Report'!U161</f>
        <v>72</v>
      </c>
      <c r="U50" s="295">
        <f>+'7.  Persistence Report'!V161</f>
        <v>72</v>
      </c>
      <c r="V50" s="295">
        <f>+'7.  Persistence Report'!W161</f>
        <v>72</v>
      </c>
      <c r="W50" s="295">
        <f>+'7.  Persistence Report'!X161</f>
        <v>72</v>
      </c>
      <c r="X50" s="295">
        <f>+'7.  Persistence Report'!Y161</f>
        <v>72</v>
      </c>
      <c r="Y50" s="1076">
        <v>1</v>
      </c>
      <c r="Z50" s="1076"/>
      <c r="AA50" s="1076"/>
      <c r="AB50" s="1076"/>
      <c r="AC50" s="409"/>
      <c r="AD50" s="409"/>
      <c r="AE50" s="409"/>
      <c r="AF50" s="409"/>
      <c r="AG50" s="409"/>
      <c r="AH50" s="409"/>
      <c r="AI50" s="409"/>
      <c r="AJ50" s="409"/>
      <c r="AK50" s="409"/>
      <c r="AL50" s="409"/>
      <c r="AM50" s="296">
        <f>SUM(Y50:AL50)</f>
        <v>1</v>
      </c>
    </row>
    <row r="51" spans="1:39" ht="15.5" outlineLevel="1">
      <c r="B51" s="294" t="s">
        <v>267</v>
      </c>
      <c r="C51" s="291" t="s">
        <v>163</v>
      </c>
      <c r="D51" s="295">
        <f>+'7.  Persistence Report'!AU180</f>
        <v>16409</v>
      </c>
      <c r="E51" s="295">
        <f>+'7.  Persistence Report'!AV180</f>
        <v>16409</v>
      </c>
      <c r="F51" s="295">
        <f>+'7.  Persistence Report'!AW180</f>
        <v>16409</v>
      </c>
      <c r="G51" s="295">
        <f>+'7.  Persistence Report'!AX180</f>
        <v>16409</v>
      </c>
      <c r="H51" s="295">
        <f>+'7.  Persistence Report'!AY180</f>
        <v>16409</v>
      </c>
      <c r="I51" s="295">
        <f>+'7.  Persistence Report'!AZ180</f>
        <v>16409</v>
      </c>
      <c r="J51" s="295">
        <f>+'7.  Persistence Report'!BA180</f>
        <v>16409</v>
      </c>
      <c r="K51" s="295">
        <f>+'7.  Persistence Report'!BB180</f>
        <v>16409</v>
      </c>
      <c r="L51" s="295">
        <f>+'7.  Persistence Report'!BC180</f>
        <v>16409</v>
      </c>
      <c r="M51" s="295">
        <f>+'7.  Persistence Report'!BD180</f>
        <v>16409</v>
      </c>
      <c r="N51" s="1067"/>
      <c r="O51" s="295">
        <f>+'7.  Persistence Report'!P180</f>
        <v>1</v>
      </c>
      <c r="P51" s="295">
        <f>+'7.  Persistence Report'!Q180</f>
        <v>1</v>
      </c>
      <c r="Q51" s="295">
        <f>+'7.  Persistence Report'!R180</f>
        <v>1</v>
      </c>
      <c r="R51" s="295">
        <f>+'7.  Persistence Report'!S180</f>
        <v>1</v>
      </c>
      <c r="S51" s="295">
        <f>+'7.  Persistence Report'!T180</f>
        <v>1</v>
      </c>
      <c r="T51" s="295">
        <f>+'7.  Persistence Report'!U180</f>
        <v>1</v>
      </c>
      <c r="U51" s="295">
        <f>+'7.  Persistence Report'!V180</f>
        <v>1</v>
      </c>
      <c r="V51" s="295">
        <f>+'7.  Persistence Report'!W180</f>
        <v>1</v>
      </c>
      <c r="W51" s="295">
        <f>+'7.  Persistence Report'!X180</f>
        <v>1</v>
      </c>
      <c r="X51" s="295">
        <f>+'7.  Persistence Report'!Y180</f>
        <v>1</v>
      </c>
      <c r="Y51" s="1077">
        <f>Y50</f>
        <v>1</v>
      </c>
      <c r="Z51" s="1077">
        <f t="shared" ref="Z51:AB51" si="35">Z50</f>
        <v>0</v>
      </c>
      <c r="AA51" s="1077">
        <f t="shared" si="35"/>
        <v>0</v>
      </c>
      <c r="AB51" s="1077">
        <f t="shared" si="35"/>
        <v>0</v>
      </c>
      <c r="AC51" s="410">
        <f t="shared" ref="AC51" si="36">AC50</f>
        <v>0</v>
      </c>
      <c r="AD51" s="410">
        <f t="shared" ref="AD51" si="37">AD50</f>
        <v>0</v>
      </c>
      <c r="AE51" s="410">
        <f t="shared" ref="AE51" si="38">AE50</f>
        <v>0</v>
      </c>
      <c r="AF51" s="410">
        <f t="shared" ref="AF51" si="39">AF50</f>
        <v>0</v>
      </c>
      <c r="AG51" s="410">
        <f t="shared" ref="AG51" si="40">AG50</f>
        <v>0</v>
      </c>
      <c r="AH51" s="410">
        <f t="shared" ref="AH51" si="41">AH50</f>
        <v>0</v>
      </c>
      <c r="AI51" s="410">
        <f t="shared" ref="AI51" si="42">AI50</f>
        <v>0</v>
      </c>
      <c r="AJ51" s="410">
        <f t="shared" ref="AJ51" si="43">AJ50</f>
        <v>0</v>
      </c>
      <c r="AK51" s="410">
        <f t="shared" ref="AK51" si="44">AK50</f>
        <v>0</v>
      </c>
      <c r="AL51" s="410">
        <f t="shared" ref="AL51" si="45">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1091"/>
      <c r="Z52" s="1094"/>
      <c r="AA52" s="1094"/>
      <c r="AB52" s="1094"/>
      <c r="AC52" s="422"/>
      <c r="AD52" s="422"/>
      <c r="AE52" s="422"/>
      <c r="AF52" s="422"/>
      <c r="AG52" s="422"/>
      <c r="AH52" s="422"/>
      <c r="AI52" s="422"/>
      <c r="AJ52" s="422"/>
      <c r="AK52" s="422"/>
      <c r="AL52" s="422"/>
      <c r="AM52" s="297"/>
    </row>
    <row r="53" spans="1:39" ht="16.5" customHeight="1" outlineLevel="1">
      <c r="B53" s="318"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1080"/>
      <c r="Z53" s="1080"/>
      <c r="AA53" s="1080"/>
      <c r="AB53" s="1080"/>
      <c r="AC53" s="413"/>
      <c r="AD53" s="413"/>
      <c r="AE53" s="413"/>
      <c r="AF53" s="413"/>
      <c r="AG53" s="413"/>
      <c r="AH53" s="413"/>
      <c r="AI53" s="413"/>
      <c r="AJ53" s="413"/>
      <c r="AK53" s="413"/>
      <c r="AL53" s="413"/>
      <c r="AM53" s="292"/>
    </row>
    <row r="54" spans="1:39" ht="15.5" outlineLevel="1">
      <c r="A54" s="519">
        <v>6</v>
      </c>
      <c r="B54" s="517" t="s">
        <v>99</v>
      </c>
      <c r="C54" s="291" t="s">
        <v>25</v>
      </c>
      <c r="D54" s="295">
        <f>+'7.  Persistence Report'!AU162</f>
        <v>0</v>
      </c>
      <c r="E54" s="295">
        <f>+'7.  Persistence Report'!AV162</f>
        <v>0</v>
      </c>
      <c r="F54" s="295">
        <f>+'7.  Persistence Report'!AW162</f>
        <v>0</v>
      </c>
      <c r="G54" s="295">
        <f>+'7.  Persistence Report'!AX162</f>
        <v>0</v>
      </c>
      <c r="H54" s="295">
        <f>+'7.  Persistence Report'!AY162</f>
        <v>0</v>
      </c>
      <c r="I54" s="295">
        <f>+'7.  Persistence Report'!AZ162</f>
        <v>0</v>
      </c>
      <c r="J54" s="295">
        <f>+'7.  Persistence Report'!BA162</f>
        <v>0</v>
      </c>
      <c r="K54" s="295">
        <f>+'7.  Persistence Report'!BB162</f>
        <v>0</v>
      </c>
      <c r="L54" s="295">
        <f>+'7.  Persistence Report'!BC162</f>
        <v>0</v>
      </c>
      <c r="M54" s="295">
        <f>+'7.  Persistence Report'!BD162</f>
        <v>0</v>
      </c>
      <c r="N54" s="295">
        <v>12</v>
      </c>
      <c r="O54" s="295">
        <f>+'7.  Persistence Report'!P162</f>
        <v>0</v>
      </c>
      <c r="P54" s="295">
        <f>+'7.  Persistence Report'!Q162</f>
        <v>0</v>
      </c>
      <c r="Q54" s="295">
        <f>+'7.  Persistence Report'!R162</f>
        <v>0</v>
      </c>
      <c r="R54" s="295">
        <f>+'7.  Persistence Report'!S162</f>
        <v>0</v>
      </c>
      <c r="S54" s="295">
        <f>+'7.  Persistence Report'!T162</f>
        <v>0</v>
      </c>
      <c r="T54" s="295">
        <f>+'7.  Persistence Report'!U162</f>
        <v>0</v>
      </c>
      <c r="U54" s="295">
        <f>+'7.  Persistence Report'!V162</f>
        <v>0</v>
      </c>
      <c r="V54" s="295">
        <f>+'7.  Persistence Report'!W162</f>
        <v>0</v>
      </c>
      <c r="W54" s="295">
        <f>+'7.  Persistence Report'!X162</f>
        <v>0</v>
      </c>
      <c r="X54" s="295">
        <f>+'7.  Persistence Report'!Y162</f>
        <v>0</v>
      </c>
      <c r="Y54" s="414"/>
      <c r="Z54" s="1076">
        <v>1</v>
      </c>
      <c r="AA54" s="1076">
        <v>0</v>
      </c>
      <c r="AB54" s="1076"/>
      <c r="AC54" s="409"/>
      <c r="AD54" s="409"/>
      <c r="AE54" s="409"/>
      <c r="AF54" s="414"/>
      <c r="AG54" s="414"/>
      <c r="AH54" s="414"/>
      <c r="AI54" s="414"/>
      <c r="AJ54" s="414"/>
      <c r="AK54" s="414"/>
      <c r="AL54" s="414"/>
      <c r="AM54" s="296">
        <f>SUM(Y54:AL54)</f>
        <v>1</v>
      </c>
    </row>
    <row r="55" spans="1:39" ht="15.5" outlineLevel="1">
      <c r="B55" s="294" t="s">
        <v>267</v>
      </c>
      <c r="C55" s="291" t="s">
        <v>163</v>
      </c>
      <c r="D55" s="295">
        <f>+'7.  Persistence Report'!AU181</f>
        <v>1140998</v>
      </c>
      <c r="E55" s="295">
        <f>+'7.  Persistence Report'!AV181</f>
        <v>1140998</v>
      </c>
      <c r="F55" s="295">
        <f>+'7.  Persistence Report'!AW181</f>
        <v>1140998</v>
      </c>
      <c r="G55" s="295">
        <f>+'7.  Persistence Report'!AX181</f>
        <v>1140998</v>
      </c>
      <c r="H55" s="295">
        <f>+'7.  Persistence Report'!AY181</f>
        <v>1140998</v>
      </c>
      <c r="I55" s="295">
        <f>+'7.  Persistence Report'!AZ181</f>
        <v>1140998</v>
      </c>
      <c r="J55" s="295">
        <f>+'7.  Persistence Report'!BA181</f>
        <v>1140998</v>
      </c>
      <c r="K55" s="295">
        <f>+'7.  Persistence Report'!BB181</f>
        <v>1140998</v>
      </c>
      <c r="L55" s="295">
        <f>+'7.  Persistence Report'!BC181</f>
        <v>1140998</v>
      </c>
      <c r="M55" s="295">
        <f>+'7.  Persistence Report'!BD181</f>
        <v>1140998</v>
      </c>
      <c r="N55" s="295">
        <f>N54</f>
        <v>12</v>
      </c>
      <c r="O55" s="295">
        <f>+'7.  Persistence Report'!P181</f>
        <v>243</v>
      </c>
      <c r="P55" s="295">
        <f>+'7.  Persistence Report'!Q181</f>
        <v>243</v>
      </c>
      <c r="Q55" s="295">
        <f>+'7.  Persistence Report'!R181</f>
        <v>243</v>
      </c>
      <c r="R55" s="295">
        <f>+'7.  Persistence Report'!S181</f>
        <v>243</v>
      </c>
      <c r="S55" s="295">
        <f>+'7.  Persistence Report'!T181</f>
        <v>277</v>
      </c>
      <c r="T55" s="295">
        <f>+'7.  Persistence Report'!U181</f>
        <v>277</v>
      </c>
      <c r="U55" s="295">
        <f>+'7.  Persistence Report'!V181</f>
        <v>277</v>
      </c>
      <c r="V55" s="295">
        <f>+'7.  Persistence Report'!W181</f>
        <v>277</v>
      </c>
      <c r="W55" s="295">
        <f>+'7.  Persistence Report'!X181</f>
        <v>277</v>
      </c>
      <c r="X55" s="295">
        <f>+'7.  Persistence Report'!Y181</f>
        <v>277</v>
      </c>
      <c r="Y55" s="1077">
        <f>Y54</f>
        <v>0</v>
      </c>
      <c r="Z55" s="1077">
        <f t="shared" ref="Z55:AB55" si="46">Z54</f>
        <v>1</v>
      </c>
      <c r="AA55" s="1077">
        <f t="shared" si="46"/>
        <v>0</v>
      </c>
      <c r="AB55" s="1077">
        <f t="shared" si="46"/>
        <v>0</v>
      </c>
      <c r="AC55" s="410">
        <f t="shared" ref="AC55" si="47">AC54</f>
        <v>0</v>
      </c>
      <c r="AD55" s="410">
        <f t="shared" ref="AD55" si="48">AD54</f>
        <v>0</v>
      </c>
      <c r="AE55" s="410">
        <f t="shared" ref="AE55" si="49">AE54</f>
        <v>0</v>
      </c>
      <c r="AF55" s="410">
        <f t="shared" ref="AF55" si="50">AF54</f>
        <v>0</v>
      </c>
      <c r="AG55" s="410">
        <f t="shared" ref="AG55" si="51">AG54</f>
        <v>0</v>
      </c>
      <c r="AH55" s="410">
        <f t="shared" ref="AH55" si="52">AH54</f>
        <v>0</v>
      </c>
      <c r="AI55" s="410">
        <f t="shared" ref="AI55" si="53">AI54</f>
        <v>0</v>
      </c>
      <c r="AJ55" s="410">
        <f t="shared" ref="AJ55" si="54">AJ54</f>
        <v>0</v>
      </c>
      <c r="AK55" s="410">
        <f t="shared" ref="AK55" si="55">AK54</f>
        <v>0</v>
      </c>
      <c r="AL55" s="410">
        <f t="shared" ref="AL55" si="56">AL54</f>
        <v>0</v>
      </c>
      <c r="AM55" s="311"/>
    </row>
    <row r="56" spans="1:39" ht="15.5" outlineLevel="1">
      <c r="B56" s="310"/>
      <c r="C56" s="312"/>
      <c r="D56" s="1066"/>
      <c r="E56" s="1066"/>
      <c r="F56" s="1066"/>
      <c r="G56" s="1066"/>
      <c r="H56" s="1066"/>
      <c r="I56" s="1066"/>
      <c r="J56" s="1066"/>
      <c r="K56" s="1066"/>
      <c r="L56" s="1066"/>
      <c r="M56" s="1066"/>
      <c r="N56" s="1066"/>
      <c r="O56" s="1066"/>
      <c r="P56" s="1066"/>
      <c r="Q56" s="1066"/>
      <c r="R56" s="1066"/>
      <c r="S56" s="1066"/>
      <c r="T56" s="1066"/>
      <c r="U56" s="1066"/>
      <c r="V56" s="1066"/>
      <c r="W56" s="1066"/>
      <c r="X56" s="1066"/>
      <c r="Y56" s="415"/>
      <c r="Z56" s="415"/>
      <c r="AA56" s="415"/>
      <c r="AB56" s="415"/>
      <c r="AC56" s="415"/>
      <c r="AD56" s="415"/>
      <c r="AE56" s="415"/>
      <c r="AF56" s="415"/>
      <c r="AG56" s="415"/>
      <c r="AH56" s="415"/>
      <c r="AI56" s="415"/>
      <c r="AJ56" s="415"/>
      <c r="AK56" s="415"/>
      <c r="AL56" s="415"/>
      <c r="AM56" s="313"/>
    </row>
    <row r="57" spans="1:39" ht="28.5" customHeight="1" outlineLevel="1">
      <c r="A57" s="519">
        <v>7</v>
      </c>
      <c r="B57" s="517" t="s">
        <v>100</v>
      </c>
      <c r="C57" s="291" t="s">
        <v>25</v>
      </c>
      <c r="D57" s="295">
        <f>+'7.  Persistence Report'!AU163</f>
        <v>16475231</v>
      </c>
      <c r="E57" s="295">
        <f>+'7.  Persistence Report'!AV163</f>
        <v>16475231</v>
      </c>
      <c r="F57" s="295">
        <f>+'7.  Persistence Report'!AW163</f>
        <v>16411608</v>
      </c>
      <c r="G57" s="295">
        <f>+'7.  Persistence Report'!AX163</f>
        <v>16394148</v>
      </c>
      <c r="H57" s="295">
        <f>+'7.  Persistence Report'!AY163</f>
        <v>16394148</v>
      </c>
      <c r="I57" s="295">
        <f>+'7.  Persistence Report'!AZ163</f>
        <v>16393329</v>
      </c>
      <c r="J57" s="295">
        <f>+'7.  Persistence Report'!BA163</f>
        <v>15764945</v>
      </c>
      <c r="K57" s="295">
        <f>+'7.  Persistence Report'!BB163</f>
        <v>15764945</v>
      </c>
      <c r="L57" s="295">
        <f>+'7.  Persistence Report'!BC163</f>
        <v>15410834</v>
      </c>
      <c r="M57" s="295">
        <f>+'7.  Persistence Report'!BD163</f>
        <v>13288474</v>
      </c>
      <c r="N57" s="295">
        <v>12</v>
      </c>
      <c r="O57" s="295">
        <f>+'7.  Persistence Report'!P163</f>
        <v>2734</v>
      </c>
      <c r="P57" s="295">
        <f>+'7.  Persistence Report'!Q163</f>
        <v>2734</v>
      </c>
      <c r="Q57" s="295">
        <f>+'7.  Persistence Report'!R163</f>
        <v>2714</v>
      </c>
      <c r="R57" s="295">
        <f>+'7.  Persistence Report'!S163</f>
        <v>2709</v>
      </c>
      <c r="S57" s="295">
        <f>+'7.  Persistence Report'!T163</f>
        <v>2709</v>
      </c>
      <c r="T57" s="295">
        <f>+'7.  Persistence Report'!U163</f>
        <v>2709</v>
      </c>
      <c r="U57" s="295">
        <f>+'7.  Persistence Report'!V163</f>
        <v>2617</v>
      </c>
      <c r="V57" s="295">
        <f>+'7.  Persistence Report'!W163</f>
        <v>2617</v>
      </c>
      <c r="W57" s="295">
        <f>+'7.  Persistence Report'!X163</f>
        <v>2531</v>
      </c>
      <c r="X57" s="295">
        <f>+'7.  Persistence Report'!Y163</f>
        <v>2231</v>
      </c>
      <c r="Y57" s="530"/>
      <c r="Z57" s="1076">
        <v>0.12</v>
      </c>
      <c r="AA57" s="1076">
        <v>0.88</v>
      </c>
      <c r="AB57" s="1076"/>
      <c r="AC57" s="530"/>
      <c r="AD57" s="409"/>
      <c r="AE57" s="409"/>
      <c r="AF57" s="414"/>
      <c r="AG57" s="414"/>
      <c r="AH57" s="414"/>
      <c r="AI57" s="414"/>
      <c r="AJ57" s="414"/>
      <c r="AK57" s="414"/>
      <c r="AL57" s="414"/>
      <c r="AM57" s="296">
        <f>SUM(Y57:AL57)</f>
        <v>1</v>
      </c>
    </row>
    <row r="58" spans="1:39" ht="15.5" outlineLevel="1">
      <c r="B58" s="294" t="s">
        <v>267</v>
      </c>
      <c r="C58" s="291" t="s">
        <v>163</v>
      </c>
      <c r="D58" s="295">
        <f>+'7.  Persistence Report'!AU182+'7.  Persistence Report'!AU195</f>
        <v>2378446</v>
      </c>
      <c r="E58" s="295">
        <f>+'7.  Persistence Report'!AV182+'7.  Persistence Report'!AV195</f>
        <v>2378446</v>
      </c>
      <c r="F58" s="295">
        <f>+'7.  Persistence Report'!AW182+'7.  Persistence Report'!AW195</f>
        <v>2442069</v>
      </c>
      <c r="G58" s="295">
        <f>+'7.  Persistence Report'!AX182+'7.  Persistence Report'!AX195</f>
        <v>2464786</v>
      </c>
      <c r="H58" s="295">
        <f>+'7.  Persistence Report'!AY182+'7.  Persistence Report'!AY195</f>
        <v>2464786</v>
      </c>
      <c r="I58" s="295">
        <f>+'7.  Persistence Report'!AZ182+'7.  Persistence Report'!AZ195</f>
        <v>2464786</v>
      </c>
      <c r="J58" s="295">
        <f>+'7.  Persistence Report'!BA182+'7.  Persistence Report'!BA195</f>
        <v>3093170</v>
      </c>
      <c r="K58" s="295">
        <f>+'7.  Persistence Report'!BB182+'7.  Persistence Report'!BB195</f>
        <v>3093170</v>
      </c>
      <c r="L58" s="295">
        <f>+'7.  Persistence Report'!BC182+'7.  Persistence Report'!BC195</f>
        <v>3256045</v>
      </c>
      <c r="M58" s="295">
        <f>+'7.  Persistence Report'!BD182+'7.  Persistence Report'!BD195</f>
        <v>2863095</v>
      </c>
      <c r="N58" s="295">
        <f>N57</f>
        <v>12</v>
      </c>
      <c r="O58" s="295">
        <f>+'7.  Persistence Report'!P182+'7.  Persistence Report'!P195</f>
        <v>459</v>
      </c>
      <c r="P58" s="295">
        <f>+'7.  Persistence Report'!Q182+'7.  Persistence Report'!Q195</f>
        <v>459</v>
      </c>
      <c r="Q58" s="295">
        <f>+'7.  Persistence Report'!R182+'7.  Persistence Report'!R195</f>
        <v>479</v>
      </c>
      <c r="R58" s="295">
        <f>+'7.  Persistence Report'!S182+'7.  Persistence Report'!S195</f>
        <v>486</v>
      </c>
      <c r="S58" s="295">
        <f>+'7.  Persistence Report'!T182+'7.  Persistence Report'!T195</f>
        <v>486</v>
      </c>
      <c r="T58" s="295">
        <f>+'7.  Persistence Report'!U182+'7.  Persistence Report'!U195</f>
        <v>486</v>
      </c>
      <c r="U58" s="295">
        <f>+'7.  Persistence Report'!V182+'7.  Persistence Report'!V195</f>
        <v>577</v>
      </c>
      <c r="V58" s="295">
        <f>+'7.  Persistence Report'!W182+'7.  Persistence Report'!W195</f>
        <v>577</v>
      </c>
      <c r="W58" s="295">
        <f>+'7.  Persistence Report'!X182+'7.  Persistence Report'!X195</f>
        <v>604</v>
      </c>
      <c r="X58" s="295">
        <f>+'7.  Persistence Report'!Y182+'7.  Persistence Report'!Y195</f>
        <v>533</v>
      </c>
      <c r="Y58" s="1077">
        <f>Y57</f>
        <v>0</v>
      </c>
      <c r="Z58" s="1077">
        <f>Z57</f>
        <v>0.12</v>
      </c>
      <c r="AA58" s="1077">
        <f t="shared" ref="AA58:AB58" si="57">AA57</f>
        <v>0.88</v>
      </c>
      <c r="AB58" s="1077">
        <f t="shared" si="57"/>
        <v>0</v>
      </c>
      <c r="AC58" s="410">
        <f t="shared" ref="AC58" si="58">AC57</f>
        <v>0</v>
      </c>
      <c r="AD58" s="410">
        <f t="shared" ref="AD58" si="59">AD57</f>
        <v>0</v>
      </c>
      <c r="AE58" s="410">
        <f t="shared" ref="AE58" si="60">AE57</f>
        <v>0</v>
      </c>
      <c r="AF58" s="410">
        <f t="shared" ref="AF58" si="61">AF57</f>
        <v>0</v>
      </c>
      <c r="AG58" s="410">
        <f t="shared" ref="AG58" si="62">AG57</f>
        <v>0</v>
      </c>
      <c r="AH58" s="410">
        <f t="shared" ref="AH58" si="63">AH57</f>
        <v>0</v>
      </c>
      <c r="AI58" s="410">
        <f t="shared" ref="AI58" si="64">AI57</f>
        <v>0</v>
      </c>
      <c r="AJ58" s="410">
        <f t="shared" ref="AJ58" si="65">AJ57</f>
        <v>0</v>
      </c>
      <c r="AK58" s="410">
        <f t="shared" ref="AK58" si="66">AK57</f>
        <v>0</v>
      </c>
      <c r="AL58" s="410">
        <f t="shared" ref="AL58" si="67">AL57</f>
        <v>0</v>
      </c>
      <c r="AM58" s="311"/>
    </row>
    <row r="59" spans="1:39" ht="15.5" outlineLevel="1">
      <c r="B59" s="314"/>
      <c r="C59" s="312"/>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415"/>
      <c r="Z59" s="416"/>
      <c r="AA59" s="415"/>
      <c r="AB59" s="415"/>
      <c r="AC59" s="415"/>
      <c r="AD59" s="415"/>
      <c r="AE59" s="415"/>
      <c r="AF59" s="415"/>
      <c r="AG59" s="415"/>
      <c r="AH59" s="415"/>
      <c r="AI59" s="415"/>
      <c r="AJ59" s="415"/>
      <c r="AK59" s="415"/>
      <c r="AL59" s="415"/>
      <c r="AM59" s="313"/>
    </row>
    <row r="60" spans="1:39" ht="31" outlineLevel="1">
      <c r="A60" s="519">
        <v>8</v>
      </c>
      <c r="B60" s="517" t="s">
        <v>101</v>
      </c>
      <c r="C60" s="291" t="s">
        <v>25</v>
      </c>
      <c r="D60" s="295">
        <f>+'7.  Persistence Report'!AU164</f>
        <v>417284</v>
      </c>
      <c r="E60" s="295">
        <f>+'7.  Persistence Report'!AV164</f>
        <v>387869</v>
      </c>
      <c r="F60" s="295">
        <f>+'7.  Persistence Report'!AW164</f>
        <v>253424</v>
      </c>
      <c r="G60" s="295">
        <f>+'7.  Persistence Report'!AX164</f>
        <v>253424</v>
      </c>
      <c r="H60" s="295">
        <f>+'7.  Persistence Report'!AY164</f>
        <v>253424</v>
      </c>
      <c r="I60" s="295">
        <f>+'7.  Persistence Report'!AZ164</f>
        <v>253424</v>
      </c>
      <c r="J60" s="295">
        <f>+'7.  Persistence Report'!BA164</f>
        <v>253424</v>
      </c>
      <c r="K60" s="295">
        <f>+'7.  Persistence Report'!BB164</f>
        <v>253424</v>
      </c>
      <c r="L60" s="295">
        <f>+'7.  Persistence Report'!BC164</f>
        <v>253424</v>
      </c>
      <c r="M60" s="295">
        <f>+'7.  Persistence Report'!BD164</f>
        <v>253424</v>
      </c>
      <c r="N60" s="295">
        <v>12</v>
      </c>
      <c r="O60" s="295">
        <f>+'7.  Persistence Report'!P164</f>
        <v>101</v>
      </c>
      <c r="P60" s="295">
        <f>+'7.  Persistence Report'!Q164</f>
        <v>95</v>
      </c>
      <c r="Q60" s="295">
        <f>+'7.  Persistence Report'!R164</f>
        <v>59</v>
      </c>
      <c r="R60" s="295">
        <f>+'7.  Persistence Report'!S164</f>
        <v>59</v>
      </c>
      <c r="S60" s="295">
        <f>+'7.  Persistence Report'!T164</f>
        <v>59</v>
      </c>
      <c r="T60" s="295">
        <f>+'7.  Persistence Report'!U164</f>
        <v>59</v>
      </c>
      <c r="U60" s="295">
        <f>+'7.  Persistence Report'!V164</f>
        <v>59</v>
      </c>
      <c r="V60" s="295">
        <f>+'7.  Persistence Report'!W164</f>
        <v>59</v>
      </c>
      <c r="W60" s="295">
        <f>+'7.  Persistence Report'!X164</f>
        <v>59</v>
      </c>
      <c r="X60" s="295">
        <f>+'7.  Persistence Report'!Y164</f>
        <v>59</v>
      </c>
      <c r="Y60" s="414"/>
      <c r="Z60" s="1076">
        <v>1</v>
      </c>
      <c r="AA60" s="1076">
        <v>0</v>
      </c>
      <c r="AB60" s="1076"/>
      <c r="AC60" s="409"/>
      <c r="AD60" s="409"/>
      <c r="AE60" s="409"/>
      <c r="AF60" s="414"/>
      <c r="AG60" s="414"/>
      <c r="AH60" s="414"/>
      <c r="AI60" s="414"/>
      <c r="AJ60" s="414"/>
      <c r="AK60" s="414"/>
      <c r="AL60" s="414"/>
      <c r="AM60" s="296">
        <f>SUM(Y60:AL60)</f>
        <v>1</v>
      </c>
    </row>
    <row r="61" spans="1:39" ht="15.5" outlineLevel="1">
      <c r="B61" s="294" t="s">
        <v>267</v>
      </c>
      <c r="C61" s="291" t="s">
        <v>163</v>
      </c>
      <c r="D61" s="295">
        <f>+'7.  Persistence Report'!AU196</f>
        <v>-148302</v>
      </c>
      <c r="E61" s="295">
        <f>+'7.  Persistence Report'!AV196</f>
        <v>-118886</v>
      </c>
      <c r="F61" s="295">
        <f>+'7.  Persistence Report'!AW196</f>
        <v>15558</v>
      </c>
      <c r="G61" s="295">
        <f>+'7.  Persistence Report'!AX196</f>
        <v>27371</v>
      </c>
      <c r="H61" s="295">
        <f>+'7.  Persistence Report'!AY196</f>
        <v>27371</v>
      </c>
      <c r="I61" s="295">
        <f>+'7.  Persistence Report'!AZ196</f>
        <v>27371</v>
      </c>
      <c r="J61" s="295">
        <f>+'7.  Persistence Report'!BA196</f>
        <v>27371</v>
      </c>
      <c r="K61" s="295">
        <f>+'7.  Persistence Report'!BB196</f>
        <v>27371</v>
      </c>
      <c r="L61" s="295">
        <f>+'7.  Persistence Report'!BC196</f>
        <v>27371</v>
      </c>
      <c r="M61" s="295">
        <f>+'7.  Persistence Report'!BD196</f>
        <v>27371</v>
      </c>
      <c r="N61" s="295">
        <f>N60</f>
        <v>12</v>
      </c>
      <c r="O61" s="295">
        <f>+'7.  Persistence Report'!P196</f>
        <v>-38</v>
      </c>
      <c r="P61" s="295">
        <f>+'7.  Persistence Report'!Q196</f>
        <v>-31</v>
      </c>
      <c r="Q61" s="295">
        <f>+'7.  Persistence Report'!R196</f>
        <v>5</v>
      </c>
      <c r="R61" s="295">
        <f>+'7.  Persistence Report'!S196</f>
        <v>7</v>
      </c>
      <c r="S61" s="295">
        <f>+'7.  Persistence Report'!T196</f>
        <v>7</v>
      </c>
      <c r="T61" s="295">
        <f>+'7.  Persistence Report'!U196</f>
        <v>7</v>
      </c>
      <c r="U61" s="295">
        <f>+'7.  Persistence Report'!V196</f>
        <v>7</v>
      </c>
      <c r="V61" s="295">
        <f>+'7.  Persistence Report'!W196</f>
        <v>7</v>
      </c>
      <c r="W61" s="295">
        <f>+'7.  Persistence Report'!X196</f>
        <v>7</v>
      </c>
      <c r="X61" s="295">
        <f>+'7.  Persistence Report'!Y196</f>
        <v>7</v>
      </c>
      <c r="Y61" s="1077">
        <f>Y60</f>
        <v>0</v>
      </c>
      <c r="Z61" s="1077">
        <f t="shared" ref="Z61:AB61" si="68">Z60</f>
        <v>1</v>
      </c>
      <c r="AA61" s="1077">
        <f t="shared" si="68"/>
        <v>0</v>
      </c>
      <c r="AB61" s="1077">
        <f t="shared" si="68"/>
        <v>0</v>
      </c>
      <c r="AC61" s="410">
        <f t="shared" ref="AC61" si="69">AC60</f>
        <v>0</v>
      </c>
      <c r="AD61" s="410">
        <f t="shared" ref="AD61" si="70">AD60</f>
        <v>0</v>
      </c>
      <c r="AE61" s="410">
        <f t="shared" ref="AE61" si="71">AE60</f>
        <v>0</v>
      </c>
      <c r="AF61" s="410">
        <f t="shared" ref="AF61" si="72">AF60</f>
        <v>0</v>
      </c>
      <c r="AG61" s="410">
        <f t="shared" ref="AG61" si="73">AG60</f>
        <v>0</v>
      </c>
      <c r="AH61" s="410">
        <f t="shared" ref="AH61" si="74">AH60</f>
        <v>0</v>
      </c>
      <c r="AI61" s="410">
        <f t="shared" ref="AI61" si="75">AI60</f>
        <v>0</v>
      </c>
      <c r="AJ61" s="410">
        <f t="shared" ref="AJ61" si="76">AJ60</f>
        <v>0</v>
      </c>
      <c r="AK61" s="410">
        <f t="shared" ref="AK61" si="77">AK60</f>
        <v>0</v>
      </c>
      <c r="AL61" s="410">
        <f t="shared" ref="AL61" si="78">AL60</f>
        <v>0</v>
      </c>
      <c r="AM61" s="311"/>
    </row>
    <row r="62" spans="1:39" ht="15.5" outlineLevel="1">
      <c r="B62" s="314"/>
      <c r="C62" s="312"/>
      <c r="D62" s="1070"/>
      <c r="E62" s="1070"/>
      <c r="F62" s="1070"/>
      <c r="G62" s="1070"/>
      <c r="H62" s="1070"/>
      <c r="I62" s="1070"/>
      <c r="J62" s="1070"/>
      <c r="K62" s="1070"/>
      <c r="L62" s="1070"/>
      <c r="M62" s="1070"/>
      <c r="N62" s="1066"/>
      <c r="O62" s="1070"/>
      <c r="P62" s="1070"/>
      <c r="Q62" s="1070"/>
      <c r="R62" s="1070"/>
      <c r="S62" s="1070"/>
      <c r="T62" s="1070"/>
      <c r="U62" s="1070"/>
      <c r="V62" s="1070"/>
      <c r="W62" s="1070"/>
      <c r="X62" s="1070"/>
      <c r="Y62" s="415"/>
      <c r="Z62" s="416"/>
      <c r="AA62" s="415"/>
      <c r="AB62" s="415"/>
      <c r="AC62" s="415"/>
      <c r="AD62" s="415"/>
      <c r="AE62" s="415"/>
      <c r="AF62" s="415"/>
      <c r="AG62" s="415"/>
      <c r="AH62" s="415"/>
      <c r="AI62" s="415"/>
      <c r="AJ62" s="415"/>
      <c r="AK62" s="415"/>
      <c r="AL62" s="415"/>
      <c r="AM62" s="313"/>
    </row>
    <row r="63" spans="1:39" ht="31" outlineLevel="1">
      <c r="A63" s="519">
        <v>9</v>
      </c>
      <c r="B63" s="517" t="s">
        <v>102</v>
      </c>
      <c r="C63" s="291" t="s">
        <v>25</v>
      </c>
      <c r="D63" s="295">
        <f>+'7.  Persistence Report'!AU165</f>
        <v>74739</v>
      </c>
      <c r="E63" s="295">
        <f>+'7.  Persistence Report'!AV165</f>
        <v>74739</v>
      </c>
      <c r="F63" s="295">
        <f>+'7.  Persistence Report'!AW165</f>
        <v>74739</v>
      </c>
      <c r="G63" s="295">
        <f>+'7.  Persistence Report'!AX165</f>
        <v>74739</v>
      </c>
      <c r="H63" s="295">
        <f>+'7.  Persistence Report'!AY165</f>
        <v>74739</v>
      </c>
      <c r="I63" s="295">
        <f>+'7.  Persistence Report'!AZ165</f>
        <v>74739</v>
      </c>
      <c r="J63" s="295">
        <f>+'7.  Persistence Report'!BA165</f>
        <v>74739</v>
      </c>
      <c r="K63" s="295">
        <f>+'7.  Persistence Report'!BB165</f>
        <v>74739</v>
      </c>
      <c r="L63" s="295">
        <f>+'7.  Persistence Report'!BC165</f>
        <v>74739</v>
      </c>
      <c r="M63" s="295">
        <f>+'7.  Persistence Report'!BD165</f>
        <v>74739</v>
      </c>
      <c r="N63" s="295">
        <v>12</v>
      </c>
      <c r="O63" s="295">
        <f>+'7.  Persistence Report'!P165</f>
        <v>70</v>
      </c>
      <c r="P63" s="295">
        <f>+'7.  Persistence Report'!Q165</f>
        <v>70</v>
      </c>
      <c r="Q63" s="295">
        <f>+'7.  Persistence Report'!R165</f>
        <v>70</v>
      </c>
      <c r="R63" s="295">
        <f>+'7.  Persistence Report'!S165</f>
        <v>70</v>
      </c>
      <c r="S63" s="295">
        <f>+'7.  Persistence Report'!T165</f>
        <v>70</v>
      </c>
      <c r="T63" s="295">
        <f>+'7.  Persistence Report'!U165</f>
        <v>70</v>
      </c>
      <c r="U63" s="295">
        <f>+'7.  Persistence Report'!V165</f>
        <v>70</v>
      </c>
      <c r="V63" s="295">
        <f>+'7.  Persistence Report'!W165</f>
        <v>70</v>
      </c>
      <c r="W63" s="295">
        <f>+'7.  Persistence Report'!X165</f>
        <v>70</v>
      </c>
      <c r="X63" s="295">
        <f>+'7.  Persistence Report'!Y165</f>
        <v>70</v>
      </c>
      <c r="Y63" s="414"/>
      <c r="Z63" s="1076">
        <v>0</v>
      </c>
      <c r="AA63" s="1076">
        <v>1</v>
      </c>
      <c r="AB63" s="1076"/>
      <c r="AC63" s="409"/>
      <c r="AD63" s="409"/>
      <c r="AE63" s="409"/>
      <c r="AF63" s="414"/>
      <c r="AG63" s="414"/>
      <c r="AH63" s="414"/>
      <c r="AI63" s="414"/>
      <c r="AJ63" s="414"/>
      <c r="AK63" s="414"/>
      <c r="AL63" s="414"/>
      <c r="AM63" s="296">
        <f>SUM(Y63:AL63)</f>
        <v>1</v>
      </c>
    </row>
    <row r="64" spans="1:39" ht="15.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1077">
        <f>Y63</f>
        <v>0</v>
      </c>
      <c r="Z64" s="1077">
        <f t="shared" ref="Z64:AB64" si="79">Z63</f>
        <v>0</v>
      </c>
      <c r="AA64" s="1077">
        <f t="shared" si="79"/>
        <v>1</v>
      </c>
      <c r="AB64" s="1077">
        <f t="shared" si="79"/>
        <v>0</v>
      </c>
      <c r="AC64" s="410">
        <f t="shared" ref="AC64" si="80">AC63</f>
        <v>0</v>
      </c>
      <c r="AD64" s="410">
        <f t="shared" ref="AD64" si="81">AD63</f>
        <v>0</v>
      </c>
      <c r="AE64" s="410">
        <f t="shared" ref="AE64" si="82">AE63</f>
        <v>0</v>
      </c>
      <c r="AF64" s="410">
        <f t="shared" ref="AF64" si="83">AF63</f>
        <v>0</v>
      </c>
      <c r="AG64" s="410">
        <f t="shared" ref="AG64" si="84">AG63</f>
        <v>0</v>
      </c>
      <c r="AH64" s="410">
        <f t="shared" ref="AH64" si="85">AH63</f>
        <v>0</v>
      </c>
      <c r="AI64" s="410">
        <f t="shared" ref="AI64" si="86">AI63</f>
        <v>0</v>
      </c>
      <c r="AJ64" s="410">
        <f t="shared" ref="AJ64" si="87">AJ63</f>
        <v>0</v>
      </c>
      <c r="AK64" s="410">
        <f t="shared" ref="AK64" si="88">AK63</f>
        <v>0</v>
      </c>
      <c r="AL64" s="410">
        <f t="shared" ref="AL64" si="89">AL63</f>
        <v>0</v>
      </c>
      <c r="AM64" s="311"/>
    </row>
    <row r="65" spans="1:39" ht="15.5" outlineLevel="1">
      <c r="B65" s="314"/>
      <c r="C65" s="312"/>
      <c r="D65" s="1070"/>
      <c r="E65" s="1070"/>
      <c r="F65" s="1070"/>
      <c r="G65" s="1070"/>
      <c r="H65" s="1070"/>
      <c r="I65" s="1070"/>
      <c r="J65" s="1070"/>
      <c r="K65" s="1070"/>
      <c r="L65" s="1070"/>
      <c r="M65" s="1070"/>
      <c r="N65" s="1066"/>
      <c r="O65" s="1070"/>
      <c r="P65" s="1070"/>
      <c r="Q65" s="1070"/>
      <c r="R65" s="1070"/>
      <c r="S65" s="1070"/>
      <c r="T65" s="1070"/>
      <c r="U65" s="1070"/>
      <c r="V65" s="1070"/>
      <c r="W65" s="1070"/>
      <c r="X65" s="1070"/>
      <c r="Y65" s="415"/>
      <c r="Z65" s="415"/>
      <c r="AA65" s="415"/>
      <c r="AB65" s="415"/>
      <c r="AC65" s="415"/>
      <c r="AD65" s="415"/>
      <c r="AE65" s="415"/>
      <c r="AF65" s="415"/>
      <c r="AG65" s="415"/>
      <c r="AH65" s="415"/>
      <c r="AI65" s="415"/>
      <c r="AJ65" s="415"/>
      <c r="AK65" s="415"/>
      <c r="AL65" s="415"/>
      <c r="AM65" s="313"/>
    </row>
    <row r="66" spans="1:39" ht="31" outlineLevel="1">
      <c r="A66" s="519">
        <v>10</v>
      </c>
      <c r="B66" s="517" t="s">
        <v>103</v>
      </c>
      <c r="C66" s="291" t="s">
        <v>25</v>
      </c>
      <c r="D66" s="295">
        <f>+'7.  Persistence Report'!P166</f>
        <v>0</v>
      </c>
      <c r="E66" s="295">
        <f>+'7.  Persistence Report'!Q166</f>
        <v>0</v>
      </c>
      <c r="F66" s="295">
        <f>+'7.  Persistence Report'!R166</f>
        <v>0</v>
      </c>
      <c r="G66" s="295">
        <f>+'7.  Persistence Report'!S166</f>
        <v>0</v>
      </c>
      <c r="H66" s="295">
        <f>+'7.  Persistence Report'!T166</f>
        <v>0</v>
      </c>
      <c r="I66" s="295">
        <f>+'7.  Persistence Report'!U166</f>
        <v>0</v>
      </c>
      <c r="J66" s="295">
        <f>+'7.  Persistence Report'!V166</f>
        <v>0</v>
      </c>
      <c r="K66" s="295">
        <f>+'7.  Persistence Report'!W166</f>
        <v>0</v>
      </c>
      <c r="L66" s="295">
        <f>+'7.  Persistence Report'!X166</f>
        <v>0</v>
      </c>
      <c r="M66" s="295">
        <f>+'7.  Persistence Report'!Y166</f>
        <v>0</v>
      </c>
      <c r="N66" s="295">
        <v>3</v>
      </c>
      <c r="O66" s="295">
        <f>+'7.  Persistence Report'!AU166</f>
        <v>0</v>
      </c>
      <c r="P66" s="295">
        <f>+'7.  Persistence Report'!AV166</f>
        <v>0</v>
      </c>
      <c r="Q66" s="295">
        <f>+'7.  Persistence Report'!AW166</f>
        <v>0</v>
      </c>
      <c r="R66" s="295">
        <f>+'7.  Persistence Report'!AX166</f>
        <v>0</v>
      </c>
      <c r="S66" s="295">
        <f>+'7.  Persistence Report'!AY166</f>
        <v>0</v>
      </c>
      <c r="T66" s="295">
        <f>+'7.  Persistence Report'!AZ166</f>
        <v>0</v>
      </c>
      <c r="U66" s="295">
        <f>+'7.  Persistence Report'!BA166</f>
        <v>0</v>
      </c>
      <c r="V66" s="295">
        <f>+'7.  Persistence Report'!BB166</f>
        <v>0</v>
      </c>
      <c r="W66" s="295">
        <f>+'7.  Persistence Report'!BC166</f>
        <v>0</v>
      </c>
      <c r="X66" s="295">
        <f>+'7.  Persistence Report'!BD166</f>
        <v>0</v>
      </c>
      <c r="Y66" s="414"/>
      <c r="Z66" s="1076"/>
      <c r="AA66" s="1076"/>
      <c r="AB66" s="1076"/>
      <c r="AC66" s="409"/>
      <c r="AD66" s="409"/>
      <c r="AE66" s="409"/>
      <c r="AF66" s="414"/>
      <c r="AG66" s="414"/>
      <c r="AH66" s="414"/>
      <c r="AI66" s="414"/>
      <c r="AJ66" s="414"/>
      <c r="AK66" s="414"/>
      <c r="AL66" s="414"/>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1077">
        <f>Y66</f>
        <v>0</v>
      </c>
      <c r="Z67" s="1077">
        <f t="shared" ref="Z67:AB67" si="90">Z66</f>
        <v>0</v>
      </c>
      <c r="AA67" s="1077">
        <f t="shared" si="90"/>
        <v>0</v>
      </c>
      <c r="AB67" s="1077">
        <f t="shared" si="90"/>
        <v>0</v>
      </c>
      <c r="AC67" s="410">
        <f t="shared" ref="AC67" si="91">AC66</f>
        <v>0</v>
      </c>
      <c r="AD67" s="410">
        <f t="shared" ref="AD67" si="92">AD66</f>
        <v>0</v>
      </c>
      <c r="AE67" s="410">
        <f t="shared" ref="AE67" si="93">AE66</f>
        <v>0</v>
      </c>
      <c r="AF67" s="410">
        <f t="shared" ref="AF67" si="94">AF66</f>
        <v>0</v>
      </c>
      <c r="AG67" s="410">
        <f t="shared" ref="AG67" si="95">AG66</f>
        <v>0</v>
      </c>
      <c r="AH67" s="410">
        <f t="shared" ref="AH67" si="96">AH66</f>
        <v>0</v>
      </c>
      <c r="AI67" s="410">
        <f t="shared" ref="AI67" si="97">AI66</f>
        <v>0</v>
      </c>
      <c r="AJ67" s="410">
        <f t="shared" ref="AJ67" si="98">AJ66</f>
        <v>0</v>
      </c>
      <c r="AK67" s="410">
        <f t="shared" ref="AK67" si="99">AK66</f>
        <v>0</v>
      </c>
      <c r="AL67" s="410">
        <f t="shared" ref="AL67" si="100">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5"/>
      <c r="Z68" s="416"/>
      <c r="AA68" s="415"/>
      <c r="AB68" s="415"/>
      <c r="AC68" s="415"/>
      <c r="AD68" s="415"/>
      <c r="AE68" s="415"/>
      <c r="AF68" s="415"/>
      <c r="AG68" s="415"/>
      <c r="AH68" s="415"/>
      <c r="AI68" s="415"/>
      <c r="AJ68" s="415"/>
      <c r="AK68" s="415"/>
      <c r="AL68" s="415"/>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1080"/>
      <c r="Z69" s="1080"/>
      <c r="AA69" s="1080"/>
      <c r="AB69" s="1080"/>
      <c r="AC69" s="413"/>
      <c r="AD69" s="413"/>
      <c r="AE69" s="413"/>
      <c r="AF69" s="413"/>
      <c r="AG69" s="413"/>
      <c r="AH69" s="413"/>
      <c r="AI69" s="413"/>
      <c r="AJ69" s="413"/>
      <c r="AK69" s="413"/>
      <c r="AL69" s="413"/>
      <c r="AM69" s="292"/>
    </row>
    <row r="70" spans="1:39" ht="31" outlineLevel="1">
      <c r="A70" s="519">
        <v>11</v>
      </c>
      <c r="B70" s="517" t="s">
        <v>104</v>
      </c>
      <c r="C70" s="291" t="s">
        <v>25</v>
      </c>
      <c r="D70" s="295">
        <f>+'7.  Persistence Report'!AU167</f>
        <v>0</v>
      </c>
      <c r="E70" s="295">
        <f>+'7.  Persistence Report'!AV167</f>
        <v>0</v>
      </c>
      <c r="F70" s="295">
        <f>+'7.  Persistence Report'!AW167</f>
        <v>0</v>
      </c>
      <c r="G70" s="295">
        <f>+'7.  Persistence Report'!AX167</f>
        <v>0</v>
      </c>
      <c r="H70" s="295">
        <f>+'7.  Persistence Report'!AY167</f>
        <v>0</v>
      </c>
      <c r="I70" s="295">
        <f>+'7.  Persistence Report'!AZ167</f>
        <v>0</v>
      </c>
      <c r="J70" s="295">
        <f>+'7.  Persistence Report'!BA167</f>
        <v>0</v>
      </c>
      <c r="K70" s="295">
        <f>+'7.  Persistence Report'!BB167</f>
        <v>0</v>
      </c>
      <c r="L70" s="295">
        <f>+'7.  Persistence Report'!BC167</f>
        <v>0</v>
      </c>
      <c r="M70" s="295">
        <f>+'7.  Persistence Report'!BD167</f>
        <v>0</v>
      </c>
      <c r="N70" s="295">
        <v>12</v>
      </c>
      <c r="O70" s="295">
        <f>+'7.  Persistence Report'!P167</f>
        <v>0</v>
      </c>
      <c r="P70" s="295">
        <f>+'7.  Persistence Report'!Q167</f>
        <v>0</v>
      </c>
      <c r="Q70" s="295">
        <f>+'7.  Persistence Report'!R167</f>
        <v>0</v>
      </c>
      <c r="R70" s="295">
        <f>+'7.  Persistence Report'!S167</f>
        <v>0</v>
      </c>
      <c r="S70" s="295">
        <f>+'7.  Persistence Report'!T167</f>
        <v>0</v>
      </c>
      <c r="T70" s="295">
        <f>+'7.  Persistence Report'!U167</f>
        <v>0</v>
      </c>
      <c r="U70" s="295">
        <f>+'7.  Persistence Report'!V167</f>
        <v>0</v>
      </c>
      <c r="V70" s="295">
        <f>+'7.  Persistence Report'!W167</f>
        <v>0</v>
      </c>
      <c r="W70" s="295">
        <f>+'7.  Persistence Report'!X167</f>
        <v>0</v>
      </c>
      <c r="X70" s="295">
        <f>+'7.  Persistence Report'!Y167</f>
        <v>0</v>
      </c>
      <c r="Y70" s="1089"/>
      <c r="Z70" s="1076"/>
      <c r="AA70" s="1076"/>
      <c r="AB70" s="1076"/>
      <c r="AC70" s="409"/>
      <c r="AD70" s="409"/>
      <c r="AE70" s="409"/>
      <c r="AF70" s="414"/>
      <c r="AG70" s="414"/>
      <c r="AH70" s="414"/>
      <c r="AI70" s="414"/>
      <c r="AJ70" s="414"/>
      <c r="AK70" s="414"/>
      <c r="AL70" s="414"/>
      <c r="AM70" s="296">
        <f>SUM(Y70:AL70)</f>
        <v>0</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1077">
        <f>Y70</f>
        <v>0</v>
      </c>
      <c r="Z71" s="1077">
        <f t="shared" ref="Z71:AB71" si="101">Z70</f>
        <v>0</v>
      </c>
      <c r="AA71" s="1077">
        <f t="shared" si="101"/>
        <v>0</v>
      </c>
      <c r="AB71" s="1077">
        <f t="shared" si="101"/>
        <v>0</v>
      </c>
      <c r="AC71" s="410">
        <f t="shared" ref="AC71" si="102">AC70</f>
        <v>0</v>
      </c>
      <c r="AD71" s="410">
        <f t="shared" ref="AD71" si="103">AD70</f>
        <v>0</v>
      </c>
      <c r="AE71" s="410">
        <f t="shared" ref="AE71" si="104">AE70</f>
        <v>0</v>
      </c>
      <c r="AF71" s="410">
        <f t="shared" ref="AF71" si="105">AF70</f>
        <v>0</v>
      </c>
      <c r="AG71" s="410">
        <f t="shared" ref="AG71" si="106">AG70</f>
        <v>0</v>
      </c>
      <c r="AH71" s="410">
        <f t="shared" ref="AH71" si="107">AH70</f>
        <v>0</v>
      </c>
      <c r="AI71" s="410">
        <f t="shared" ref="AI71" si="108">AI70</f>
        <v>0</v>
      </c>
      <c r="AJ71" s="410">
        <f t="shared" ref="AJ71" si="109">AJ70</f>
        <v>0</v>
      </c>
      <c r="AK71" s="410">
        <f t="shared" ref="AK71" si="110">AK70</f>
        <v>0</v>
      </c>
      <c r="AL71" s="410">
        <f t="shared" ref="AL71" si="111">AL70</f>
        <v>0</v>
      </c>
      <c r="AM71" s="297"/>
    </row>
    <row r="72" spans="1:39" ht="15.5" outlineLevel="1">
      <c r="B72" s="315"/>
      <c r="C72" s="305"/>
      <c r="D72" s="1066"/>
      <c r="E72" s="1066"/>
      <c r="F72" s="1066"/>
      <c r="G72" s="1066"/>
      <c r="H72" s="1066"/>
      <c r="I72" s="1066"/>
      <c r="J72" s="1066"/>
      <c r="K72" s="1066"/>
      <c r="L72" s="1066"/>
      <c r="M72" s="1066"/>
      <c r="N72" s="1066"/>
      <c r="O72" s="1066"/>
      <c r="P72" s="1066"/>
      <c r="Q72" s="1066"/>
      <c r="R72" s="1066"/>
      <c r="S72" s="1066"/>
      <c r="T72" s="1066"/>
      <c r="U72" s="1066"/>
      <c r="V72" s="1066"/>
      <c r="W72" s="1066"/>
      <c r="X72" s="1066"/>
      <c r="Y72" s="1078"/>
      <c r="Z72" s="1090"/>
      <c r="AA72" s="1090"/>
      <c r="AB72" s="1090"/>
      <c r="AC72" s="420"/>
      <c r="AD72" s="420"/>
      <c r="AE72" s="420"/>
      <c r="AF72" s="420"/>
      <c r="AG72" s="420"/>
      <c r="AH72" s="420"/>
      <c r="AI72" s="420"/>
      <c r="AJ72" s="420"/>
      <c r="AK72" s="420"/>
      <c r="AL72" s="420"/>
      <c r="AM72" s="306"/>
    </row>
    <row r="73" spans="1:39" ht="31" outlineLevel="1">
      <c r="A73" s="519">
        <v>12</v>
      </c>
      <c r="B73" s="517" t="s">
        <v>105</v>
      </c>
      <c r="C73" s="291" t="s">
        <v>25</v>
      </c>
      <c r="D73" s="295">
        <f>+'7.  Persistence Report'!P169</f>
        <v>0</v>
      </c>
      <c r="E73" s="295">
        <f>+'7.  Persistence Report'!Q169</f>
        <v>0</v>
      </c>
      <c r="F73" s="295">
        <f>+'7.  Persistence Report'!R169</f>
        <v>0</v>
      </c>
      <c r="G73" s="295">
        <f>+'7.  Persistence Report'!S169</f>
        <v>0</v>
      </c>
      <c r="H73" s="295">
        <f>+'7.  Persistence Report'!T169</f>
        <v>0</v>
      </c>
      <c r="I73" s="295">
        <f>+'7.  Persistence Report'!U169</f>
        <v>0</v>
      </c>
      <c r="J73" s="295">
        <f>+'7.  Persistence Report'!V169</f>
        <v>0</v>
      </c>
      <c r="K73" s="295">
        <f>+'7.  Persistence Report'!W169</f>
        <v>0</v>
      </c>
      <c r="L73" s="295">
        <f>+'7.  Persistence Report'!X169</f>
        <v>0</v>
      </c>
      <c r="M73" s="295">
        <f>+'7.  Persistence Report'!Y169</f>
        <v>0</v>
      </c>
      <c r="N73" s="295">
        <v>12</v>
      </c>
      <c r="O73" s="295">
        <f>+'7.  Persistence Report'!AU169</f>
        <v>0</v>
      </c>
      <c r="P73" s="295">
        <f>+'7.  Persistence Report'!AV169</f>
        <v>0</v>
      </c>
      <c r="Q73" s="295">
        <f>+'7.  Persistence Report'!AW169</f>
        <v>0</v>
      </c>
      <c r="R73" s="295">
        <f>+'7.  Persistence Report'!AX169</f>
        <v>0</v>
      </c>
      <c r="S73" s="295">
        <f>+'7.  Persistence Report'!AY169</f>
        <v>0</v>
      </c>
      <c r="T73" s="295">
        <f>+'7.  Persistence Report'!AZ169</f>
        <v>0</v>
      </c>
      <c r="U73" s="295">
        <f>+'7.  Persistence Report'!BA169</f>
        <v>0</v>
      </c>
      <c r="V73" s="295">
        <f>+'7.  Persistence Report'!BB169</f>
        <v>0</v>
      </c>
      <c r="W73" s="295">
        <f>+'7.  Persistence Report'!BC169</f>
        <v>0</v>
      </c>
      <c r="X73" s="295">
        <f>+'7.  Persistence Report'!BD169</f>
        <v>0</v>
      </c>
      <c r="Y73" s="1076"/>
      <c r="Z73" s="1076"/>
      <c r="AA73" s="1076"/>
      <c r="AB73" s="1076"/>
      <c r="AC73" s="409"/>
      <c r="AD73" s="409"/>
      <c r="AE73" s="409"/>
      <c r="AF73" s="414"/>
      <c r="AG73" s="414"/>
      <c r="AH73" s="414"/>
      <c r="AI73" s="414"/>
      <c r="AJ73" s="414"/>
      <c r="AK73" s="414"/>
      <c r="AL73" s="414"/>
      <c r="AM73" s="296">
        <f>SUM(Y73:AL73)</f>
        <v>0</v>
      </c>
    </row>
    <row r="74" spans="1:39" ht="15.5" outlineLevel="1">
      <c r="B74" s="517"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1077">
        <f>Y73</f>
        <v>0</v>
      </c>
      <c r="Z74" s="1077">
        <f t="shared" ref="Z74:AB74" si="112">Z73</f>
        <v>0</v>
      </c>
      <c r="AA74" s="1077">
        <f t="shared" si="112"/>
        <v>0</v>
      </c>
      <c r="AB74" s="1077">
        <f t="shared" si="112"/>
        <v>0</v>
      </c>
      <c r="AC74" s="410">
        <f t="shared" ref="AC74" si="113">AC73</f>
        <v>0</v>
      </c>
      <c r="AD74" s="410">
        <f t="shared" ref="AD74" si="114">AD73</f>
        <v>0</v>
      </c>
      <c r="AE74" s="410">
        <f t="shared" ref="AE74" si="115">AE73</f>
        <v>0</v>
      </c>
      <c r="AF74" s="410">
        <f t="shared" ref="AF74" si="116">AF73</f>
        <v>0</v>
      </c>
      <c r="AG74" s="410">
        <f t="shared" ref="AG74" si="117">AG73</f>
        <v>0</v>
      </c>
      <c r="AH74" s="410">
        <f t="shared" ref="AH74" si="118">AH73</f>
        <v>0</v>
      </c>
      <c r="AI74" s="410">
        <f t="shared" ref="AI74" si="119">AI73</f>
        <v>0</v>
      </c>
      <c r="AJ74" s="410">
        <f t="shared" ref="AJ74" si="120">AJ73</f>
        <v>0</v>
      </c>
      <c r="AK74" s="410">
        <f t="shared" ref="AK74" si="121">AK73</f>
        <v>0</v>
      </c>
      <c r="AL74" s="410">
        <f t="shared" ref="AL74" si="122">AL73</f>
        <v>0</v>
      </c>
      <c r="AM74" s="297"/>
    </row>
    <row r="75" spans="1:39" ht="15.5" outlineLevel="1">
      <c r="B75" s="517"/>
      <c r="C75" s="305"/>
      <c r="D75" s="1066"/>
      <c r="E75" s="1066"/>
      <c r="F75" s="1066"/>
      <c r="G75" s="1066"/>
      <c r="H75" s="1066"/>
      <c r="I75" s="1066"/>
      <c r="J75" s="1066"/>
      <c r="K75" s="1066"/>
      <c r="L75" s="1066"/>
      <c r="M75" s="1066"/>
      <c r="N75" s="1066"/>
      <c r="O75" s="1066"/>
      <c r="P75" s="1066"/>
      <c r="Q75" s="1066"/>
      <c r="R75" s="1066"/>
      <c r="S75" s="1066"/>
      <c r="T75" s="1066"/>
      <c r="U75" s="1066"/>
      <c r="V75" s="1066"/>
      <c r="W75" s="1066"/>
      <c r="X75" s="1066"/>
      <c r="Y75" s="1091"/>
      <c r="Z75" s="1091"/>
      <c r="AA75" s="1078"/>
      <c r="AB75" s="1078"/>
      <c r="AC75" s="411"/>
      <c r="AD75" s="411"/>
      <c r="AE75" s="411"/>
      <c r="AF75" s="411"/>
      <c r="AG75" s="411"/>
      <c r="AH75" s="411"/>
      <c r="AI75" s="411"/>
      <c r="AJ75" s="411"/>
      <c r="AK75" s="411"/>
      <c r="AL75" s="411"/>
      <c r="AM75" s="306"/>
    </row>
    <row r="76" spans="1:39" ht="31" outlineLevel="1">
      <c r="A76" s="519">
        <v>13</v>
      </c>
      <c r="B76" s="517" t="s">
        <v>106</v>
      </c>
      <c r="C76" s="291" t="s">
        <v>25</v>
      </c>
      <c r="D76" s="295">
        <f>+'7.  Persistence Report'!AU168</f>
        <v>835231</v>
      </c>
      <c r="E76" s="295">
        <f>+'7.  Persistence Report'!AV168</f>
        <v>835231</v>
      </c>
      <c r="F76" s="295">
        <f>+'7.  Persistence Report'!AW168</f>
        <v>768099</v>
      </c>
      <c r="G76" s="295">
        <f>+'7.  Persistence Report'!AX168</f>
        <v>768099</v>
      </c>
      <c r="H76" s="295">
        <f>+'7.  Persistence Report'!AY168</f>
        <v>768099</v>
      </c>
      <c r="I76" s="295">
        <f>+'7.  Persistence Report'!AZ168</f>
        <v>768099</v>
      </c>
      <c r="J76" s="295">
        <f>+'7.  Persistence Report'!BA168</f>
        <v>768099</v>
      </c>
      <c r="K76" s="295">
        <f>+'7.  Persistence Report'!BB168</f>
        <v>762924</v>
      </c>
      <c r="L76" s="295">
        <f>+'7.  Persistence Report'!BC168</f>
        <v>613519</v>
      </c>
      <c r="M76" s="295">
        <f>+'7.  Persistence Report'!BD168</f>
        <v>442289</v>
      </c>
      <c r="N76" s="295">
        <v>12</v>
      </c>
      <c r="O76" s="295">
        <f>+'7.  Persistence Report'!P168</f>
        <v>127</v>
      </c>
      <c r="P76" s="295">
        <f>+'7.  Persistence Report'!Q168</f>
        <v>127</v>
      </c>
      <c r="Q76" s="295">
        <f>+'7.  Persistence Report'!R168</f>
        <v>114</v>
      </c>
      <c r="R76" s="295">
        <f>+'7.  Persistence Report'!S168</f>
        <v>114</v>
      </c>
      <c r="S76" s="295">
        <f>+'7.  Persistence Report'!T168</f>
        <v>114</v>
      </c>
      <c r="T76" s="295">
        <f>+'7.  Persistence Report'!U168</f>
        <v>114</v>
      </c>
      <c r="U76" s="295">
        <f>+'7.  Persistence Report'!V168</f>
        <v>114</v>
      </c>
      <c r="V76" s="295">
        <f>+'7.  Persistence Report'!W168</f>
        <v>113</v>
      </c>
      <c r="W76" s="295">
        <f>+'7.  Persistence Report'!X168</f>
        <v>98</v>
      </c>
      <c r="X76" s="295">
        <f>+'7.  Persistence Report'!Y168</f>
        <v>76</v>
      </c>
      <c r="Y76" s="1076"/>
      <c r="Z76" s="1076">
        <v>0</v>
      </c>
      <c r="AA76" s="1076">
        <v>1</v>
      </c>
      <c r="AB76" s="1076"/>
      <c r="AC76" s="409"/>
      <c r="AD76" s="409"/>
      <c r="AE76" s="409"/>
      <c r="AF76" s="414"/>
      <c r="AG76" s="414"/>
      <c r="AH76" s="414"/>
      <c r="AI76" s="414"/>
      <c r="AJ76" s="414"/>
      <c r="AK76" s="414"/>
      <c r="AL76" s="414"/>
      <c r="AM76" s="296">
        <f>SUM(Y76:AL76)</f>
        <v>1</v>
      </c>
    </row>
    <row r="77" spans="1:39" ht="15.5" outlineLevel="1">
      <c r="B77" s="517"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1077">
        <f>Y76</f>
        <v>0</v>
      </c>
      <c r="Z77" s="1077">
        <f t="shared" ref="Z77:AB77" si="123">Z76</f>
        <v>0</v>
      </c>
      <c r="AA77" s="1077">
        <f t="shared" si="123"/>
        <v>1</v>
      </c>
      <c r="AB77" s="1077">
        <f t="shared" si="123"/>
        <v>0</v>
      </c>
      <c r="AC77" s="410">
        <f t="shared" ref="AC77:AL77" si="124">AC76</f>
        <v>0</v>
      </c>
      <c r="AD77" s="410">
        <f t="shared" si="124"/>
        <v>0</v>
      </c>
      <c r="AE77" s="410">
        <f t="shared" si="124"/>
        <v>0</v>
      </c>
      <c r="AF77" s="410">
        <f t="shared" si="124"/>
        <v>0</v>
      </c>
      <c r="AG77" s="410">
        <f t="shared" si="124"/>
        <v>0</v>
      </c>
      <c r="AH77" s="410">
        <f t="shared" si="124"/>
        <v>0</v>
      </c>
      <c r="AI77" s="410">
        <f t="shared" si="124"/>
        <v>0</v>
      </c>
      <c r="AJ77" s="410">
        <f t="shared" si="124"/>
        <v>0</v>
      </c>
      <c r="AK77" s="410">
        <f t="shared" si="124"/>
        <v>0</v>
      </c>
      <c r="AL77" s="410">
        <f t="shared" si="124"/>
        <v>0</v>
      </c>
      <c r="AM77" s="306"/>
    </row>
    <row r="78" spans="1:39" ht="15.5" outlineLevel="1">
      <c r="B78" s="517"/>
      <c r="C78" s="305"/>
      <c r="D78" s="1066"/>
      <c r="E78" s="1066"/>
      <c r="F78" s="1066"/>
      <c r="G78" s="1066"/>
      <c r="H78" s="1066"/>
      <c r="I78" s="1066"/>
      <c r="J78" s="1066"/>
      <c r="K78" s="1066"/>
      <c r="L78" s="1066"/>
      <c r="M78" s="1066"/>
      <c r="N78" s="1066"/>
      <c r="O78" s="1066"/>
      <c r="P78" s="1066"/>
      <c r="Q78" s="1066"/>
      <c r="R78" s="1066"/>
      <c r="S78" s="1066"/>
      <c r="T78" s="1066"/>
      <c r="U78" s="1066"/>
      <c r="V78" s="1066"/>
      <c r="W78" s="1066"/>
      <c r="X78" s="1066"/>
      <c r="Y78" s="1078"/>
      <c r="Z78" s="1078"/>
      <c r="AA78" s="1078"/>
      <c r="AB78" s="1078"/>
      <c r="AC78" s="411"/>
      <c r="AD78" s="411"/>
      <c r="AE78" s="411"/>
      <c r="AF78" s="411"/>
      <c r="AG78" s="411"/>
      <c r="AH78" s="411"/>
      <c r="AI78" s="411"/>
      <c r="AJ78" s="411"/>
      <c r="AK78" s="411"/>
      <c r="AL78" s="411"/>
      <c r="AM78" s="306"/>
    </row>
    <row r="79" spans="1:39" ht="15.5" outlineLevel="1">
      <c r="B79" s="288" t="s">
        <v>107</v>
      </c>
      <c r="C79" s="289"/>
      <c r="D79" s="1071"/>
      <c r="E79" s="1071"/>
      <c r="F79" s="1071"/>
      <c r="G79" s="1071"/>
      <c r="H79" s="1071"/>
      <c r="I79" s="1071"/>
      <c r="J79" s="1071"/>
      <c r="K79" s="1071"/>
      <c r="L79" s="1071"/>
      <c r="M79" s="1071"/>
      <c r="N79" s="1071"/>
      <c r="O79" s="1071"/>
      <c r="P79" s="1069"/>
      <c r="Q79" s="1069"/>
      <c r="R79" s="1069"/>
      <c r="S79" s="1069"/>
      <c r="T79" s="1069"/>
      <c r="U79" s="1069"/>
      <c r="V79" s="1069"/>
      <c r="W79" s="1069"/>
      <c r="X79" s="1069"/>
      <c r="Y79" s="1080"/>
      <c r="Z79" s="1080"/>
      <c r="AA79" s="1080"/>
      <c r="AB79" s="1080"/>
      <c r="AC79" s="413"/>
      <c r="AD79" s="413"/>
      <c r="AE79" s="413"/>
      <c r="AF79" s="413"/>
      <c r="AG79" s="413"/>
      <c r="AH79" s="413"/>
      <c r="AI79" s="413"/>
      <c r="AJ79" s="413"/>
      <c r="AK79" s="413"/>
      <c r="AL79" s="413"/>
      <c r="AM79" s="292"/>
    </row>
    <row r="80" spans="1:39" ht="15.5" outlineLevel="1">
      <c r="A80" s="519">
        <v>14</v>
      </c>
      <c r="B80" s="315" t="s">
        <v>108</v>
      </c>
      <c r="C80" s="291" t="s">
        <v>25</v>
      </c>
      <c r="D80" s="295">
        <f>+'7.  Persistence Report'!AU170</f>
        <v>109589</v>
      </c>
      <c r="E80" s="295">
        <f>+'7.  Persistence Report'!AV170</f>
        <v>95070</v>
      </c>
      <c r="F80" s="295">
        <f>+'7.  Persistence Report'!AW170</f>
        <v>92168</v>
      </c>
      <c r="G80" s="295">
        <f>+'7.  Persistence Report'!AX170</f>
        <v>89267</v>
      </c>
      <c r="H80" s="295">
        <f>+'7.  Persistence Report'!AY170</f>
        <v>89267</v>
      </c>
      <c r="I80" s="295">
        <f>+'7.  Persistence Report'!AZ170</f>
        <v>89267</v>
      </c>
      <c r="J80" s="295">
        <f>+'7.  Persistence Report'!BA170</f>
        <v>87648</v>
      </c>
      <c r="K80" s="295">
        <f>+'7.  Persistence Report'!BB170</f>
        <v>87598</v>
      </c>
      <c r="L80" s="295">
        <f>+'7.  Persistence Report'!BC170</f>
        <v>66818</v>
      </c>
      <c r="M80" s="295">
        <f>+'7.  Persistence Report'!BD170</f>
        <v>66818</v>
      </c>
      <c r="N80" s="295">
        <v>12</v>
      </c>
      <c r="O80" s="295">
        <f>+'7.  Persistence Report'!P170</f>
        <v>23</v>
      </c>
      <c r="P80" s="295">
        <f>+'7.  Persistence Report'!Q170</f>
        <v>22</v>
      </c>
      <c r="Q80" s="295">
        <f>+'7.  Persistence Report'!R170</f>
        <v>22</v>
      </c>
      <c r="R80" s="295">
        <f>+'7.  Persistence Report'!S170</f>
        <v>22</v>
      </c>
      <c r="S80" s="295">
        <f>+'7.  Persistence Report'!T170</f>
        <v>22</v>
      </c>
      <c r="T80" s="295">
        <f>+'7.  Persistence Report'!U170</f>
        <v>22</v>
      </c>
      <c r="U80" s="295">
        <f>+'7.  Persistence Report'!V170</f>
        <v>22</v>
      </c>
      <c r="V80" s="295">
        <f>+'7.  Persistence Report'!W170</f>
        <v>22</v>
      </c>
      <c r="W80" s="295">
        <f>+'7.  Persistence Report'!X170</f>
        <v>21</v>
      </c>
      <c r="X80" s="295">
        <f>+'7.  Persistence Report'!Y170</f>
        <v>21</v>
      </c>
      <c r="Y80" s="530">
        <v>1</v>
      </c>
      <c r="Z80" s="1076"/>
      <c r="AA80" s="1076"/>
      <c r="AB80" s="1076"/>
      <c r="AC80" s="409"/>
      <c r="AD80" s="409"/>
      <c r="AE80" s="409"/>
      <c r="AF80" s="409"/>
      <c r="AG80" s="409"/>
      <c r="AH80" s="409"/>
      <c r="AI80" s="409"/>
      <c r="AJ80" s="409"/>
      <c r="AK80" s="409"/>
      <c r="AL80" s="409"/>
      <c r="AM80" s="296">
        <f>SUM(Y80:AL80)</f>
        <v>1</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1077">
        <f>Y80</f>
        <v>1</v>
      </c>
      <c r="Z81" s="1077">
        <f t="shared" ref="Z81:AB81" si="125">Z80</f>
        <v>0</v>
      </c>
      <c r="AA81" s="1077">
        <f t="shared" si="125"/>
        <v>0</v>
      </c>
      <c r="AB81" s="1077">
        <f t="shared" si="125"/>
        <v>0</v>
      </c>
      <c r="AC81" s="410">
        <f t="shared" ref="AC81" si="126">AC80</f>
        <v>0</v>
      </c>
      <c r="AD81" s="410">
        <f>AD80</f>
        <v>0</v>
      </c>
      <c r="AE81" s="410">
        <f t="shared" ref="AE81" si="127">AE80</f>
        <v>0</v>
      </c>
      <c r="AF81" s="410">
        <f t="shared" ref="AF81" si="128">AF80</f>
        <v>0</v>
      </c>
      <c r="AG81" s="410">
        <f t="shared" ref="AG81" si="129">AG80</f>
        <v>0</v>
      </c>
      <c r="AH81" s="410">
        <f t="shared" ref="AH81" si="130">AH80</f>
        <v>0</v>
      </c>
      <c r="AI81" s="410">
        <f t="shared" ref="AI81" si="131">AI80</f>
        <v>0</v>
      </c>
      <c r="AJ81" s="410">
        <f t="shared" ref="AJ81" si="132">AJ80</f>
        <v>0</v>
      </c>
      <c r="AK81" s="410">
        <f t="shared" ref="AK81" si="133">AK80</f>
        <v>0</v>
      </c>
      <c r="AL81" s="410">
        <f t="shared" ref="AL81" si="134">AL80</f>
        <v>0</v>
      </c>
      <c r="AM81" s="297"/>
    </row>
    <row r="82" spans="1:40" s="512" customFormat="1" ht="15.5" outlineLevel="1">
      <c r="A82" s="520"/>
      <c r="B82" s="294"/>
      <c r="C82" s="291"/>
      <c r="D82" s="1066"/>
      <c r="E82" s="1066"/>
      <c r="F82" s="1066"/>
      <c r="G82" s="1066"/>
      <c r="H82" s="1066"/>
      <c r="I82" s="1066"/>
      <c r="J82" s="1066"/>
      <c r="K82" s="1066"/>
      <c r="L82" s="1066"/>
      <c r="M82" s="1066"/>
      <c r="N82" s="1067"/>
      <c r="O82" s="1066"/>
      <c r="P82" s="1066"/>
      <c r="Q82" s="1066"/>
      <c r="R82" s="1066"/>
      <c r="S82" s="1066"/>
      <c r="T82" s="1066"/>
      <c r="U82" s="1066"/>
      <c r="V82" s="1066"/>
      <c r="W82" s="1066"/>
      <c r="X82" s="1066"/>
      <c r="Y82" s="1077"/>
      <c r="Z82" s="1077"/>
      <c r="AA82" s="1077"/>
      <c r="AB82" s="1077"/>
      <c r="AC82" s="410"/>
      <c r="AD82" s="410"/>
      <c r="AE82" s="410"/>
      <c r="AF82" s="410"/>
      <c r="AG82" s="410"/>
      <c r="AH82" s="410"/>
      <c r="AI82" s="410"/>
      <c r="AJ82" s="410"/>
      <c r="AK82" s="410"/>
      <c r="AL82" s="410"/>
      <c r="AM82" s="513"/>
      <c r="AN82" s="627"/>
    </row>
    <row r="83" spans="1:40" s="309" customFormat="1" ht="15.5" outlineLevel="1">
      <c r="A83" s="520"/>
      <c r="B83" s="288" t="s">
        <v>490</v>
      </c>
      <c r="C83" s="291"/>
      <c r="D83" s="1066"/>
      <c r="E83" s="1066"/>
      <c r="F83" s="1066"/>
      <c r="G83" s="1066"/>
      <c r="H83" s="1066"/>
      <c r="I83" s="1066"/>
      <c r="J83" s="1066"/>
      <c r="K83" s="1066"/>
      <c r="L83" s="1066"/>
      <c r="M83" s="1066"/>
      <c r="N83" s="1066"/>
      <c r="O83" s="1066"/>
      <c r="P83" s="1066"/>
      <c r="Q83" s="1066"/>
      <c r="R83" s="1066"/>
      <c r="S83" s="1066"/>
      <c r="T83" s="1066"/>
      <c r="U83" s="1066"/>
      <c r="V83" s="1066"/>
      <c r="W83" s="1066"/>
      <c r="X83" s="1066"/>
      <c r="Y83" s="1078"/>
      <c r="Z83" s="1078"/>
      <c r="AA83" s="1078"/>
      <c r="AB83" s="1078"/>
      <c r="AC83" s="411"/>
      <c r="AD83" s="411"/>
      <c r="AE83" s="415"/>
      <c r="AF83" s="415"/>
      <c r="AG83" s="415"/>
      <c r="AH83" s="415"/>
      <c r="AI83" s="415"/>
      <c r="AJ83" s="415"/>
      <c r="AK83" s="415"/>
      <c r="AL83" s="415"/>
      <c r="AM83" s="514"/>
      <c r="AN83" s="628"/>
    </row>
    <row r="84" spans="1:40" ht="15.5" outlineLevel="1">
      <c r="A84" s="519">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1076"/>
      <c r="Z84" s="1076"/>
      <c r="AA84" s="1076"/>
      <c r="AB84" s="1076"/>
      <c r="AC84" s="409"/>
      <c r="AD84" s="409"/>
      <c r="AE84" s="409"/>
      <c r="AF84" s="409"/>
      <c r="AG84" s="409"/>
      <c r="AH84" s="409"/>
      <c r="AI84" s="409"/>
      <c r="AJ84" s="409"/>
      <c r="AK84" s="409"/>
      <c r="AL84" s="409"/>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1077">
        <f>Y84</f>
        <v>0</v>
      </c>
      <c r="Z85" s="1077">
        <f t="shared" ref="Z85:AB85" si="135">Z84</f>
        <v>0</v>
      </c>
      <c r="AA85" s="1077">
        <f t="shared" si="135"/>
        <v>0</v>
      </c>
      <c r="AB85" s="1077">
        <f t="shared" si="135"/>
        <v>0</v>
      </c>
      <c r="AC85" s="410">
        <f t="shared" ref="AC85" si="136">AC84</f>
        <v>0</v>
      </c>
      <c r="AD85" s="410">
        <f>AD84</f>
        <v>0</v>
      </c>
      <c r="AE85" s="410">
        <f t="shared" ref="AE85:AL85" si="137">AE84</f>
        <v>0</v>
      </c>
      <c r="AF85" s="410">
        <f t="shared" si="137"/>
        <v>0</v>
      </c>
      <c r="AG85" s="410">
        <f t="shared" si="137"/>
        <v>0</v>
      </c>
      <c r="AH85" s="410">
        <f t="shared" si="137"/>
        <v>0</v>
      </c>
      <c r="AI85" s="410">
        <f t="shared" si="137"/>
        <v>0</v>
      </c>
      <c r="AJ85" s="410">
        <f t="shared" si="137"/>
        <v>0</v>
      </c>
      <c r="AK85" s="410">
        <f t="shared" si="137"/>
        <v>0</v>
      </c>
      <c r="AL85" s="410">
        <f t="shared" si="137"/>
        <v>0</v>
      </c>
      <c r="AM85" s="297"/>
    </row>
    <row r="86" spans="1:40" ht="15.5" outlineLevel="1">
      <c r="B86" s="315"/>
      <c r="C86" s="305"/>
      <c r="D86" s="1066"/>
      <c r="E86" s="1066"/>
      <c r="F86" s="1066"/>
      <c r="G86" s="1066"/>
      <c r="H86" s="1066"/>
      <c r="I86" s="1066"/>
      <c r="J86" s="1066"/>
      <c r="K86" s="1066"/>
      <c r="L86" s="1066"/>
      <c r="M86" s="1066"/>
      <c r="N86" s="1066"/>
      <c r="O86" s="1066"/>
      <c r="P86" s="1066"/>
      <c r="Q86" s="1066"/>
      <c r="R86" s="1066"/>
      <c r="S86" s="1066"/>
      <c r="T86" s="1066"/>
      <c r="U86" s="1066"/>
      <c r="V86" s="1066"/>
      <c r="W86" s="1066"/>
      <c r="X86" s="1066"/>
      <c r="Y86" s="1078"/>
      <c r="Z86" s="1078"/>
      <c r="AA86" s="1078"/>
      <c r="AB86" s="1078"/>
      <c r="AC86" s="411"/>
      <c r="AD86" s="411"/>
      <c r="AE86" s="411"/>
      <c r="AF86" s="411"/>
      <c r="AG86" s="411"/>
      <c r="AH86" s="411"/>
      <c r="AI86" s="411"/>
      <c r="AJ86" s="411"/>
      <c r="AK86" s="411"/>
      <c r="AL86" s="411"/>
      <c r="AM86" s="306"/>
    </row>
    <row r="87" spans="1:40" s="283" customFormat="1" ht="15.5" outlineLevel="1">
      <c r="A87" s="519">
        <v>16</v>
      </c>
      <c r="B87" s="323"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1076"/>
      <c r="Z87" s="1076"/>
      <c r="AA87" s="1076"/>
      <c r="AB87" s="1076"/>
      <c r="AC87" s="409"/>
      <c r="AD87" s="409"/>
      <c r="AE87" s="409"/>
      <c r="AF87" s="409"/>
      <c r="AG87" s="409"/>
      <c r="AH87" s="409"/>
      <c r="AI87" s="409"/>
      <c r="AJ87" s="409"/>
      <c r="AK87" s="409"/>
      <c r="AL87" s="409"/>
      <c r="AM87" s="296">
        <f>SUM(Y87:AL87)</f>
        <v>0</v>
      </c>
    </row>
    <row r="88" spans="1:40" s="283" customFormat="1" ht="15.5" outlineLevel="1">
      <c r="A88" s="519"/>
      <c r="B88" s="323"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1077">
        <f>Y87</f>
        <v>0</v>
      </c>
      <c r="Z88" s="1077">
        <f t="shared" ref="Z88:AB88" si="138">Z87</f>
        <v>0</v>
      </c>
      <c r="AA88" s="1077">
        <f t="shared" si="138"/>
        <v>0</v>
      </c>
      <c r="AB88" s="1077">
        <f t="shared" si="138"/>
        <v>0</v>
      </c>
      <c r="AC88" s="410">
        <f t="shared" ref="AC88" si="139">AC87</f>
        <v>0</v>
      </c>
      <c r="AD88" s="410">
        <f>AD87</f>
        <v>0</v>
      </c>
      <c r="AE88" s="410">
        <f t="shared" ref="AE88:AL88" si="140">AE87</f>
        <v>0</v>
      </c>
      <c r="AF88" s="410">
        <f t="shared" si="140"/>
        <v>0</v>
      </c>
      <c r="AG88" s="410">
        <f t="shared" si="140"/>
        <v>0</v>
      </c>
      <c r="AH88" s="410">
        <f t="shared" si="140"/>
        <v>0</v>
      </c>
      <c r="AI88" s="410">
        <f t="shared" si="140"/>
        <v>0</v>
      </c>
      <c r="AJ88" s="410">
        <f t="shared" si="140"/>
        <v>0</v>
      </c>
      <c r="AK88" s="410">
        <f t="shared" si="140"/>
        <v>0</v>
      </c>
      <c r="AL88" s="410">
        <f t="shared" si="140"/>
        <v>0</v>
      </c>
      <c r="AM88" s="297"/>
    </row>
    <row r="89" spans="1:40" s="283" customFormat="1" ht="15.5" outlineLevel="1">
      <c r="A89" s="519"/>
      <c r="B89" s="323"/>
      <c r="C89" s="291"/>
      <c r="D89" s="1066"/>
      <c r="E89" s="1066"/>
      <c r="F89" s="1066"/>
      <c r="G89" s="1066"/>
      <c r="H89" s="1066"/>
      <c r="I89" s="1066"/>
      <c r="J89" s="1066"/>
      <c r="K89" s="1066"/>
      <c r="L89" s="1066"/>
      <c r="M89" s="1066"/>
      <c r="N89" s="1066"/>
      <c r="O89" s="1066"/>
      <c r="P89" s="1066"/>
      <c r="Q89" s="1066"/>
      <c r="R89" s="1066"/>
      <c r="S89" s="1066"/>
      <c r="T89" s="1066"/>
      <c r="U89" s="1066"/>
      <c r="V89" s="1066"/>
      <c r="W89" s="1066"/>
      <c r="X89" s="1066"/>
      <c r="Y89" s="1078"/>
      <c r="Z89" s="1078"/>
      <c r="AA89" s="1078"/>
      <c r="AB89" s="1078"/>
      <c r="AC89" s="411"/>
      <c r="AD89" s="411"/>
      <c r="AE89" s="415"/>
      <c r="AF89" s="415"/>
      <c r="AG89" s="415"/>
      <c r="AH89" s="415"/>
      <c r="AI89" s="415"/>
      <c r="AJ89" s="415"/>
      <c r="AK89" s="415"/>
      <c r="AL89" s="415"/>
      <c r="AM89" s="313"/>
    </row>
    <row r="90" spans="1:40" ht="15.5" outlineLevel="1">
      <c r="B90" s="516" t="s">
        <v>496</v>
      </c>
      <c r="C90" s="319"/>
      <c r="D90" s="1071"/>
      <c r="E90" s="1069"/>
      <c r="F90" s="1069"/>
      <c r="G90" s="1069"/>
      <c r="H90" s="1069"/>
      <c r="I90" s="1069"/>
      <c r="J90" s="1069"/>
      <c r="K90" s="1069"/>
      <c r="L90" s="1069"/>
      <c r="M90" s="1069"/>
      <c r="N90" s="1071"/>
      <c r="O90" s="1069"/>
      <c r="P90" s="1069"/>
      <c r="Q90" s="1069"/>
      <c r="R90" s="1069"/>
      <c r="S90" s="1069"/>
      <c r="T90" s="1069"/>
      <c r="U90" s="1069"/>
      <c r="V90" s="1069"/>
      <c r="W90" s="1069"/>
      <c r="X90" s="1069"/>
      <c r="Y90" s="1080"/>
      <c r="Z90" s="1080"/>
      <c r="AA90" s="1080"/>
      <c r="AB90" s="1080"/>
      <c r="AC90" s="413"/>
      <c r="AD90" s="413"/>
      <c r="AE90" s="413"/>
      <c r="AF90" s="413"/>
      <c r="AG90" s="413"/>
      <c r="AH90" s="413"/>
      <c r="AI90" s="413"/>
      <c r="AJ90" s="413"/>
      <c r="AK90" s="413"/>
      <c r="AL90" s="413"/>
      <c r="AM90" s="292"/>
    </row>
    <row r="91" spans="1:40" ht="15.5" outlineLevel="1">
      <c r="A91" s="519">
        <v>17</v>
      </c>
      <c r="B91" s="517"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1089"/>
      <c r="Z91" s="1076"/>
      <c r="AA91" s="1076"/>
      <c r="AB91" s="1076"/>
      <c r="AC91" s="409"/>
      <c r="AD91" s="409"/>
      <c r="AE91" s="409"/>
      <c r="AF91" s="414"/>
      <c r="AG91" s="414"/>
      <c r="AH91" s="414"/>
      <c r="AI91" s="414"/>
      <c r="AJ91" s="414"/>
      <c r="AK91" s="414"/>
      <c r="AL91" s="414"/>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1077">
        <f>Y91</f>
        <v>0</v>
      </c>
      <c r="Z92" s="1077">
        <f t="shared" ref="Z92:AB92" si="141">Z91</f>
        <v>0</v>
      </c>
      <c r="AA92" s="1077">
        <f t="shared" si="141"/>
        <v>0</v>
      </c>
      <c r="AB92" s="1077">
        <f t="shared" si="141"/>
        <v>0</v>
      </c>
      <c r="AC92" s="410">
        <f t="shared" ref="AC92:AL92" si="142">AC91</f>
        <v>0</v>
      </c>
      <c r="AD92" s="410">
        <f t="shared" si="142"/>
        <v>0</v>
      </c>
      <c r="AE92" s="410">
        <f t="shared" si="142"/>
        <v>0</v>
      </c>
      <c r="AF92" s="410">
        <f t="shared" si="142"/>
        <v>0</v>
      </c>
      <c r="AG92" s="410">
        <f t="shared" si="142"/>
        <v>0</v>
      </c>
      <c r="AH92" s="410">
        <f t="shared" si="142"/>
        <v>0</v>
      </c>
      <c r="AI92" s="410">
        <f t="shared" si="142"/>
        <v>0</v>
      </c>
      <c r="AJ92" s="410">
        <f t="shared" si="142"/>
        <v>0</v>
      </c>
      <c r="AK92" s="410">
        <f t="shared" si="142"/>
        <v>0</v>
      </c>
      <c r="AL92" s="410">
        <f t="shared" si="142"/>
        <v>0</v>
      </c>
      <c r="AM92" s="306"/>
    </row>
    <row r="93" spans="1:40" ht="15.5" outlineLevel="1">
      <c r="B93" s="294"/>
      <c r="C93" s="291"/>
      <c r="D93" s="1066"/>
      <c r="E93" s="1066"/>
      <c r="F93" s="1066"/>
      <c r="G93" s="1066"/>
      <c r="H93" s="1066"/>
      <c r="I93" s="1066"/>
      <c r="J93" s="1066"/>
      <c r="K93" s="1066"/>
      <c r="L93" s="1066"/>
      <c r="M93" s="1066"/>
      <c r="N93" s="1066"/>
      <c r="O93" s="1066"/>
      <c r="P93" s="1066"/>
      <c r="Q93" s="1066"/>
      <c r="R93" s="1066"/>
      <c r="S93" s="1066"/>
      <c r="T93" s="1066"/>
      <c r="U93" s="1066"/>
      <c r="V93" s="1066"/>
      <c r="W93" s="1066"/>
      <c r="X93" s="1066"/>
      <c r="Y93" s="1091"/>
      <c r="Z93" s="1108"/>
      <c r="AA93" s="1108"/>
      <c r="AB93" s="1108"/>
      <c r="AC93" s="424"/>
      <c r="AD93" s="424"/>
      <c r="AE93" s="424"/>
      <c r="AF93" s="424"/>
      <c r="AG93" s="424"/>
      <c r="AH93" s="424"/>
      <c r="AI93" s="424"/>
      <c r="AJ93" s="424"/>
      <c r="AK93" s="424"/>
      <c r="AL93" s="424"/>
      <c r="AM93" s="306"/>
    </row>
    <row r="94" spans="1:40" ht="15.5" outlineLevel="1">
      <c r="A94" s="519">
        <v>18</v>
      </c>
      <c r="B94" s="517" t="s">
        <v>109</v>
      </c>
      <c r="C94" s="291" t="s">
        <v>25</v>
      </c>
      <c r="D94" s="295">
        <f>+'7.  Persistence Report'!AU174</f>
        <v>441961</v>
      </c>
      <c r="E94" s="295">
        <f>+'7.  Persistence Report'!AV174</f>
        <v>441961</v>
      </c>
      <c r="F94" s="295">
        <f>+'7.  Persistence Report'!AW174</f>
        <v>441961</v>
      </c>
      <c r="G94" s="295">
        <f>+'7.  Persistence Report'!AX174</f>
        <v>441961</v>
      </c>
      <c r="H94" s="295">
        <f>+'7.  Persistence Report'!AY174</f>
        <v>441961</v>
      </c>
      <c r="I94" s="295">
        <f>+'7.  Persistence Report'!AZ174</f>
        <v>441961</v>
      </c>
      <c r="J94" s="295">
        <f>+'7.  Persistence Report'!BA174</f>
        <v>441961</v>
      </c>
      <c r="K94" s="295">
        <f>+'7.  Persistence Report'!BB174</f>
        <v>441961</v>
      </c>
      <c r="L94" s="295">
        <f>+'7.  Persistence Report'!BC174</f>
        <v>441961</v>
      </c>
      <c r="M94" s="295">
        <f>+'7.  Persistence Report'!BD174</f>
        <v>441961</v>
      </c>
      <c r="N94" s="295">
        <v>12</v>
      </c>
      <c r="O94" s="295">
        <f>+'7.  Persistence Report'!P174</f>
        <v>52</v>
      </c>
      <c r="P94" s="295">
        <f>+'7.  Persistence Report'!Q174</f>
        <v>52</v>
      </c>
      <c r="Q94" s="295">
        <f>+'7.  Persistence Report'!R174</f>
        <v>52</v>
      </c>
      <c r="R94" s="295">
        <f>+'7.  Persistence Report'!S174</f>
        <v>52</v>
      </c>
      <c r="S94" s="295">
        <f>+'7.  Persistence Report'!T174</f>
        <v>52</v>
      </c>
      <c r="T94" s="295">
        <f>+'7.  Persistence Report'!U174</f>
        <v>52</v>
      </c>
      <c r="U94" s="295">
        <f>+'7.  Persistence Report'!V174</f>
        <v>52</v>
      </c>
      <c r="V94" s="295">
        <f>+'7.  Persistence Report'!W174</f>
        <v>52</v>
      </c>
      <c r="W94" s="295">
        <f>+'7.  Persistence Report'!X174</f>
        <v>52</v>
      </c>
      <c r="X94" s="295">
        <f>+'7.  Persistence Report'!Y174</f>
        <v>52</v>
      </c>
      <c r="Y94" s="1089"/>
      <c r="Z94" s="1076">
        <v>0</v>
      </c>
      <c r="AA94" s="1076">
        <v>1</v>
      </c>
      <c r="AB94" s="1076"/>
      <c r="AC94" s="409"/>
      <c r="AD94" s="409"/>
      <c r="AE94" s="409"/>
      <c r="AF94" s="414"/>
      <c r="AG94" s="414"/>
      <c r="AH94" s="414"/>
      <c r="AI94" s="414"/>
      <c r="AJ94" s="414"/>
      <c r="AK94" s="414"/>
      <c r="AL94" s="414"/>
      <c r="AM94" s="296">
        <f>SUM(Y94:AL94)</f>
        <v>1</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1077">
        <f>Y94</f>
        <v>0</v>
      </c>
      <c r="Z95" s="1077">
        <f t="shared" ref="Z95:AB95" si="143">Z94</f>
        <v>0</v>
      </c>
      <c r="AA95" s="1077">
        <f t="shared" si="143"/>
        <v>1</v>
      </c>
      <c r="AB95" s="1077">
        <f t="shared" si="143"/>
        <v>0</v>
      </c>
      <c r="AC95" s="410">
        <f t="shared" ref="AC95" si="144">AC94</f>
        <v>0</v>
      </c>
      <c r="AD95" s="410">
        <f t="shared" ref="AD95" si="145">AD94</f>
        <v>0</v>
      </c>
      <c r="AE95" s="410">
        <f t="shared" ref="AE95" si="146">AE94</f>
        <v>0</v>
      </c>
      <c r="AF95" s="410">
        <f t="shared" ref="AF95" si="147">AF94</f>
        <v>0</v>
      </c>
      <c r="AG95" s="410">
        <f t="shared" ref="AG95" si="148">AG94</f>
        <v>0</v>
      </c>
      <c r="AH95" s="410">
        <f t="shared" ref="AH95" si="149">AH94</f>
        <v>0</v>
      </c>
      <c r="AI95" s="410">
        <f t="shared" ref="AI95" si="150">AI94</f>
        <v>0</v>
      </c>
      <c r="AJ95" s="410">
        <f t="shared" ref="AJ95" si="151">AJ94</f>
        <v>0</v>
      </c>
      <c r="AK95" s="410">
        <f t="shared" ref="AK95" si="152">AK94</f>
        <v>0</v>
      </c>
      <c r="AL95" s="410">
        <f t="shared" ref="AL95" si="153">AL94</f>
        <v>0</v>
      </c>
      <c r="AM95" s="306"/>
    </row>
    <row r="96" spans="1:40" ht="15.5" outlineLevel="1">
      <c r="B96" s="321"/>
      <c r="C96" s="291"/>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94"/>
      <c r="Z96" s="1095"/>
      <c r="AA96" s="1095"/>
      <c r="AB96" s="1095"/>
      <c r="AC96" s="423"/>
      <c r="AD96" s="423"/>
      <c r="AE96" s="423"/>
      <c r="AF96" s="423"/>
      <c r="AG96" s="423"/>
      <c r="AH96" s="423"/>
      <c r="AI96" s="423"/>
      <c r="AJ96" s="423"/>
      <c r="AK96" s="423"/>
      <c r="AL96" s="423"/>
      <c r="AM96" s="297"/>
    </row>
    <row r="97" spans="1:39" ht="15.5" outlineLevel="1">
      <c r="A97" s="519">
        <v>19</v>
      </c>
      <c r="B97" s="517"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1089"/>
      <c r="Z97" s="1076"/>
      <c r="AA97" s="1076"/>
      <c r="AB97" s="1076"/>
      <c r="AC97" s="409"/>
      <c r="AD97" s="409"/>
      <c r="AE97" s="409"/>
      <c r="AF97" s="414"/>
      <c r="AG97" s="414"/>
      <c r="AH97" s="414"/>
      <c r="AI97" s="414"/>
      <c r="AJ97" s="414"/>
      <c r="AK97" s="414"/>
      <c r="AL97" s="414"/>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1077">
        <f>Y97</f>
        <v>0</v>
      </c>
      <c r="Z98" s="1077">
        <f t="shared" ref="Z98:AB98" si="154">Z97</f>
        <v>0</v>
      </c>
      <c r="AA98" s="1077">
        <f t="shared" si="154"/>
        <v>0</v>
      </c>
      <c r="AB98" s="1077">
        <f t="shared" si="154"/>
        <v>0</v>
      </c>
      <c r="AC98" s="410">
        <f t="shared" ref="AC98:AL98" si="155">AC97</f>
        <v>0</v>
      </c>
      <c r="AD98" s="410">
        <f t="shared" si="155"/>
        <v>0</v>
      </c>
      <c r="AE98" s="410">
        <f t="shared" si="155"/>
        <v>0</v>
      </c>
      <c r="AF98" s="410">
        <f t="shared" si="155"/>
        <v>0</v>
      </c>
      <c r="AG98" s="410">
        <f t="shared" si="155"/>
        <v>0</v>
      </c>
      <c r="AH98" s="410">
        <f t="shared" si="155"/>
        <v>0</v>
      </c>
      <c r="AI98" s="410">
        <f t="shared" si="155"/>
        <v>0</v>
      </c>
      <c r="AJ98" s="410">
        <f t="shared" si="155"/>
        <v>0</v>
      </c>
      <c r="AK98" s="410">
        <f t="shared" si="155"/>
        <v>0</v>
      </c>
      <c r="AL98" s="410">
        <f t="shared" si="155"/>
        <v>0</v>
      </c>
      <c r="AM98" s="297"/>
    </row>
    <row r="99" spans="1:39" ht="15.5" outlineLevel="1">
      <c r="B99" s="321"/>
      <c r="C99" s="291"/>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78"/>
      <c r="Z99" s="1078"/>
      <c r="AA99" s="1078"/>
      <c r="AB99" s="1078"/>
      <c r="AC99" s="411"/>
      <c r="AD99" s="411"/>
      <c r="AE99" s="411"/>
      <c r="AF99" s="411"/>
      <c r="AG99" s="411"/>
      <c r="AH99" s="411"/>
      <c r="AI99" s="411"/>
      <c r="AJ99" s="411"/>
      <c r="AK99" s="411"/>
      <c r="AL99" s="411"/>
      <c r="AM99" s="306"/>
    </row>
    <row r="100" spans="1:39" ht="15.5" outlineLevel="1">
      <c r="A100" s="519">
        <v>20</v>
      </c>
      <c r="B100" s="517"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1089"/>
      <c r="Z100" s="1076"/>
      <c r="AA100" s="1076"/>
      <c r="AB100" s="1076"/>
      <c r="AC100" s="409"/>
      <c r="AD100" s="409"/>
      <c r="AE100" s="409"/>
      <c r="AF100" s="414"/>
      <c r="AG100" s="414"/>
      <c r="AH100" s="414"/>
      <c r="AI100" s="414"/>
      <c r="AJ100" s="414"/>
      <c r="AK100" s="414"/>
      <c r="AL100" s="414"/>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1077">
        <f t="shared" ref="Y101:AB101" si="156">Y100</f>
        <v>0</v>
      </c>
      <c r="Z101" s="1077">
        <f t="shared" si="156"/>
        <v>0</v>
      </c>
      <c r="AA101" s="1077">
        <f t="shared" si="156"/>
        <v>0</v>
      </c>
      <c r="AB101" s="1077">
        <f t="shared" si="156"/>
        <v>0</v>
      </c>
      <c r="AC101" s="410">
        <f t="shared" ref="AC101:AL101" si="157">AC100</f>
        <v>0</v>
      </c>
      <c r="AD101" s="410">
        <f t="shared" si="157"/>
        <v>0</v>
      </c>
      <c r="AE101" s="410">
        <f t="shared" si="157"/>
        <v>0</v>
      </c>
      <c r="AF101" s="410">
        <f t="shared" si="157"/>
        <v>0</v>
      </c>
      <c r="AG101" s="410">
        <f t="shared" si="157"/>
        <v>0</v>
      </c>
      <c r="AH101" s="410">
        <f t="shared" si="157"/>
        <v>0</v>
      </c>
      <c r="AI101" s="410">
        <f t="shared" si="157"/>
        <v>0</v>
      </c>
      <c r="AJ101" s="410">
        <f t="shared" si="157"/>
        <v>0</v>
      </c>
      <c r="AK101" s="410">
        <f t="shared" si="157"/>
        <v>0</v>
      </c>
      <c r="AL101" s="410">
        <f t="shared" si="157"/>
        <v>0</v>
      </c>
      <c r="AM101" s="306"/>
    </row>
    <row r="102" spans="1:39" ht="15.5" outlineLevel="1">
      <c r="B102" s="322"/>
      <c r="C102" s="300"/>
      <c r="D102" s="1066"/>
      <c r="E102" s="1066"/>
      <c r="F102" s="1066"/>
      <c r="G102" s="1066"/>
      <c r="H102" s="1066"/>
      <c r="I102" s="1066"/>
      <c r="J102" s="1066"/>
      <c r="K102" s="1066"/>
      <c r="L102" s="1066"/>
      <c r="M102" s="1066"/>
      <c r="N102" s="1073"/>
      <c r="O102" s="1066"/>
      <c r="P102" s="1066"/>
      <c r="Q102" s="1066"/>
      <c r="R102" s="1066"/>
      <c r="S102" s="1066"/>
      <c r="T102" s="1066"/>
      <c r="U102" s="1066"/>
      <c r="V102" s="1066"/>
      <c r="W102" s="1066"/>
      <c r="X102" s="1066"/>
      <c r="Y102" s="1078"/>
      <c r="Z102" s="1078"/>
      <c r="AA102" s="1078"/>
      <c r="AB102" s="1078"/>
      <c r="AC102" s="411"/>
      <c r="AD102" s="411"/>
      <c r="AE102" s="411"/>
      <c r="AF102" s="411"/>
      <c r="AG102" s="411"/>
      <c r="AH102" s="411"/>
      <c r="AI102" s="411"/>
      <c r="AJ102" s="411"/>
      <c r="AK102" s="411"/>
      <c r="AL102" s="411"/>
      <c r="AM102" s="306"/>
    </row>
    <row r="103" spans="1:39" ht="15.5" outlineLevel="1">
      <c r="B103" s="515" t="s">
        <v>503</v>
      </c>
      <c r="C103" s="291"/>
      <c r="D103" s="1066"/>
      <c r="E103" s="1066"/>
      <c r="F103" s="1066"/>
      <c r="G103" s="1066"/>
      <c r="H103" s="1066"/>
      <c r="I103" s="1066"/>
      <c r="J103" s="1066"/>
      <c r="K103" s="1066"/>
      <c r="L103" s="1066"/>
      <c r="M103" s="1066"/>
      <c r="N103" s="1066"/>
      <c r="O103" s="1066"/>
      <c r="P103" s="1066"/>
      <c r="Q103" s="1066"/>
      <c r="R103" s="1066"/>
      <c r="S103" s="1066"/>
      <c r="T103" s="1066"/>
      <c r="U103" s="1066"/>
      <c r="V103" s="1066"/>
      <c r="W103" s="1066"/>
      <c r="X103" s="1066"/>
      <c r="Y103" s="1091"/>
      <c r="Z103" s="1108"/>
      <c r="AA103" s="1108"/>
      <c r="AB103" s="1108"/>
      <c r="AC103" s="424"/>
      <c r="AD103" s="424"/>
      <c r="AE103" s="424"/>
      <c r="AF103" s="424"/>
      <c r="AG103" s="424"/>
      <c r="AH103" s="424"/>
      <c r="AI103" s="424"/>
      <c r="AJ103" s="424"/>
      <c r="AK103" s="424"/>
      <c r="AL103" s="424"/>
      <c r="AM103" s="306"/>
    </row>
    <row r="104" spans="1:39" ht="15.5" outlineLevel="1">
      <c r="B104" s="288" t="s">
        <v>499</v>
      </c>
      <c r="C104" s="291"/>
      <c r="D104" s="1066"/>
      <c r="E104" s="1066"/>
      <c r="F104" s="1066"/>
      <c r="G104" s="1066"/>
      <c r="H104" s="1066"/>
      <c r="I104" s="1066"/>
      <c r="J104" s="1066"/>
      <c r="K104" s="1066"/>
      <c r="L104" s="1066"/>
      <c r="M104" s="1066"/>
      <c r="N104" s="1066"/>
      <c r="O104" s="1066"/>
      <c r="P104" s="1066"/>
      <c r="Q104" s="1066"/>
      <c r="R104" s="1066"/>
      <c r="S104" s="1066"/>
      <c r="T104" s="1066"/>
      <c r="U104" s="1066"/>
      <c r="V104" s="1066"/>
      <c r="W104" s="1066"/>
      <c r="X104" s="1066"/>
      <c r="Y104" s="1091"/>
      <c r="Z104" s="1108"/>
      <c r="AA104" s="1108"/>
      <c r="AB104" s="1108"/>
      <c r="AC104" s="424"/>
      <c r="AD104" s="424"/>
      <c r="AE104" s="424"/>
      <c r="AF104" s="424"/>
      <c r="AG104" s="424"/>
      <c r="AH104" s="424"/>
      <c r="AI104" s="424"/>
      <c r="AJ104" s="424"/>
      <c r="AK104" s="424"/>
      <c r="AL104" s="424"/>
      <c r="AM104" s="306"/>
    </row>
    <row r="105" spans="1:39" ht="15.5" outlineLevel="1">
      <c r="A105" s="519">
        <v>21</v>
      </c>
      <c r="B105" s="517" t="s">
        <v>113</v>
      </c>
      <c r="C105" s="291" t="s">
        <v>25</v>
      </c>
      <c r="D105" s="295"/>
      <c r="E105" s="295"/>
      <c r="F105" s="295"/>
      <c r="G105" s="295"/>
      <c r="H105" s="295"/>
      <c r="I105" s="295"/>
      <c r="J105" s="295"/>
      <c r="K105" s="295"/>
      <c r="L105" s="295"/>
      <c r="M105" s="295"/>
      <c r="N105" s="1066"/>
      <c r="O105" s="295"/>
      <c r="P105" s="295"/>
      <c r="Q105" s="295"/>
      <c r="R105" s="295"/>
      <c r="S105" s="295"/>
      <c r="T105" s="295"/>
      <c r="U105" s="295"/>
      <c r="V105" s="295"/>
      <c r="W105" s="295"/>
      <c r="X105" s="295"/>
      <c r="Y105" s="530"/>
      <c r="Z105" s="1076"/>
      <c r="AA105" s="1076"/>
      <c r="AB105" s="1076"/>
      <c r="AC105" s="409"/>
      <c r="AD105" s="409"/>
      <c r="AE105" s="409"/>
      <c r="AF105" s="409"/>
      <c r="AG105" s="409"/>
      <c r="AH105" s="409"/>
      <c r="AI105" s="409"/>
      <c r="AJ105" s="409"/>
      <c r="AK105" s="409"/>
      <c r="AL105" s="409"/>
      <c r="AM105" s="296">
        <f>SUM(Y105:AL105)</f>
        <v>0</v>
      </c>
    </row>
    <row r="106" spans="1:39" ht="15.5" outlineLevel="1">
      <c r="B106" s="294" t="s">
        <v>267</v>
      </c>
      <c r="C106" s="291" t="s">
        <v>163</v>
      </c>
      <c r="D106" s="295"/>
      <c r="E106" s="295"/>
      <c r="F106" s="295"/>
      <c r="G106" s="295"/>
      <c r="H106" s="295"/>
      <c r="I106" s="295"/>
      <c r="J106" s="295"/>
      <c r="K106" s="295"/>
      <c r="L106" s="295"/>
      <c r="M106" s="295"/>
      <c r="N106" s="1066"/>
      <c r="O106" s="295"/>
      <c r="P106" s="295"/>
      <c r="Q106" s="295"/>
      <c r="R106" s="295"/>
      <c r="S106" s="295"/>
      <c r="T106" s="295"/>
      <c r="U106" s="295"/>
      <c r="V106" s="295"/>
      <c r="W106" s="295"/>
      <c r="X106" s="295"/>
      <c r="Y106" s="1077">
        <f>Y105</f>
        <v>0</v>
      </c>
      <c r="Z106" s="1077">
        <f t="shared" ref="Z106:AB106" si="158">Z105</f>
        <v>0</v>
      </c>
      <c r="AA106" s="1077">
        <f t="shared" si="158"/>
        <v>0</v>
      </c>
      <c r="AB106" s="1077">
        <f t="shared" si="158"/>
        <v>0</v>
      </c>
      <c r="AC106" s="410">
        <f t="shared" ref="AC106" si="159">AC105</f>
        <v>0</v>
      </c>
      <c r="AD106" s="410">
        <f t="shared" ref="AD106" si="160">AD105</f>
        <v>0</v>
      </c>
      <c r="AE106" s="410">
        <f t="shared" ref="AE106" si="161">AE105</f>
        <v>0</v>
      </c>
      <c r="AF106" s="410">
        <f t="shared" ref="AF106" si="162">AF105</f>
        <v>0</v>
      </c>
      <c r="AG106" s="410">
        <f t="shared" ref="AG106" si="163">AG105</f>
        <v>0</v>
      </c>
      <c r="AH106" s="410">
        <f t="shared" ref="AH106" si="164">AH105</f>
        <v>0</v>
      </c>
      <c r="AI106" s="410">
        <f t="shared" ref="AI106" si="165">AI105</f>
        <v>0</v>
      </c>
      <c r="AJ106" s="410">
        <f t="shared" ref="AJ106" si="166">AJ105</f>
        <v>0</v>
      </c>
      <c r="AK106" s="410">
        <f t="shared" ref="AK106" si="167">AK105</f>
        <v>0</v>
      </c>
      <c r="AL106" s="410">
        <f t="shared" ref="AL106" si="168">AL105</f>
        <v>0</v>
      </c>
      <c r="AM106" s="306"/>
    </row>
    <row r="107" spans="1:39" ht="15.5" outlineLevel="1">
      <c r="B107" s="294"/>
      <c r="C107" s="291"/>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91"/>
      <c r="Z107" s="1108"/>
      <c r="AA107" s="1108"/>
      <c r="AB107" s="1108"/>
      <c r="AC107" s="424"/>
      <c r="AD107" s="424"/>
      <c r="AE107" s="424"/>
      <c r="AF107" s="424"/>
      <c r="AG107" s="424"/>
      <c r="AH107" s="424"/>
      <c r="AI107" s="424"/>
      <c r="AJ107" s="424"/>
      <c r="AK107" s="424"/>
      <c r="AL107" s="424"/>
      <c r="AM107" s="306"/>
    </row>
    <row r="108" spans="1:39" ht="31" outlineLevel="1">
      <c r="A108" s="519">
        <v>22</v>
      </c>
      <c r="B108" s="517" t="s">
        <v>114</v>
      </c>
      <c r="C108" s="291" t="s">
        <v>25</v>
      </c>
      <c r="D108" s="295"/>
      <c r="E108" s="295"/>
      <c r="F108" s="295"/>
      <c r="G108" s="295"/>
      <c r="H108" s="295"/>
      <c r="I108" s="295"/>
      <c r="J108" s="295"/>
      <c r="K108" s="295"/>
      <c r="L108" s="295"/>
      <c r="M108" s="295"/>
      <c r="N108" s="1066"/>
      <c r="O108" s="295"/>
      <c r="P108" s="295"/>
      <c r="Q108" s="295"/>
      <c r="R108" s="295"/>
      <c r="S108" s="295"/>
      <c r="T108" s="295"/>
      <c r="U108" s="295"/>
      <c r="V108" s="295"/>
      <c r="W108" s="295"/>
      <c r="X108" s="295"/>
      <c r="Y108" s="530"/>
      <c r="Z108" s="1076"/>
      <c r="AA108" s="1076"/>
      <c r="AB108" s="1076"/>
      <c r="AC108" s="409"/>
      <c r="AD108" s="409"/>
      <c r="AE108" s="409"/>
      <c r="AF108" s="409"/>
      <c r="AG108" s="409"/>
      <c r="AH108" s="409"/>
      <c r="AI108" s="409"/>
      <c r="AJ108" s="409"/>
      <c r="AK108" s="409"/>
      <c r="AL108" s="409"/>
      <c r="AM108" s="296">
        <f>SUM(Y108:AL108)</f>
        <v>0</v>
      </c>
    </row>
    <row r="109" spans="1:39" ht="15.5" outlineLevel="1">
      <c r="B109" s="294" t="s">
        <v>267</v>
      </c>
      <c r="C109" s="291" t="s">
        <v>163</v>
      </c>
      <c r="D109" s="295"/>
      <c r="E109" s="295"/>
      <c r="F109" s="295"/>
      <c r="G109" s="295"/>
      <c r="H109" s="295"/>
      <c r="I109" s="295"/>
      <c r="J109" s="295"/>
      <c r="K109" s="295"/>
      <c r="L109" s="295"/>
      <c r="M109" s="295"/>
      <c r="N109" s="1066"/>
      <c r="O109" s="295"/>
      <c r="P109" s="295"/>
      <c r="Q109" s="295"/>
      <c r="R109" s="295"/>
      <c r="S109" s="295"/>
      <c r="T109" s="295"/>
      <c r="U109" s="295"/>
      <c r="V109" s="295"/>
      <c r="W109" s="295"/>
      <c r="X109" s="295"/>
      <c r="Y109" s="1077">
        <f>Y108</f>
        <v>0</v>
      </c>
      <c r="Z109" s="1077">
        <f t="shared" ref="Z109:AB109" si="169">Z108</f>
        <v>0</v>
      </c>
      <c r="AA109" s="1077">
        <f t="shared" si="169"/>
        <v>0</v>
      </c>
      <c r="AB109" s="1077">
        <f t="shared" si="169"/>
        <v>0</v>
      </c>
      <c r="AC109" s="410">
        <f t="shared" ref="AC109" si="170">AC108</f>
        <v>0</v>
      </c>
      <c r="AD109" s="410">
        <f t="shared" ref="AD109" si="171">AD108</f>
        <v>0</v>
      </c>
      <c r="AE109" s="410">
        <f t="shared" ref="AE109" si="172">AE108</f>
        <v>0</v>
      </c>
      <c r="AF109" s="410">
        <f t="shared" ref="AF109" si="173">AF108</f>
        <v>0</v>
      </c>
      <c r="AG109" s="410">
        <f t="shared" ref="AG109" si="174">AG108</f>
        <v>0</v>
      </c>
      <c r="AH109" s="410">
        <f t="shared" ref="AH109" si="175">AH108</f>
        <v>0</v>
      </c>
      <c r="AI109" s="410">
        <f t="shared" ref="AI109" si="176">AI108</f>
        <v>0</v>
      </c>
      <c r="AJ109" s="410">
        <f t="shared" ref="AJ109" si="177">AJ108</f>
        <v>0</v>
      </c>
      <c r="AK109" s="410">
        <f t="shared" ref="AK109" si="178">AK108</f>
        <v>0</v>
      </c>
      <c r="AL109" s="410">
        <f t="shared" ref="AL109" si="179">AL108</f>
        <v>0</v>
      </c>
      <c r="AM109" s="306"/>
    </row>
    <row r="110" spans="1:39" ht="15.5" outlineLevel="1">
      <c r="B110" s="294"/>
      <c r="C110" s="291"/>
      <c r="D110" s="1066"/>
      <c r="E110" s="1066"/>
      <c r="F110" s="1066"/>
      <c r="G110" s="1066"/>
      <c r="H110" s="1066"/>
      <c r="I110" s="1066"/>
      <c r="J110" s="1066"/>
      <c r="K110" s="1066"/>
      <c r="L110" s="1066"/>
      <c r="M110" s="1066"/>
      <c r="N110" s="1066"/>
      <c r="O110" s="1066"/>
      <c r="P110" s="1066"/>
      <c r="Q110" s="1066"/>
      <c r="R110" s="1066"/>
      <c r="S110" s="1066"/>
      <c r="T110" s="1066"/>
      <c r="U110" s="1066"/>
      <c r="V110" s="1066"/>
      <c r="W110" s="1066"/>
      <c r="X110" s="1066"/>
      <c r="Y110" s="1091"/>
      <c r="Z110" s="1108"/>
      <c r="AA110" s="1108"/>
      <c r="AB110" s="1108"/>
      <c r="AC110" s="424"/>
      <c r="AD110" s="424"/>
      <c r="AE110" s="424"/>
      <c r="AF110" s="424"/>
      <c r="AG110" s="424"/>
      <c r="AH110" s="424"/>
      <c r="AI110" s="424"/>
      <c r="AJ110" s="424"/>
      <c r="AK110" s="424"/>
      <c r="AL110" s="424"/>
      <c r="AM110" s="306"/>
    </row>
    <row r="111" spans="1:39" ht="31" outlineLevel="1">
      <c r="A111" s="519">
        <v>23</v>
      </c>
      <c r="B111" s="517" t="s">
        <v>115</v>
      </c>
      <c r="C111" s="291" t="s">
        <v>25</v>
      </c>
      <c r="D111" s="295"/>
      <c r="E111" s="295"/>
      <c r="F111" s="295"/>
      <c r="G111" s="295"/>
      <c r="H111" s="295"/>
      <c r="I111" s="295"/>
      <c r="J111" s="295"/>
      <c r="K111" s="295"/>
      <c r="L111" s="295"/>
      <c r="M111" s="295"/>
      <c r="N111" s="1066"/>
      <c r="O111" s="295"/>
      <c r="P111" s="295"/>
      <c r="Q111" s="295"/>
      <c r="R111" s="295"/>
      <c r="S111" s="295"/>
      <c r="T111" s="295"/>
      <c r="U111" s="295"/>
      <c r="V111" s="295"/>
      <c r="W111" s="295"/>
      <c r="X111" s="295"/>
      <c r="Y111" s="1076"/>
      <c r="Z111" s="1076"/>
      <c r="AA111" s="1076"/>
      <c r="AB111" s="1076"/>
      <c r="AC111" s="409"/>
      <c r="AD111" s="409"/>
      <c r="AE111" s="409"/>
      <c r="AF111" s="409"/>
      <c r="AG111" s="409"/>
      <c r="AH111" s="409"/>
      <c r="AI111" s="409"/>
      <c r="AJ111" s="409"/>
      <c r="AK111" s="409"/>
      <c r="AL111" s="409"/>
      <c r="AM111" s="296">
        <f>SUM(Y111:AL111)</f>
        <v>0</v>
      </c>
    </row>
    <row r="112" spans="1:39" ht="15.5" outlineLevel="1">
      <c r="B112" s="294" t="s">
        <v>267</v>
      </c>
      <c r="C112" s="291" t="s">
        <v>163</v>
      </c>
      <c r="D112" s="295"/>
      <c r="E112" s="295"/>
      <c r="F112" s="295"/>
      <c r="G112" s="295"/>
      <c r="H112" s="295"/>
      <c r="I112" s="295"/>
      <c r="J112" s="295"/>
      <c r="K112" s="295"/>
      <c r="L112" s="295"/>
      <c r="M112" s="295"/>
      <c r="N112" s="1066"/>
      <c r="O112" s="295"/>
      <c r="P112" s="295"/>
      <c r="Q112" s="295"/>
      <c r="R112" s="295"/>
      <c r="S112" s="295"/>
      <c r="T112" s="295"/>
      <c r="U112" s="295"/>
      <c r="V112" s="295"/>
      <c r="W112" s="295"/>
      <c r="X112" s="295"/>
      <c r="Y112" s="1077">
        <f>Y111</f>
        <v>0</v>
      </c>
      <c r="Z112" s="1077">
        <f t="shared" ref="Z112:AB112" si="180">Z111</f>
        <v>0</v>
      </c>
      <c r="AA112" s="1077">
        <f t="shared" si="180"/>
        <v>0</v>
      </c>
      <c r="AB112" s="1077">
        <f t="shared" si="180"/>
        <v>0</v>
      </c>
      <c r="AC112" s="410">
        <f t="shared" ref="AC112" si="181">AC111</f>
        <v>0</v>
      </c>
      <c r="AD112" s="410">
        <f t="shared" ref="AD112" si="182">AD111</f>
        <v>0</v>
      </c>
      <c r="AE112" s="410">
        <f t="shared" ref="AE112" si="183">AE111</f>
        <v>0</v>
      </c>
      <c r="AF112" s="410">
        <f t="shared" ref="AF112" si="184">AF111</f>
        <v>0</v>
      </c>
      <c r="AG112" s="410">
        <f t="shared" ref="AG112" si="185">AG111</f>
        <v>0</v>
      </c>
      <c r="AH112" s="410">
        <f t="shared" ref="AH112" si="186">AH111</f>
        <v>0</v>
      </c>
      <c r="AI112" s="410">
        <f t="shared" ref="AI112" si="187">AI111</f>
        <v>0</v>
      </c>
      <c r="AJ112" s="410">
        <f t="shared" ref="AJ112" si="188">AJ111</f>
        <v>0</v>
      </c>
      <c r="AK112" s="410">
        <f t="shared" ref="AK112" si="189">AK111</f>
        <v>0</v>
      </c>
      <c r="AL112" s="410">
        <f t="shared" ref="AL112" si="190">AL111</f>
        <v>0</v>
      </c>
      <c r="AM112" s="306"/>
    </row>
    <row r="113" spans="1:39" ht="15.5" outlineLevel="1">
      <c r="B113" s="321"/>
      <c r="C113" s="291"/>
      <c r="D113" s="1066"/>
      <c r="E113" s="1066"/>
      <c r="F113" s="1066"/>
      <c r="G113" s="1066"/>
      <c r="H113" s="1066"/>
      <c r="I113" s="1066"/>
      <c r="J113" s="1066"/>
      <c r="K113" s="1066"/>
      <c r="L113" s="1066"/>
      <c r="M113" s="1066"/>
      <c r="N113" s="1066"/>
      <c r="O113" s="1066"/>
      <c r="P113" s="1066"/>
      <c r="Q113" s="1066"/>
      <c r="R113" s="1066"/>
      <c r="S113" s="1066"/>
      <c r="T113" s="1066"/>
      <c r="U113" s="1066"/>
      <c r="V113" s="1066"/>
      <c r="W113" s="1066"/>
      <c r="X113" s="1066"/>
      <c r="Y113" s="1091"/>
      <c r="Z113" s="1108"/>
      <c r="AA113" s="1108"/>
      <c r="AB113" s="1108"/>
      <c r="AC113" s="424"/>
      <c r="AD113" s="424"/>
      <c r="AE113" s="424"/>
      <c r="AF113" s="424"/>
      <c r="AG113" s="424"/>
      <c r="AH113" s="424"/>
      <c r="AI113" s="424"/>
      <c r="AJ113" s="424"/>
      <c r="AK113" s="424"/>
      <c r="AL113" s="424"/>
      <c r="AM113" s="306"/>
    </row>
    <row r="114" spans="1:39" ht="15.5" outlineLevel="1">
      <c r="A114" s="519">
        <v>24</v>
      </c>
      <c r="B114" s="517" t="s">
        <v>116</v>
      </c>
      <c r="C114" s="291" t="s">
        <v>25</v>
      </c>
      <c r="D114" s="295"/>
      <c r="E114" s="295"/>
      <c r="F114" s="295"/>
      <c r="G114" s="295"/>
      <c r="H114" s="295"/>
      <c r="I114" s="295"/>
      <c r="J114" s="295"/>
      <c r="K114" s="295"/>
      <c r="L114" s="295"/>
      <c r="M114" s="295"/>
      <c r="N114" s="1066"/>
      <c r="O114" s="295"/>
      <c r="P114" s="295"/>
      <c r="Q114" s="295"/>
      <c r="R114" s="295"/>
      <c r="S114" s="295"/>
      <c r="T114" s="295"/>
      <c r="U114" s="295"/>
      <c r="V114" s="295"/>
      <c r="W114" s="295"/>
      <c r="X114" s="295"/>
      <c r="Y114" s="1076"/>
      <c r="Z114" s="1076"/>
      <c r="AA114" s="1076"/>
      <c r="AB114" s="1076"/>
      <c r="AC114" s="409"/>
      <c r="AD114" s="409"/>
      <c r="AE114" s="409"/>
      <c r="AF114" s="409"/>
      <c r="AG114" s="409"/>
      <c r="AH114" s="409"/>
      <c r="AI114" s="409"/>
      <c r="AJ114" s="409"/>
      <c r="AK114" s="409"/>
      <c r="AL114" s="409"/>
      <c r="AM114" s="296">
        <f>SUM(Y114:AL114)</f>
        <v>0</v>
      </c>
    </row>
    <row r="115" spans="1:39" ht="15.5" outlineLevel="1">
      <c r="B115" s="294" t="s">
        <v>267</v>
      </c>
      <c r="C115" s="291" t="s">
        <v>163</v>
      </c>
      <c r="D115" s="295"/>
      <c r="E115" s="295"/>
      <c r="F115" s="295"/>
      <c r="G115" s="295"/>
      <c r="H115" s="295"/>
      <c r="I115" s="295"/>
      <c r="J115" s="295"/>
      <c r="K115" s="295"/>
      <c r="L115" s="295"/>
      <c r="M115" s="295"/>
      <c r="N115" s="1066"/>
      <c r="O115" s="295"/>
      <c r="P115" s="295"/>
      <c r="Q115" s="295"/>
      <c r="R115" s="295"/>
      <c r="S115" s="295"/>
      <c r="T115" s="295"/>
      <c r="U115" s="295"/>
      <c r="V115" s="295"/>
      <c r="W115" s="295"/>
      <c r="X115" s="295"/>
      <c r="Y115" s="1077">
        <f>Y114</f>
        <v>0</v>
      </c>
      <c r="Z115" s="1077">
        <f t="shared" ref="Z115:AB115" si="191">Z114</f>
        <v>0</v>
      </c>
      <c r="AA115" s="1077">
        <f t="shared" si="191"/>
        <v>0</v>
      </c>
      <c r="AB115" s="1077">
        <f t="shared" si="191"/>
        <v>0</v>
      </c>
      <c r="AC115" s="410">
        <f t="shared" ref="AC115" si="192">AC114</f>
        <v>0</v>
      </c>
      <c r="AD115" s="410">
        <f t="shared" ref="AD115" si="193">AD114</f>
        <v>0</v>
      </c>
      <c r="AE115" s="410">
        <f t="shared" ref="AE115" si="194">AE114</f>
        <v>0</v>
      </c>
      <c r="AF115" s="410">
        <f t="shared" ref="AF115" si="195">AF114</f>
        <v>0</v>
      </c>
      <c r="AG115" s="410">
        <f t="shared" ref="AG115" si="196">AG114</f>
        <v>0</v>
      </c>
      <c r="AH115" s="410">
        <f t="shared" ref="AH115" si="197">AH114</f>
        <v>0</v>
      </c>
      <c r="AI115" s="410">
        <f t="shared" ref="AI115" si="198">AI114</f>
        <v>0</v>
      </c>
      <c r="AJ115" s="410">
        <f t="shared" ref="AJ115" si="199">AJ114</f>
        <v>0</v>
      </c>
      <c r="AK115" s="410">
        <f t="shared" ref="AK115" si="200">AK114</f>
        <v>0</v>
      </c>
      <c r="AL115" s="410">
        <f t="shared" ref="AL115" si="201">AL114</f>
        <v>0</v>
      </c>
      <c r="AM115" s="306"/>
    </row>
    <row r="116" spans="1:39" ht="15.5" outlineLevel="1">
      <c r="B116" s="294"/>
      <c r="C116" s="291"/>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78"/>
      <c r="Z116" s="1108"/>
      <c r="AA116" s="1108"/>
      <c r="AB116" s="1108"/>
      <c r="AC116" s="424"/>
      <c r="AD116" s="424"/>
      <c r="AE116" s="424"/>
      <c r="AF116" s="424"/>
      <c r="AG116" s="424"/>
      <c r="AH116" s="424"/>
      <c r="AI116" s="424"/>
      <c r="AJ116" s="424"/>
      <c r="AK116" s="424"/>
      <c r="AL116" s="424"/>
      <c r="AM116" s="306"/>
    </row>
    <row r="117" spans="1:39" ht="15.5" outlineLevel="1">
      <c r="B117" s="288" t="s">
        <v>500</v>
      </c>
      <c r="C117" s="291"/>
      <c r="D117" s="1066"/>
      <c r="E117" s="1066"/>
      <c r="F117" s="1066"/>
      <c r="G117" s="1066"/>
      <c r="H117" s="1066"/>
      <c r="I117" s="1066"/>
      <c r="J117" s="1066"/>
      <c r="K117" s="1066"/>
      <c r="L117" s="1066"/>
      <c r="M117" s="1066"/>
      <c r="N117" s="1066"/>
      <c r="O117" s="1066"/>
      <c r="P117" s="1066"/>
      <c r="Q117" s="1066"/>
      <c r="R117" s="1066"/>
      <c r="S117" s="1066"/>
      <c r="T117" s="1066"/>
      <c r="U117" s="1066"/>
      <c r="V117" s="1066"/>
      <c r="W117" s="1066"/>
      <c r="X117" s="1066"/>
      <c r="Y117" s="1078"/>
      <c r="Z117" s="1108"/>
      <c r="AA117" s="1108"/>
      <c r="AB117" s="1108"/>
      <c r="AC117" s="424"/>
      <c r="AD117" s="424"/>
      <c r="AE117" s="424"/>
      <c r="AF117" s="424"/>
      <c r="AG117" s="424"/>
      <c r="AH117" s="424"/>
      <c r="AI117" s="424"/>
      <c r="AJ117" s="424"/>
      <c r="AK117" s="424"/>
      <c r="AL117" s="424"/>
      <c r="AM117" s="306"/>
    </row>
    <row r="118" spans="1:39" ht="15.5" outlineLevel="1">
      <c r="A118" s="519">
        <v>25</v>
      </c>
      <c r="B118" s="517"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1089"/>
      <c r="Z118" s="1076"/>
      <c r="AA118" s="1076"/>
      <c r="AB118" s="1076"/>
      <c r="AC118" s="409"/>
      <c r="AD118" s="409"/>
      <c r="AE118" s="409"/>
      <c r="AF118" s="414"/>
      <c r="AG118" s="414"/>
      <c r="AH118" s="414"/>
      <c r="AI118" s="414"/>
      <c r="AJ118" s="414"/>
      <c r="AK118" s="414"/>
      <c r="AL118" s="414"/>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1077">
        <f>Y118</f>
        <v>0</v>
      </c>
      <c r="Z119" s="1077">
        <f t="shared" ref="Z119:AB119" si="202">Z118</f>
        <v>0</v>
      </c>
      <c r="AA119" s="1077">
        <f t="shared" si="202"/>
        <v>0</v>
      </c>
      <c r="AB119" s="1077">
        <f t="shared" si="202"/>
        <v>0</v>
      </c>
      <c r="AC119" s="410">
        <f t="shared" ref="AC119" si="203">AC118</f>
        <v>0</v>
      </c>
      <c r="AD119" s="410">
        <f t="shared" ref="AD119" si="204">AD118</f>
        <v>0</v>
      </c>
      <c r="AE119" s="410">
        <f t="shared" ref="AE119" si="205">AE118</f>
        <v>0</v>
      </c>
      <c r="AF119" s="410">
        <f t="shared" ref="AF119" si="206">AF118</f>
        <v>0</v>
      </c>
      <c r="AG119" s="410">
        <f t="shared" ref="AG119" si="207">AG118</f>
        <v>0</v>
      </c>
      <c r="AH119" s="410">
        <f t="shared" ref="AH119" si="208">AH118</f>
        <v>0</v>
      </c>
      <c r="AI119" s="410">
        <f t="shared" ref="AI119" si="209">AI118</f>
        <v>0</v>
      </c>
      <c r="AJ119" s="410">
        <f t="shared" ref="AJ119" si="210">AJ118</f>
        <v>0</v>
      </c>
      <c r="AK119" s="410">
        <f t="shared" ref="AK119" si="211">AK118</f>
        <v>0</v>
      </c>
      <c r="AL119" s="410">
        <f t="shared" ref="AL119" si="212">AL118</f>
        <v>0</v>
      </c>
      <c r="AM119" s="306"/>
    </row>
    <row r="120" spans="1:39" ht="15.5" outlineLevel="1">
      <c r="B120" s="294"/>
      <c r="C120" s="291"/>
      <c r="D120" s="1066"/>
      <c r="E120" s="1066"/>
      <c r="F120" s="1066"/>
      <c r="G120" s="1066"/>
      <c r="H120" s="1066"/>
      <c r="I120" s="1066"/>
      <c r="J120" s="1066"/>
      <c r="K120" s="1066"/>
      <c r="L120" s="1066"/>
      <c r="M120" s="1066"/>
      <c r="N120" s="1066"/>
      <c r="O120" s="1066"/>
      <c r="P120" s="1066"/>
      <c r="Q120" s="1066"/>
      <c r="R120" s="1066"/>
      <c r="S120" s="1066"/>
      <c r="T120" s="1066"/>
      <c r="U120" s="1066"/>
      <c r="V120" s="1066"/>
      <c r="W120" s="1066"/>
      <c r="X120" s="1066"/>
      <c r="Y120" s="1078"/>
      <c r="Z120" s="1108"/>
      <c r="AA120" s="1108"/>
      <c r="AB120" s="1108"/>
      <c r="AC120" s="424"/>
      <c r="AD120" s="424"/>
      <c r="AE120" s="424"/>
      <c r="AF120" s="424"/>
      <c r="AG120" s="424"/>
      <c r="AH120" s="424"/>
      <c r="AI120" s="424"/>
      <c r="AJ120" s="424"/>
      <c r="AK120" s="424"/>
      <c r="AL120" s="424"/>
      <c r="AM120" s="306"/>
    </row>
    <row r="121" spans="1:39" ht="15.5" outlineLevel="1">
      <c r="A121" s="519">
        <v>26</v>
      </c>
      <c r="B121" s="517"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1089"/>
      <c r="Z121" s="1076">
        <v>0.12</v>
      </c>
      <c r="AA121" s="1076">
        <v>0.88</v>
      </c>
      <c r="AB121" s="1076"/>
      <c r="AC121" s="530"/>
      <c r="AD121" s="409"/>
      <c r="AE121" s="409"/>
      <c r="AF121" s="414"/>
      <c r="AG121" s="414"/>
      <c r="AH121" s="414"/>
      <c r="AI121" s="414"/>
      <c r="AJ121" s="414"/>
      <c r="AK121" s="414"/>
      <c r="AL121" s="414"/>
      <c r="AM121" s="296">
        <f>SUM(Y121:AL121)</f>
        <v>1</v>
      </c>
    </row>
    <row r="122" spans="1:39" ht="15.5" outlineLevel="1">
      <c r="B122" s="294" t="s">
        <v>267</v>
      </c>
      <c r="C122" s="291" t="s">
        <v>163</v>
      </c>
      <c r="D122" s="295">
        <f>+'7.  Persistence Report'!AU183</f>
        <v>297205</v>
      </c>
      <c r="E122" s="295">
        <f>+'7.  Persistence Report'!AV183</f>
        <v>297205</v>
      </c>
      <c r="F122" s="295">
        <f>+'7.  Persistence Report'!AW183</f>
        <v>297205</v>
      </c>
      <c r="G122" s="295">
        <f>+'7.  Persistence Report'!AX183</f>
        <v>297205</v>
      </c>
      <c r="H122" s="295">
        <f>+'7.  Persistence Report'!AY183</f>
        <v>297205</v>
      </c>
      <c r="I122" s="295">
        <f>+'7.  Persistence Report'!AZ183</f>
        <v>297205</v>
      </c>
      <c r="J122" s="295">
        <f>+'7.  Persistence Report'!BA183</f>
        <v>275856</v>
      </c>
      <c r="K122" s="295">
        <f>+'7.  Persistence Report'!BB183</f>
        <v>275856</v>
      </c>
      <c r="L122" s="295">
        <f>+'7.  Persistence Report'!BC183</f>
        <v>275856</v>
      </c>
      <c r="M122" s="295">
        <f>+'7.  Persistence Report'!BD183</f>
        <v>208436</v>
      </c>
      <c r="N122" s="295">
        <f>N121</f>
        <v>12</v>
      </c>
      <c r="O122" s="295">
        <f>+'7.  Persistence Report'!P183</f>
        <v>60</v>
      </c>
      <c r="P122" s="295">
        <f>+'7.  Persistence Report'!Q183</f>
        <v>60</v>
      </c>
      <c r="Q122" s="295">
        <f>+'7.  Persistence Report'!R183</f>
        <v>60</v>
      </c>
      <c r="R122" s="295">
        <f>+'7.  Persistence Report'!S183</f>
        <v>60</v>
      </c>
      <c r="S122" s="295">
        <f>+'7.  Persistence Report'!T183</f>
        <v>60</v>
      </c>
      <c r="T122" s="295">
        <f>+'7.  Persistence Report'!U183</f>
        <v>60</v>
      </c>
      <c r="U122" s="295">
        <f>+'7.  Persistence Report'!V183</f>
        <v>56</v>
      </c>
      <c r="V122" s="295">
        <f>+'7.  Persistence Report'!W183</f>
        <v>56</v>
      </c>
      <c r="W122" s="295">
        <f>+'7.  Persistence Report'!X183</f>
        <v>56</v>
      </c>
      <c r="X122" s="295">
        <f>+'7.  Persistence Report'!Y183</f>
        <v>41</v>
      </c>
      <c r="Y122" s="1077">
        <f>Y121</f>
        <v>0</v>
      </c>
      <c r="Z122" s="1077">
        <f t="shared" ref="Z122:AB122" si="213">Z121</f>
        <v>0.12</v>
      </c>
      <c r="AA122" s="1077">
        <f t="shared" si="213"/>
        <v>0.88</v>
      </c>
      <c r="AB122" s="1077">
        <f t="shared" si="213"/>
        <v>0</v>
      </c>
      <c r="AC122" s="410">
        <f t="shared" ref="AC122" si="214">AC121</f>
        <v>0</v>
      </c>
      <c r="AD122" s="410">
        <f t="shared" ref="AD122" si="215">AD121</f>
        <v>0</v>
      </c>
      <c r="AE122" s="410">
        <f t="shared" ref="AE122" si="216">AE121</f>
        <v>0</v>
      </c>
      <c r="AF122" s="410">
        <f t="shared" ref="AF122" si="217">AF121</f>
        <v>0</v>
      </c>
      <c r="AG122" s="410">
        <f t="shared" ref="AG122" si="218">AG121</f>
        <v>0</v>
      </c>
      <c r="AH122" s="410">
        <f t="shared" ref="AH122" si="219">AH121</f>
        <v>0</v>
      </c>
      <c r="AI122" s="410">
        <f t="shared" ref="AI122" si="220">AI121</f>
        <v>0</v>
      </c>
      <c r="AJ122" s="410">
        <f t="shared" ref="AJ122" si="221">AJ121</f>
        <v>0</v>
      </c>
      <c r="AK122" s="410">
        <f t="shared" ref="AK122" si="222">AK121</f>
        <v>0</v>
      </c>
      <c r="AL122" s="410">
        <f t="shared" ref="AL122" si="223">AL121</f>
        <v>0</v>
      </c>
      <c r="AM122" s="306"/>
    </row>
    <row r="123" spans="1:39" ht="15.5" outlineLevel="1">
      <c r="B123" s="294"/>
      <c r="C123" s="291"/>
      <c r="D123" s="1066"/>
      <c r="E123" s="1066"/>
      <c r="F123" s="1066"/>
      <c r="G123" s="1066"/>
      <c r="H123" s="1066"/>
      <c r="I123" s="1066"/>
      <c r="J123" s="1066"/>
      <c r="K123" s="1066"/>
      <c r="L123" s="1066"/>
      <c r="M123" s="1066"/>
      <c r="N123" s="1066"/>
      <c r="O123" s="1066"/>
      <c r="P123" s="1066"/>
      <c r="Q123" s="1066"/>
      <c r="R123" s="1066"/>
      <c r="S123" s="1066"/>
      <c r="T123" s="1066"/>
      <c r="U123" s="1066"/>
      <c r="V123" s="1066"/>
      <c r="W123" s="1066"/>
      <c r="X123" s="1066"/>
      <c r="Y123" s="1078"/>
      <c r="Z123" s="1108"/>
      <c r="AA123" s="1108"/>
      <c r="AB123" s="1108"/>
      <c r="AC123" s="424"/>
      <c r="AD123" s="424"/>
      <c r="AE123" s="424"/>
      <c r="AF123" s="424"/>
      <c r="AG123" s="424"/>
      <c r="AH123" s="424"/>
      <c r="AI123" s="424"/>
      <c r="AJ123" s="424"/>
      <c r="AK123" s="424"/>
      <c r="AL123" s="424"/>
      <c r="AM123" s="306"/>
    </row>
    <row r="124" spans="1:39" ht="31" outlineLevel="1">
      <c r="A124" s="519">
        <v>27</v>
      </c>
      <c r="B124" s="517"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1089"/>
      <c r="Z124" s="1076"/>
      <c r="AA124" s="1076"/>
      <c r="AB124" s="1076"/>
      <c r="AC124" s="409"/>
      <c r="AD124" s="409"/>
      <c r="AE124" s="409"/>
      <c r="AF124" s="414"/>
      <c r="AG124" s="414"/>
      <c r="AH124" s="414"/>
      <c r="AI124" s="414"/>
      <c r="AJ124" s="414"/>
      <c r="AK124" s="414"/>
      <c r="AL124" s="414"/>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1077">
        <f>Y124</f>
        <v>0</v>
      </c>
      <c r="Z125" s="1077">
        <f t="shared" ref="Z125:AB125" si="224">Z124</f>
        <v>0</v>
      </c>
      <c r="AA125" s="1077">
        <f t="shared" si="224"/>
        <v>0</v>
      </c>
      <c r="AB125" s="1077">
        <f t="shared" si="224"/>
        <v>0</v>
      </c>
      <c r="AC125" s="410">
        <f t="shared" ref="AC125" si="225">AC124</f>
        <v>0</v>
      </c>
      <c r="AD125" s="410">
        <f t="shared" ref="AD125" si="226">AD124</f>
        <v>0</v>
      </c>
      <c r="AE125" s="410">
        <f t="shared" ref="AE125" si="227">AE124</f>
        <v>0</v>
      </c>
      <c r="AF125" s="410">
        <f t="shared" ref="AF125" si="228">AF124</f>
        <v>0</v>
      </c>
      <c r="AG125" s="410">
        <f t="shared" ref="AG125" si="229">AG124</f>
        <v>0</v>
      </c>
      <c r="AH125" s="410">
        <f t="shared" ref="AH125" si="230">AH124</f>
        <v>0</v>
      </c>
      <c r="AI125" s="410">
        <f t="shared" ref="AI125" si="231">AI124</f>
        <v>0</v>
      </c>
      <c r="AJ125" s="410">
        <f t="shared" ref="AJ125" si="232">AJ124</f>
        <v>0</v>
      </c>
      <c r="AK125" s="410">
        <f t="shared" ref="AK125" si="233">AK124</f>
        <v>0</v>
      </c>
      <c r="AL125" s="410">
        <f t="shared" ref="AL125" si="234">AL124</f>
        <v>0</v>
      </c>
      <c r="AM125" s="306"/>
    </row>
    <row r="126" spans="1:39" ht="15.5" outlineLevel="1">
      <c r="B126" s="294"/>
      <c r="C126" s="291"/>
      <c r="D126" s="1066"/>
      <c r="E126" s="1066"/>
      <c r="F126" s="1066"/>
      <c r="G126" s="1066"/>
      <c r="H126" s="1066"/>
      <c r="I126" s="1066"/>
      <c r="J126" s="1066"/>
      <c r="K126" s="1066"/>
      <c r="L126" s="1066"/>
      <c r="M126" s="1066"/>
      <c r="N126" s="1066"/>
      <c r="O126" s="1066"/>
      <c r="P126" s="1066"/>
      <c r="Q126" s="1066"/>
      <c r="R126" s="1066"/>
      <c r="S126" s="1066"/>
      <c r="T126" s="1066"/>
      <c r="U126" s="1066"/>
      <c r="V126" s="1066"/>
      <c r="W126" s="1066"/>
      <c r="X126" s="1066"/>
      <c r="Y126" s="1078"/>
      <c r="Z126" s="1108"/>
      <c r="AA126" s="1108"/>
      <c r="AB126" s="1108"/>
      <c r="AC126" s="424"/>
      <c r="AD126" s="424"/>
      <c r="AE126" s="424"/>
      <c r="AF126" s="424"/>
      <c r="AG126" s="424"/>
      <c r="AH126" s="424"/>
      <c r="AI126" s="424"/>
      <c r="AJ126" s="424"/>
      <c r="AK126" s="424"/>
      <c r="AL126" s="424"/>
      <c r="AM126" s="306"/>
    </row>
    <row r="127" spans="1:39" ht="31" outlineLevel="1">
      <c r="A127" s="519">
        <v>28</v>
      </c>
      <c r="B127" s="517"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1089"/>
      <c r="Z127" s="1076"/>
      <c r="AA127" s="1076"/>
      <c r="AB127" s="1076"/>
      <c r="AC127" s="409"/>
      <c r="AD127" s="409"/>
      <c r="AE127" s="409"/>
      <c r="AF127" s="414"/>
      <c r="AG127" s="414"/>
      <c r="AH127" s="414"/>
      <c r="AI127" s="414"/>
      <c r="AJ127" s="414"/>
      <c r="AK127" s="414"/>
      <c r="AL127" s="414"/>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1077">
        <f>Y127</f>
        <v>0</v>
      </c>
      <c r="Z128" s="1077">
        <f t="shared" ref="Z128:AB128" si="235">Z127</f>
        <v>0</v>
      </c>
      <c r="AA128" s="1077">
        <f t="shared" si="235"/>
        <v>0</v>
      </c>
      <c r="AB128" s="1077">
        <f t="shared" si="235"/>
        <v>0</v>
      </c>
      <c r="AC128" s="410">
        <f t="shared" ref="AC128" si="236">AC127</f>
        <v>0</v>
      </c>
      <c r="AD128" s="410">
        <f t="shared" ref="AD128" si="237">AD127</f>
        <v>0</v>
      </c>
      <c r="AE128" s="410">
        <f t="shared" ref="AE128" si="238">AE127</f>
        <v>0</v>
      </c>
      <c r="AF128" s="410">
        <f t="shared" ref="AF128" si="239">AF127</f>
        <v>0</v>
      </c>
      <c r="AG128" s="410">
        <f t="shared" ref="AG128" si="240">AG127</f>
        <v>0</v>
      </c>
      <c r="AH128" s="410">
        <f t="shared" ref="AH128" si="241">AH127</f>
        <v>0</v>
      </c>
      <c r="AI128" s="410">
        <f t="shared" ref="AI128" si="242">AI127</f>
        <v>0</v>
      </c>
      <c r="AJ128" s="410">
        <f t="shared" ref="AJ128" si="243">AJ127</f>
        <v>0</v>
      </c>
      <c r="AK128" s="410">
        <f t="shared" ref="AK128" si="244">AK127</f>
        <v>0</v>
      </c>
      <c r="AL128" s="410">
        <f t="shared" ref="AL128" si="245">AL127</f>
        <v>0</v>
      </c>
      <c r="AM128" s="306"/>
    </row>
    <row r="129" spans="1:39" ht="15.5" outlineLevel="1">
      <c r="B129" s="294"/>
      <c r="C129" s="291"/>
      <c r="D129" s="1066"/>
      <c r="E129" s="1066"/>
      <c r="F129" s="1066"/>
      <c r="G129" s="1066"/>
      <c r="H129" s="1066"/>
      <c r="I129" s="1066"/>
      <c r="J129" s="1066"/>
      <c r="K129" s="1066"/>
      <c r="L129" s="1066"/>
      <c r="M129" s="1066"/>
      <c r="N129" s="1066"/>
      <c r="O129" s="1066"/>
      <c r="P129" s="1066"/>
      <c r="Q129" s="1066"/>
      <c r="R129" s="1066"/>
      <c r="S129" s="1066"/>
      <c r="T129" s="1066"/>
      <c r="U129" s="1066"/>
      <c r="V129" s="1066"/>
      <c r="W129" s="1066"/>
      <c r="X129" s="1066"/>
      <c r="Y129" s="1078"/>
      <c r="Z129" s="1108"/>
      <c r="AA129" s="1108"/>
      <c r="AB129" s="1108"/>
      <c r="AC129" s="424"/>
      <c r="AD129" s="424"/>
      <c r="AE129" s="424"/>
      <c r="AF129" s="424"/>
      <c r="AG129" s="424"/>
      <c r="AH129" s="424"/>
      <c r="AI129" s="424"/>
      <c r="AJ129" s="424"/>
      <c r="AK129" s="424"/>
      <c r="AL129" s="424"/>
      <c r="AM129" s="306"/>
    </row>
    <row r="130" spans="1:39" ht="31" outlineLevel="1">
      <c r="A130" s="519">
        <v>29</v>
      </c>
      <c r="B130" s="517"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1089"/>
      <c r="Z130" s="1076"/>
      <c r="AA130" s="1076"/>
      <c r="AB130" s="1076"/>
      <c r="AC130" s="409"/>
      <c r="AD130" s="409"/>
      <c r="AE130" s="409"/>
      <c r="AF130" s="414"/>
      <c r="AG130" s="414"/>
      <c r="AH130" s="414"/>
      <c r="AI130" s="414"/>
      <c r="AJ130" s="414"/>
      <c r="AK130" s="414"/>
      <c r="AL130" s="414"/>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1077">
        <f>Y130</f>
        <v>0</v>
      </c>
      <c r="Z131" s="1077">
        <f t="shared" ref="Z131:AB131" si="246">Z130</f>
        <v>0</v>
      </c>
      <c r="AA131" s="1077">
        <f t="shared" si="246"/>
        <v>0</v>
      </c>
      <c r="AB131" s="1077">
        <f t="shared" si="246"/>
        <v>0</v>
      </c>
      <c r="AC131" s="410">
        <f t="shared" ref="AC131" si="247">AC130</f>
        <v>0</v>
      </c>
      <c r="AD131" s="410">
        <f t="shared" ref="AD131" si="248">AD130</f>
        <v>0</v>
      </c>
      <c r="AE131" s="410">
        <f t="shared" ref="AE131" si="249">AE130</f>
        <v>0</v>
      </c>
      <c r="AF131" s="410">
        <f t="shared" ref="AF131" si="250">AF130</f>
        <v>0</v>
      </c>
      <c r="AG131" s="410">
        <f t="shared" ref="AG131" si="251">AG130</f>
        <v>0</v>
      </c>
      <c r="AH131" s="410">
        <f t="shared" ref="AH131" si="252">AH130</f>
        <v>0</v>
      </c>
      <c r="AI131" s="410">
        <f t="shared" ref="AI131" si="253">AI130</f>
        <v>0</v>
      </c>
      <c r="AJ131" s="410">
        <f t="shared" ref="AJ131" si="254">AJ130</f>
        <v>0</v>
      </c>
      <c r="AK131" s="410">
        <f t="shared" ref="AK131" si="255">AK130</f>
        <v>0</v>
      </c>
      <c r="AL131" s="410">
        <f t="shared" ref="AL131" si="256">AL130</f>
        <v>0</v>
      </c>
      <c r="AM131" s="306"/>
    </row>
    <row r="132" spans="1:39" ht="15.5" outlineLevel="1">
      <c r="B132" s="294"/>
      <c r="C132" s="291"/>
      <c r="D132" s="1066"/>
      <c r="E132" s="1066"/>
      <c r="F132" s="1066"/>
      <c r="G132" s="1066"/>
      <c r="H132" s="1066"/>
      <c r="I132" s="1066"/>
      <c r="J132" s="1066"/>
      <c r="K132" s="1066"/>
      <c r="L132" s="1066"/>
      <c r="M132" s="1066"/>
      <c r="N132" s="1066"/>
      <c r="O132" s="1066"/>
      <c r="P132" s="1066"/>
      <c r="Q132" s="1066"/>
      <c r="R132" s="1066"/>
      <c r="S132" s="1066"/>
      <c r="T132" s="1066"/>
      <c r="U132" s="1066"/>
      <c r="V132" s="1066"/>
      <c r="W132" s="1066"/>
      <c r="X132" s="1066"/>
      <c r="Y132" s="1078"/>
      <c r="Z132" s="1108"/>
      <c r="AA132" s="1108"/>
      <c r="AB132" s="1108"/>
      <c r="AC132" s="424"/>
      <c r="AD132" s="424"/>
      <c r="AE132" s="424"/>
      <c r="AF132" s="424"/>
      <c r="AG132" s="424"/>
      <c r="AH132" s="424"/>
      <c r="AI132" s="424"/>
      <c r="AJ132" s="424"/>
      <c r="AK132" s="424"/>
      <c r="AL132" s="424"/>
      <c r="AM132" s="306"/>
    </row>
    <row r="133" spans="1:39" ht="31" outlineLevel="1">
      <c r="A133" s="519">
        <v>30</v>
      </c>
      <c r="B133" s="517"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1089"/>
      <c r="Z133" s="1076"/>
      <c r="AA133" s="1076"/>
      <c r="AB133" s="1076"/>
      <c r="AC133" s="409"/>
      <c r="AD133" s="409"/>
      <c r="AE133" s="409"/>
      <c r="AF133" s="414"/>
      <c r="AG133" s="414"/>
      <c r="AH133" s="414"/>
      <c r="AI133" s="414"/>
      <c r="AJ133" s="414"/>
      <c r="AK133" s="414"/>
      <c r="AL133" s="414"/>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1077">
        <f>Y133</f>
        <v>0</v>
      </c>
      <c r="Z134" s="1077">
        <f t="shared" ref="Z134:AB134" si="257">Z133</f>
        <v>0</v>
      </c>
      <c r="AA134" s="1077">
        <f t="shared" si="257"/>
        <v>0</v>
      </c>
      <c r="AB134" s="1077">
        <f t="shared" si="257"/>
        <v>0</v>
      </c>
      <c r="AC134" s="410">
        <f t="shared" ref="AC134" si="258">AC133</f>
        <v>0</v>
      </c>
      <c r="AD134" s="410">
        <f t="shared" ref="AD134" si="259">AD133</f>
        <v>0</v>
      </c>
      <c r="AE134" s="410">
        <f t="shared" ref="AE134" si="260">AE133</f>
        <v>0</v>
      </c>
      <c r="AF134" s="410">
        <f t="shared" ref="AF134" si="261">AF133</f>
        <v>0</v>
      </c>
      <c r="AG134" s="410">
        <f t="shared" ref="AG134" si="262">AG133</f>
        <v>0</v>
      </c>
      <c r="AH134" s="410">
        <f t="shared" ref="AH134" si="263">AH133</f>
        <v>0</v>
      </c>
      <c r="AI134" s="410">
        <f t="shared" ref="AI134" si="264">AI133</f>
        <v>0</v>
      </c>
      <c r="AJ134" s="410">
        <f t="shared" ref="AJ134" si="265">AJ133</f>
        <v>0</v>
      </c>
      <c r="AK134" s="410">
        <f t="shared" ref="AK134" si="266">AK133</f>
        <v>0</v>
      </c>
      <c r="AL134" s="410">
        <f t="shared" ref="AL134" si="267">AL133</f>
        <v>0</v>
      </c>
      <c r="AM134" s="306"/>
    </row>
    <row r="135" spans="1:39" ht="15.5" outlineLevel="1">
      <c r="B135" s="294"/>
      <c r="C135" s="291"/>
      <c r="D135" s="1066"/>
      <c r="E135" s="1066"/>
      <c r="F135" s="1066"/>
      <c r="G135" s="1066"/>
      <c r="H135" s="1066"/>
      <c r="I135" s="1066"/>
      <c r="J135" s="1066"/>
      <c r="K135" s="1066"/>
      <c r="L135" s="1066"/>
      <c r="M135" s="1066"/>
      <c r="N135" s="1066"/>
      <c r="O135" s="1066"/>
      <c r="P135" s="1066"/>
      <c r="Q135" s="1066"/>
      <c r="R135" s="1066"/>
      <c r="S135" s="1066"/>
      <c r="T135" s="1066"/>
      <c r="U135" s="1066"/>
      <c r="V135" s="1066"/>
      <c r="W135" s="1066"/>
      <c r="X135" s="1066"/>
      <c r="Y135" s="1078"/>
      <c r="Z135" s="1108"/>
      <c r="AA135" s="1108"/>
      <c r="AB135" s="1108"/>
      <c r="AC135" s="424"/>
      <c r="AD135" s="424"/>
      <c r="AE135" s="424"/>
      <c r="AF135" s="424"/>
      <c r="AG135" s="424"/>
      <c r="AH135" s="424"/>
      <c r="AI135" s="424"/>
      <c r="AJ135" s="424"/>
      <c r="AK135" s="424"/>
      <c r="AL135" s="424"/>
      <c r="AM135" s="306"/>
    </row>
    <row r="136" spans="1:39" ht="31" outlineLevel="1">
      <c r="A136" s="519">
        <v>31</v>
      </c>
      <c r="B136" s="517"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1089"/>
      <c r="Z136" s="1076"/>
      <c r="AA136" s="1076"/>
      <c r="AB136" s="1076"/>
      <c r="AC136" s="409"/>
      <c r="AD136" s="409"/>
      <c r="AE136" s="409"/>
      <c r="AF136" s="414"/>
      <c r="AG136" s="414"/>
      <c r="AH136" s="414"/>
      <c r="AI136" s="414"/>
      <c r="AJ136" s="414"/>
      <c r="AK136" s="414"/>
      <c r="AL136" s="414"/>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1077">
        <f>Y136</f>
        <v>0</v>
      </c>
      <c r="Z137" s="1077">
        <f t="shared" ref="Z137:AB137" si="268">Z136</f>
        <v>0</v>
      </c>
      <c r="AA137" s="1077">
        <f t="shared" si="268"/>
        <v>0</v>
      </c>
      <c r="AB137" s="1077">
        <f t="shared" si="268"/>
        <v>0</v>
      </c>
      <c r="AC137" s="410">
        <f t="shared" ref="AC137" si="269">AC136</f>
        <v>0</v>
      </c>
      <c r="AD137" s="410">
        <f t="shared" ref="AD137" si="270">AD136</f>
        <v>0</v>
      </c>
      <c r="AE137" s="410">
        <f t="shared" ref="AE137" si="271">AE136</f>
        <v>0</v>
      </c>
      <c r="AF137" s="410">
        <f t="shared" ref="AF137" si="272">AF136</f>
        <v>0</v>
      </c>
      <c r="AG137" s="410">
        <f t="shared" ref="AG137" si="273">AG136</f>
        <v>0</v>
      </c>
      <c r="AH137" s="410">
        <f t="shared" ref="AH137" si="274">AH136</f>
        <v>0</v>
      </c>
      <c r="AI137" s="410">
        <f t="shared" ref="AI137" si="275">AI136</f>
        <v>0</v>
      </c>
      <c r="AJ137" s="410">
        <f t="shared" ref="AJ137" si="276">AJ136</f>
        <v>0</v>
      </c>
      <c r="AK137" s="410">
        <f t="shared" ref="AK137" si="277">AK136</f>
        <v>0</v>
      </c>
      <c r="AL137" s="410">
        <f t="shared" ref="AL137" si="278">AL136</f>
        <v>0</v>
      </c>
      <c r="AM137" s="306"/>
    </row>
    <row r="138" spans="1:39" ht="15.5" outlineLevel="1">
      <c r="B138" s="517"/>
      <c r="C138" s="291"/>
      <c r="D138" s="1066"/>
      <c r="E138" s="1066"/>
      <c r="F138" s="1066"/>
      <c r="G138" s="1066"/>
      <c r="H138" s="1066"/>
      <c r="I138" s="1066"/>
      <c r="J138" s="1066"/>
      <c r="K138" s="1066"/>
      <c r="L138" s="1066"/>
      <c r="M138" s="1066"/>
      <c r="N138" s="1066"/>
      <c r="O138" s="1066"/>
      <c r="P138" s="1066"/>
      <c r="Q138" s="1066"/>
      <c r="R138" s="1066"/>
      <c r="S138" s="1066"/>
      <c r="T138" s="1066"/>
      <c r="U138" s="1066"/>
      <c r="V138" s="1066"/>
      <c r="W138" s="1066"/>
      <c r="X138" s="1066"/>
      <c r="Y138" s="1078"/>
      <c r="Z138" s="1108"/>
      <c r="AA138" s="1108"/>
      <c r="AB138" s="1108"/>
      <c r="AC138" s="424"/>
      <c r="AD138" s="424"/>
      <c r="AE138" s="424"/>
      <c r="AF138" s="424"/>
      <c r="AG138" s="424"/>
      <c r="AH138" s="424"/>
      <c r="AI138" s="424"/>
      <c r="AJ138" s="424"/>
      <c r="AK138" s="424"/>
      <c r="AL138" s="424"/>
      <c r="AM138" s="306"/>
    </row>
    <row r="139" spans="1:39" ht="15.75" customHeight="1" outlineLevel="1">
      <c r="A139" s="519">
        <v>32</v>
      </c>
      <c r="B139" s="517"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1089"/>
      <c r="Z139" s="1076"/>
      <c r="AA139" s="1076"/>
      <c r="AB139" s="1076"/>
      <c r="AC139" s="409"/>
      <c r="AD139" s="409"/>
      <c r="AE139" s="409"/>
      <c r="AF139" s="414"/>
      <c r="AG139" s="414"/>
      <c r="AH139" s="414"/>
      <c r="AI139" s="414"/>
      <c r="AJ139" s="414"/>
      <c r="AK139" s="414"/>
      <c r="AL139" s="414"/>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1077">
        <f>Y139</f>
        <v>0</v>
      </c>
      <c r="Z140" s="1077">
        <f t="shared" ref="Z140:AB140" si="279">Z139</f>
        <v>0</v>
      </c>
      <c r="AA140" s="1077">
        <f t="shared" si="279"/>
        <v>0</v>
      </c>
      <c r="AB140" s="1077">
        <f t="shared" si="279"/>
        <v>0</v>
      </c>
      <c r="AC140" s="410">
        <f t="shared" ref="AC140" si="280">AC139</f>
        <v>0</v>
      </c>
      <c r="AD140" s="410">
        <f t="shared" ref="AD140" si="281">AD139</f>
        <v>0</v>
      </c>
      <c r="AE140" s="410">
        <f t="shared" ref="AE140" si="282">AE139</f>
        <v>0</v>
      </c>
      <c r="AF140" s="410">
        <f t="shared" ref="AF140" si="283">AF139</f>
        <v>0</v>
      </c>
      <c r="AG140" s="410">
        <f t="shared" ref="AG140" si="284">AG139</f>
        <v>0</v>
      </c>
      <c r="AH140" s="410">
        <f t="shared" ref="AH140" si="285">AH139</f>
        <v>0</v>
      </c>
      <c r="AI140" s="410">
        <f t="shared" ref="AI140" si="286">AI139</f>
        <v>0</v>
      </c>
      <c r="AJ140" s="410">
        <f t="shared" ref="AJ140" si="287">AJ139</f>
        <v>0</v>
      </c>
      <c r="AK140" s="410">
        <f t="shared" ref="AK140" si="288">AK139</f>
        <v>0</v>
      </c>
      <c r="AL140" s="410">
        <f t="shared" ref="AL140" si="289">AL139</f>
        <v>0</v>
      </c>
      <c r="AM140" s="306"/>
    </row>
    <row r="141" spans="1:39" ht="15.5" outlineLevel="1">
      <c r="B141" s="517"/>
      <c r="C141" s="291"/>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78"/>
      <c r="Z141" s="1108"/>
      <c r="AA141" s="1108"/>
      <c r="AB141" s="1108"/>
      <c r="AC141" s="424"/>
      <c r="AD141" s="424"/>
      <c r="AE141" s="424"/>
      <c r="AF141" s="424"/>
      <c r="AG141" s="424"/>
      <c r="AH141" s="424"/>
      <c r="AI141" s="424"/>
      <c r="AJ141" s="424"/>
      <c r="AK141" s="424"/>
      <c r="AL141" s="424"/>
      <c r="AM141" s="306"/>
    </row>
    <row r="142" spans="1:39" ht="15.5" outlineLevel="1">
      <c r="B142" s="288" t="s">
        <v>501</v>
      </c>
      <c r="C142" s="291"/>
      <c r="D142" s="1066"/>
      <c r="E142" s="1066"/>
      <c r="F142" s="1066"/>
      <c r="G142" s="1066"/>
      <c r="H142" s="1066"/>
      <c r="I142" s="1066"/>
      <c r="J142" s="1066"/>
      <c r="K142" s="1066"/>
      <c r="L142" s="1066"/>
      <c r="M142" s="1066"/>
      <c r="N142" s="1066"/>
      <c r="O142" s="1066"/>
      <c r="P142" s="1066"/>
      <c r="Q142" s="1066"/>
      <c r="R142" s="1066"/>
      <c r="S142" s="1066"/>
      <c r="T142" s="1066"/>
      <c r="U142" s="1066"/>
      <c r="V142" s="1066"/>
      <c r="W142" s="1066"/>
      <c r="X142" s="1066"/>
      <c r="Y142" s="1078"/>
      <c r="Z142" s="1108"/>
      <c r="AA142" s="1108"/>
      <c r="AB142" s="1108"/>
      <c r="AC142" s="424"/>
      <c r="AD142" s="424"/>
      <c r="AE142" s="424"/>
      <c r="AF142" s="424"/>
      <c r="AG142" s="424"/>
      <c r="AH142" s="424"/>
      <c r="AI142" s="424"/>
      <c r="AJ142" s="424"/>
      <c r="AK142" s="424"/>
      <c r="AL142" s="424"/>
      <c r="AM142" s="306"/>
    </row>
    <row r="143" spans="1:39" ht="15.5" outlineLevel="1">
      <c r="A143" s="519">
        <v>33</v>
      </c>
      <c r="B143" s="517"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1089"/>
      <c r="Z143" s="1076"/>
      <c r="AA143" s="1076"/>
      <c r="AB143" s="1076"/>
      <c r="AC143" s="409"/>
      <c r="AD143" s="409"/>
      <c r="AE143" s="409"/>
      <c r="AF143" s="414"/>
      <c r="AG143" s="414"/>
      <c r="AH143" s="414"/>
      <c r="AI143" s="414"/>
      <c r="AJ143" s="414"/>
      <c r="AK143" s="414"/>
      <c r="AL143" s="414"/>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1077">
        <f>Y143</f>
        <v>0</v>
      </c>
      <c r="Z144" s="1077">
        <f t="shared" ref="Z144:AB144" si="290">Z143</f>
        <v>0</v>
      </c>
      <c r="AA144" s="1077">
        <f t="shared" si="290"/>
        <v>0</v>
      </c>
      <c r="AB144" s="1077">
        <f t="shared" si="290"/>
        <v>0</v>
      </c>
      <c r="AC144" s="410">
        <f t="shared" ref="AC144" si="291">AC143</f>
        <v>0</v>
      </c>
      <c r="AD144" s="410">
        <f t="shared" ref="AD144" si="292">AD143</f>
        <v>0</v>
      </c>
      <c r="AE144" s="410">
        <f t="shared" ref="AE144" si="293">AE143</f>
        <v>0</v>
      </c>
      <c r="AF144" s="410">
        <f t="shared" ref="AF144" si="294">AF143</f>
        <v>0</v>
      </c>
      <c r="AG144" s="410">
        <f t="shared" ref="AG144" si="295">AG143</f>
        <v>0</v>
      </c>
      <c r="AH144" s="410">
        <f t="shared" ref="AH144" si="296">AH143</f>
        <v>0</v>
      </c>
      <c r="AI144" s="410">
        <f t="shared" ref="AI144" si="297">AI143</f>
        <v>0</v>
      </c>
      <c r="AJ144" s="410">
        <f t="shared" ref="AJ144" si="298">AJ143</f>
        <v>0</v>
      </c>
      <c r="AK144" s="410">
        <f t="shared" ref="AK144" si="299">AK143</f>
        <v>0</v>
      </c>
      <c r="AL144" s="410">
        <f t="shared" ref="AL144" si="300">AL143</f>
        <v>0</v>
      </c>
      <c r="AM144" s="306"/>
    </row>
    <row r="145" spans="1:39" ht="15.5" outlineLevel="1">
      <c r="B145" s="517"/>
      <c r="C145" s="291"/>
      <c r="D145" s="1066"/>
      <c r="E145" s="1066"/>
      <c r="F145" s="1066"/>
      <c r="G145" s="1066"/>
      <c r="H145" s="1066"/>
      <c r="I145" s="1066"/>
      <c r="J145" s="1066"/>
      <c r="K145" s="1066"/>
      <c r="L145" s="1066"/>
      <c r="M145" s="1066"/>
      <c r="N145" s="1066"/>
      <c r="O145" s="1066"/>
      <c r="P145" s="1066"/>
      <c r="Q145" s="1066"/>
      <c r="R145" s="1066"/>
      <c r="S145" s="1066"/>
      <c r="T145" s="1066"/>
      <c r="U145" s="1066"/>
      <c r="V145" s="1066"/>
      <c r="W145" s="1066"/>
      <c r="X145" s="1066"/>
      <c r="Y145" s="1078"/>
      <c r="Z145" s="1108"/>
      <c r="AA145" s="1108"/>
      <c r="AB145" s="1108"/>
      <c r="AC145" s="424"/>
      <c r="AD145" s="424"/>
      <c r="AE145" s="424"/>
      <c r="AF145" s="424"/>
      <c r="AG145" s="424"/>
      <c r="AH145" s="424"/>
      <c r="AI145" s="424"/>
      <c r="AJ145" s="424"/>
      <c r="AK145" s="424"/>
      <c r="AL145" s="424"/>
      <c r="AM145" s="306"/>
    </row>
    <row r="146" spans="1:39" ht="15.5" outlineLevel="1">
      <c r="A146" s="519">
        <v>34</v>
      </c>
      <c r="B146" s="517"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1089"/>
      <c r="Z146" s="1076"/>
      <c r="AA146" s="1076"/>
      <c r="AB146" s="1076"/>
      <c r="AC146" s="409"/>
      <c r="AD146" s="409"/>
      <c r="AE146" s="409"/>
      <c r="AF146" s="414"/>
      <c r="AG146" s="414"/>
      <c r="AH146" s="414"/>
      <c r="AI146" s="414"/>
      <c r="AJ146" s="414"/>
      <c r="AK146" s="414"/>
      <c r="AL146" s="414"/>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1077">
        <f>Y146</f>
        <v>0</v>
      </c>
      <c r="Z147" s="1077">
        <f t="shared" ref="Z147:AB147" si="301">Z146</f>
        <v>0</v>
      </c>
      <c r="AA147" s="1077">
        <f t="shared" si="301"/>
        <v>0</v>
      </c>
      <c r="AB147" s="1077">
        <f t="shared" si="301"/>
        <v>0</v>
      </c>
      <c r="AC147" s="410">
        <f t="shared" ref="AC147" si="302">AC146</f>
        <v>0</v>
      </c>
      <c r="AD147" s="410">
        <f t="shared" ref="AD147" si="303">AD146</f>
        <v>0</v>
      </c>
      <c r="AE147" s="410">
        <f t="shared" ref="AE147" si="304">AE146</f>
        <v>0</v>
      </c>
      <c r="AF147" s="410">
        <f t="shared" ref="AF147" si="305">AF146</f>
        <v>0</v>
      </c>
      <c r="AG147" s="410">
        <f t="shared" ref="AG147" si="306">AG146</f>
        <v>0</v>
      </c>
      <c r="AH147" s="410">
        <f t="shared" ref="AH147" si="307">AH146</f>
        <v>0</v>
      </c>
      <c r="AI147" s="410">
        <f t="shared" ref="AI147" si="308">AI146</f>
        <v>0</v>
      </c>
      <c r="AJ147" s="410">
        <f t="shared" ref="AJ147" si="309">AJ146</f>
        <v>0</v>
      </c>
      <c r="AK147" s="410">
        <f t="shared" ref="AK147" si="310">AK146</f>
        <v>0</v>
      </c>
      <c r="AL147" s="410">
        <f t="shared" ref="AL147" si="311">AL146</f>
        <v>0</v>
      </c>
      <c r="AM147" s="306"/>
    </row>
    <row r="148" spans="1:39" ht="15.5" outlineLevel="1">
      <c r="B148" s="517"/>
      <c r="C148" s="291"/>
      <c r="D148" s="1066"/>
      <c r="E148" s="1066"/>
      <c r="F148" s="1066"/>
      <c r="G148" s="1066"/>
      <c r="H148" s="1066"/>
      <c r="I148" s="1066"/>
      <c r="J148" s="1066"/>
      <c r="K148" s="1066"/>
      <c r="L148" s="1066"/>
      <c r="M148" s="1066"/>
      <c r="N148" s="1066"/>
      <c r="O148" s="1066"/>
      <c r="P148" s="1066"/>
      <c r="Q148" s="1066"/>
      <c r="R148" s="1066"/>
      <c r="S148" s="1066"/>
      <c r="T148" s="1066"/>
      <c r="U148" s="1066"/>
      <c r="V148" s="1066"/>
      <c r="W148" s="1066"/>
      <c r="X148" s="1066"/>
      <c r="Y148" s="1078"/>
      <c r="Z148" s="1108"/>
      <c r="AA148" s="1108"/>
      <c r="AB148" s="1108"/>
      <c r="AC148" s="424"/>
      <c r="AD148" s="424"/>
      <c r="AE148" s="424"/>
      <c r="AF148" s="424"/>
      <c r="AG148" s="424"/>
      <c r="AH148" s="424"/>
      <c r="AI148" s="424"/>
      <c r="AJ148" s="424"/>
      <c r="AK148" s="424"/>
      <c r="AL148" s="424"/>
      <c r="AM148" s="306"/>
    </row>
    <row r="149" spans="1:39" ht="15.5" outlineLevel="1">
      <c r="A149" s="519">
        <v>35</v>
      </c>
      <c r="B149" s="517"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1089"/>
      <c r="Z149" s="1076"/>
      <c r="AA149" s="1076"/>
      <c r="AB149" s="1076"/>
      <c r="AC149" s="409"/>
      <c r="AD149" s="409"/>
      <c r="AE149" s="409"/>
      <c r="AF149" s="414"/>
      <c r="AG149" s="414"/>
      <c r="AH149" s="414"/>
      <c r="AI149" s="414"/>
      <c r="AJ149" s="414"/>
      <c r="AK149" s="414"/>
      <c r="AL149" s="414"/>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1077">
        <f>Y149</f>
        <v>0</v>
      </c>
      <c r="Z150" s="1077">
        <f t="shared" ref="Z150:AB150" si="312">Z149</f>
        <v>0</v>
      </c>
      <c r="AA150" s="1077">
        <f t="shared" si="312"/>
        <v>0</v>
      </c>
      <c r="AB150" s="1077">
        <f t="shared" si="312"/>
        <v>0</v>
      </c>
      <c r="AC150" s="410">
        <f t="shared" ref="AC150" si="313">AC149</f>
        <v>0</v>
      </c>
      <c r="AD150" s="410">
        <f t="shared" ref="AD150" si="314">AD149</f>
        <v>0</v>
      </c>
      <c r="AE150" s="410">
        <f t="shared" ref="AE150" si="315">AE149</f>
        <v>0</v>
      </c>
      <c r="AF150" s="410">
        <f t="shared" ref="AF150" si="316">AF149</f>
        <v>0</v>
      </c>
      <c r="AG150" s="410">
        <f t="shared" ref="AG150" si="317">AG149</f>
        <v>0</v>
      </c>
      <c r="AH150" s="410">
        <f t="shared" ref="AH150" si="318">AH149</f>
        <v>0</v>
      </c>
      <c r="AI150" s="410">
        <f t="shared" ref="AI150" si="319">AI149</f>
        <v>0</v>
      </c>
      <c r="AJ150" s="410">
        <f t="shared" ref="AJ150" si="320">AJ149</f>
        <v>0</v>
      </c>
      <c r="AK150" s="410">
        <f t="shared" ref="AK150" si="321">AK149</f>
        <v>0</v>
      </c>
      <c r="AL150" s="410">
        <f t="shared" ref="AL150" si="322">AL149</f>
        <v>0</v>
      </c>
      <c r="AM150" s="306"/>
    </row>
    <row r="151" spans="1:39" ht="15.5" outlineLevel="1">
      <c r="B151" s="294"/>
      <c r="C151" s="291"/>
      <c r="D151" s="1066"/>
      <c r="E151" s="1066"/>
      <c r="F151" s="1066"/>
      <c r="G151" s="1066"/>
      <c r="H151" s="1066"/>
      <c r="I151" s="1066"/>
      <c r="J151" s="1066"/>
      <c r="K151" s="1066"/>
      <c r="L151" s="1066"/>
      <c r="M151" s="1066"/>
      <c r="N151" s="1066"/>
      <c r="O151" s="1066"/>
      <c r="P151" s="1066"/>
      <c r="Q151" s="1066"/>
      <c r="R151" s="1066"/>
      <c r="S151" s="1066"/>
      <c r="T151" s="1066"/>
      <c r="U151" s="1066"/>
      <c r="V151" s="1066"/>
      <c r="W151" s="1066"/>
      <c r="X151" s="1066"/>
      <c r="Y151" s="1078"/>
      <c r="Z151" s="1108"/>
      <c r="AA151" s="1108"/>
      <c r="AB151" s="1108"/>
      <c r="AC151" s="424"/>
      <c r="AD151" s="424"/>
      <c r="AE151" s="424"/>
      <c r="AF151" s="424"/>
      <c r="AG151" s="424"/>
      <c r="AH151" s="424"/>
      <c r="AI151" s="424"/>
      <c r="AJ151" s="424"/>
      <c r="AK151" s="424"/>
      <c r="AL151" s="424"/>
      <c r="AM151" s="306"/>
    </row>
    <row r="152" spans="1:39" ht="15.5" outlineLevel="1">
      <c r="B152" s="288" t="s">
        <v>502</v>
      </c>
      <c r="C152" s="291"/>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078"/>
      <c r="Z152" s="1108"/>
      <c r="AA152" s="1108"/>
      <c r="AB152" s="1108"/>
      <c r="AC152" s="424"/>
      <c r="AD152" s="424"/>
      <c r="AE152" s="424"/>
      <c r="AF152" s="424"/>
      <c r="AG152" s="424"/>
      <c r="AH152" s="424"/>
      <c r="AI152" s="424"/>
      <c r="AJ152" s="424"/>
      <c r="AK152" s="424"/>
      <c r="AL152" s="424"/>
      <c r="AM152" s="306"/>
    </row>
    <row r="153" spans="1:39" ht="46.5" outlineLevel="1">
      <c r="A153" s="519">
        <v>36</v>
      </c>
      <c r="B153" s="517"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1089"/>
      <c r="Z153" s="1076"/>
      <c r="AA153" s="1076"/>
      <c r="AB153" s="1076"/>
      <c r="AC153" s="409"/>
      <c r="AD153" s="409"/>
      <c r="AE153" s="409"/>
      <c r="AF153" s="414"/>
      <c r="AG153" s="414"/>
      <c r="AH153" s="414"/>
      <c r="AI153" s="414"/>
      <c r="AJ153" s="414"/>
      <c r="AK153" s="414"/>
      <c r="AL153" s="414"/>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1077">
        <f>Y153</f>
        <v>0</v>
      </c>
      <c r="Z154" s="1077">
        <f t="shared" ref="Z154:AB154" si="323">Z153</f>
        <v>0</v>
      </c>
      <c r="AA154" s="1077">
        <f t="shared" si="323"/>
        <v>0</v>
      </c>
      <c r="AB154" s="1077">
        <f t="shared" si="323"/>
        <v>0</v>
      </c>
      <c r="AC154" s="410">
        <f t="shared" ref="AC154" si="324">AC153</f>
        <v>0</v>
      </c>
      <c r="AD154" s="410">
        <f t="shared" ref="AD154" si="325">AD153</f>
        <v>0</v>
      </c>
      <c r="AE154" s="410">
        <f t="shared" ref="AE154" si="326">AE153</f>
        <v>0</v>
      </c>
      <c r="AF154" s="410">
        <f t="shared" ref="AF154" si="327">AF153</f>
        <v>0</v>
      </c>
      <c r="AG154" s="410">
        <f t="shared" ref="AG154" si="328">AG153</f>
        <v>0</v>
      </c>
      <c r="AH154" s="410">
        <f t="shared" ref="AH154" si="329">AH153</f>
        <v>0</v>
      </c>
      <c r="AI154" s="410">
        <f t="shared" ref="AI154" si="330">AI153</f>
        <v>0</v>
      </c>
      <c r="AJ154" s="410">
        <f t="shared" ref="AJ154" si="331">AJ153</f>
        <v>0</v>
      </c>
      <c r="AK154" s="410">
        <f t="shared" ref="AK154" si="332">AK153</f>
        <v>0</v>
      </c>
      <c r="AL154" s="410">
        <f t="shared" ref="AL154" si="333">AL153</f>
        <v>0</v>
      </c>
      <c r="AM154" s="306"/>
    </row>
    <row r="155" spans="1:39" ht="15.5" outlineLevel="1">
      <c r="B155" s="517"/>
      <c r="C155" s="291"/>
      <c r="D155" s="1066"/>
      <c r="E155" s="1066"/>
      <c r="F155" s="1066"/>
      <c r="G155" s="1066"/>
      <c r="H155" s="1066"/>
      <c r="I155" s="1066"/>
      <c r="J155" s="1066"/>
      <c r="K155" s="1066"/>
      <c r="L155" s="1066"/>
      <c r="M155" s="1066"/>
      <c r="N155" s="1066"/>
      <c r="O155" s="1066"/>
      <c r="P155" s="1066"/>
      <c r="Q155" s="1066"/>
      <c r="R155" s="1066"/>
      <c r="S155" s="1066"/>
      <c r="T155" s="1066"/>
      <c r="U155" s="1066"/>
      <c r="V155" s="1066"/>
      <c r="W155" s="1066"/>
      <c r="X155" s="1066"/>
      <c r="Y155" s="1078"/>
      <c r="Z155" s="1108"/>
      <c r="AA155" s="1108"/>
      <c r="AB155" s="1108"/>
      <c r="AC155" s="424"/>
      <c r="AD155" s="424"/>
      <c r="AE155" s="424"/>
      <c r="AF155" s="424"/>
      <c r="AG155" s="424"/>
      <c r="AH155" s="424"/>
      <c r="AI155" s="424"/>
      <c r="AJ155" s="424"/>
      <c r="AK155" s="424"/>
      <c r="AL155" s="424"/>
      <c r="AM155" s="306"/>
    </row>
    <row r="156" spans="1:39" ht="31" outlineLevel="1">
      <c r="A156" s="519">
        <v>37</v>
      </c>
      <c r="B156" s="517"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1089"/>
      <c r="Z156" s="1076"/>
      <c r="AA156" s="1076"/>
      <c r="AB156" s="1076"/>
      <c r="AC156" s="409"/>
      <c r="AD156" s="409"/>
      <c r="AE156" s="409"/>
      <c r="AF156" s="414"/>
      <c r="AG156" s="414"/>
      <c r="AH156" s="414"/>
      <c r="AI156" s="414"/>
      <c r="AJ156" s="414"/>
      <c r="AK156" s="414"/>
      <c r="AL156" s="414"/>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1077">
        <f>Y156</f>
        <v>0</v>
      </c>
      <c r="Z157" s="1077">
        <f t="shared" ref="Z157:AB157" si="334">Z156</f>
        <v>0</v>
      </c>
      <c r="AA157" s="1077">
        <f t="shared" si="334"/>
        <v>0</v>
      </c>
      <c r="AB157" s="1077">
        <f t="shared" si="334"/>
        <v>0</v>
      </c>
      <c r="AC157" s="410">
        <f t="shared" ref="AC157" si="335">AC156</f>
        <v>0</v>
      </c>
      <c r="AD157" s="410">
        <f t="shared" ref="AD157" si="336">AD156</f>
        <v>0</v>
      </c>
      <c r="AE157" s="410">
        <f t="shared" ref="AE157" si="337">AE156</f>
        <v>0</v>
      </c>
      <c r="AF157" s="410">
        <f t="shared" ref="AF157" si="338">AF156</f>
        <v>0</v>
      </c>
      <c r="AG157" s="410">
        <f t="shared" ref="AG157" si="339">AG156</f>
        <v>0</v>
      </c>
      <c r="AH157" s="410">
        <f t="shared" ref="AH157" si="340">AH156</f>
        <v>0</v>
      </c>
      <c r="AI157" s="410">
        <f t="shared" ref="AI157" si="341">AI156</f>
        <v>0</v>
      </c>
      <c r="AJ157" s="410">
        <f t="shared" ref="AJ157" si="342">AJ156</f>
        <v>0</v>
      </c>
      <c r="AK157" s="410">
        <f t="shared" ref="AK157" si="343">AK156</f>
        <v>0</v>
      </c>
      <c r="AL157" s="410">
        <f t="shared" ref="AL157" si="344">AL156</f>
        <v>0</v>
      </c>
      <c r="AM157" s="306"/>
    </row>
    <row r="158" spans="1:39" ht="15.5" outlineLevel="1">
      <c r="B158" s="517"/>
      <c r="C158" s="291"/>
      <c r="D158" s="1066"/>
      <c r="E158" s="1066"/>
      <c r="F158" s="1066"/>
      <c r="G158" s="1066"/>
      <c r="H158" s="1066"/>
      <c r="I158" s="1066"/>
      <c r="J158" s="1066"/>
      <c r="K158" s="1066"/>
      <c r="L158" s="1066"/>
      <c r="M158" s="1066"/>
      <c r="N158" s="1066"/>
      <c r="O158" s="1066"/>
      <c r="P158" s="1066"/>
      <c r="Q158" s="1066"/>
      <c r="R158" s="1066"/>
      <c r="S158" s="1066"/>
      <c r="T158" s="1066"/>
      <c r="U158" s="1066"/>
      <c r="V158" s="1066"/>
      <c r="W158" s="1066"/>
      <c r="X158" s="1066"/>
      <c r="Y158" s="1078"/>
      <c r="Z158" s="1108"/>
      <c r="AA158" s="1108"/>
      <c r="AB158" s="1108"/>
      <c r="AC158" s="424"/>
      <c r="AD158" s="424"/>
      <c r="AE158" s="424"/>
      <c r="AF158" s="424"/>
      <c r="AG158" s="424"/>
      <c r="AH158" s="424"/>
      <c r="AI158" s="424"/>
      <c r="AJ158" s="424"/>
      <c r="AK158" s="424"/>
      <c r="AL158" s="424"/>
      <c r="AM158" s="306"/>
    </row>
    <row r="159" spans="1:39" ht="15.5" outlineLevel="1">
      <c r="A159" s="519">
        <v>38</v>
      </c>
      <c r="B159" s="517"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1089"/>
      <c r="Z159" s="1076"/>
      <c r="AA159" s="1076"/>
      <c r="AB159" s="1076"/>
      <c r="AC159" s="409"/>
      <c r="AD159" s="409"/>
      <c r="AE159" s="409"/>
      <c r="AF159" s="414"/>
      <c r="AG159" s="414"/>
      <c r="AH159" s="414"/>
      <c r="AI159" s="414"/>
      <c r="AJ159" s="414"/>
      <c r="AK159" s="414"/>
      <c r="AL159" s="414"/>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1077">
        <f>Y159</f>
        <v>0</v>
      </c>
      <c r="Z160" s="1077">
        <f t="shared" ref="Z160:AB160" si="345">Z159</f>
        <v>0</v>
      </c>
      <c r="AA160" s="1077">
        <f t="shared" si="345"/>
        <v>0</v>
      </c>
      <c r="AB160" s="1077">
        <f t="shared" si="345"/>
        <v>0</v>
      </c>
      <c r="AC160" s="410">
        <f t="shared" ref="AC160" si="346">AC159</f>
        <v>0</v>
      </c>
      <c r="AD160" s="410">
        <f t="shared" ref="AD160" si="347">AD159</f>
        <v>0</v>
      </c>
      <c r="AE160" s="410">
        <f t="shared" ref="AE160" si="348">AE159</f>
        <v>0</v>
      </c>
      <c r="AF160" s="410">
        <f t="shared" ref="AF160" si="349">AF159</f>
        <v>0</v>
      </c>
      <c r="AG160" s="410">
        <f t="shared" ref="AG160" si="350">AG159</f>
        <v>0</v>
      </c>
      <c r="AH160" s="410">
        <f t="shared" ref="AH160" si="351">AH159</f>
        <v>0</v>
      </c>
      <c r="AI160" s="410">
        <f t="shared" ref="AI160" si="352">AI159</f>
        <v>0</v>
      </c>
      <c r="AJ160" s="410">
        <f t="shared" ref="AJ160" si="353">AJ159</f>
        <v>0</v>
      </c>
      <c r="AK160" s="410">
        <f t="shared" ref="AK160" si="354">AK159</f>
        <v>0</v>
      </c>
      <c r="AL160" s="410">
        <f t="shared" ref="AL160" si="355">AL159</f>
        <v>0</v>
      </c>
      <c r="AM160" s="306"/>
    </row>
    <row r="161" spans="1:39" ht="15.5" outlineLevel="1">
      <c r="B161" s="517"/>
      <c r="C161" s="291"/>
      <c r="D161" s="1066"/>
      <c r="E161" s="1066"/>
      <c r="F161" s="1066"/>
      <c r="G161" s="1066"/>
      <c r="H161" s="1066"/>
      <c r="I161" s="1066"/>
      <c r="J161" s="1066"/>
      <c r="K161" s="1066"/>
      <c r="L161" s="1066"/>
      <c r="M161" s="1066"/>
      <c r="N161" s="1066"/>
      <c r="O161" s="1066"/>
      <c r="P161" s="1066"/>
      <c r="Q161" s="1066"/>
      <c r="R161" s="1066"/>
      <c r="S161" s="1066"/>
      <c r="T161" s="1066"/>
      <c r="U161" s="1066"/>
      <c r="V161" s="1066"/>
      <c r="W161" s="1066"/>
      <c r="X161" s="1066"/>
      <c r="Y161" s="1078"/>
      <c r="Z161" s="1108"/>
      <c r="AA161" s="1108"/>
      <c r="AB161" s="1108"/>
      <c r="AC161" s="424"/>
      <c r="AD161" s="424"/>
      <c r="AE161" s="424"/>
      <c r="AF161" s="424"/>
      <c r="AG161" s="424"/>
      <c r="AH161" s="424"/>
      <c r="AI161" s="424"/>
      <c r="AJ161" s="424"/>
      <c r="AK161" s="424"/>
      <c r="AL161" s="424"/>
      <c r="AM161" s="306"/>
    </row>
    <row r="162" spans="1:39" ht="31" outlineLevel="1">
      <c r="A162" s="519">
        <v>39</v>
      </c>
      <c r="B162" s="517"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1089"/>
      <c r="Z162" s="1076"/>
      <c r="AA162" s="1076"/>
      <c r="AB162" s="1076"/>
      <c r="AC162" s="409"/>
      <c r="AD162" s="409"/>
      <c r="AE162" s="409"/>
      <c r="AF162" s="414"/>
      <c r="AG162" s="414"/>
      <c r="AH162" s="414"/>
      <c r="AI162" s="414"/>
      <c r="AJ162" s="414"/>
      <c r="AK162" s="414"/>
      <c r="AL162" s="414"/>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1077">
        <f>Y162</f>
        <v>0</v>
      </c>
      <c r="Z163" s="1077">
        <f t="shared" ref="Z163:AB163" si="356">Z162</f>
        <v>0</v>
      </c>
      <c r="AA163" s="1077">
        <f t="shared" si="356"/>
        <v>0</v>
      </c>
      <c r="AB163" s="1077">
        <f t="shared" si="356"/>
        <v>0</v>
      </c>
      <c r="AC163" s="410">
        <f t="shared" ref="AC163" si="357">AC162</f>
        <v>0</v>
      </c>
      <c r="AD163" s="410">
        <f t="shared" ref="AD163" si="358">AD162</f>
        <v>0</v>
      </c>
      <c r="AE163" s="410">
        <f t="shared" ref="AE163" si="359">AE162</f>
        <v>0</v>
      </c>
      <c r="AF163" s="410">
        <f t="shared" ref="AF163" si="360">AF162</f>
        <v>0</v>
      </c>
      <c r="AG163" s="410">
        <f t="shared" ref="AG163" si="361">AG162</f>
        <v>0</v>
      </c>
      <c r="AH163" s="410">
        <f t="shared" ref="AH163" si="362">AH162</f>
        <v>0</v>
      </c>
      <c r="AI163" s="410">
        <f t="shared" ref="AI163" si="363">AI162</f>
        <v>0</v>
      </c>
      <c r="AJ163" s="410">
        <f t="shared" ref="AJ163" si="364">AJ162</f>
        <v>0</v>
      </c>
      <c r="AK163" s="410">
        <f t="shared" ref="AK163" si="365">AK162</f>
        <v>0</v>
      </c>
      <c r="AL163" s="410">
        <f t="shared" ref="AL163" si="366">AL162</f>
        <v>0</v>
      </c>
      <c r="AM163" s="306"/>
    </row>
    <row r="164" spans="1:39" ht="15.5" outlineLevel="1">
      <c r="B164" s="517"/>
      <c r="C164" s="291"/>
      <c r="D164" s="1066"/>
      <c r="E164" s="1066"/>
      <c r="F164" s="1066"/>
      <c r="G164" s="1066"/>
      <c r="H164" s="1066"/>
      <c r="I164" s="1066"/>
      <c r="J164" s="1066"/>
      <c r="K164" s="1066"/>
      <c r="L164" s="1066"/>
      <c r="M164" s="1066"/>
      <c r="N164" s="1066"/>
      <c r="O164" s="1066"/>
      <c r="P164" s="1066"/>
      <c r="Q164" s="1066"/>
      <c r="R164" s="1066"/>
      <c r="S164" s="1066"/>
      <c r="T164" s="1066"/>
      <c r="U164" s="1066"/>
      <c r="V164" s="1066"/>
      <c r="W164" s="1066"/>
      <c r="X164" s="1066"/>
      <c r="Y164" s="1078"/>
      <c r="Z164" s="1108"/>
      <c r="AA164" s="1108"/>
      <c r="AB164" s="1108"/>
      <c r="AC164" s="424"/>
      <c r="AD164" s="424"/>
      <c r="AE164" s="424"/>
      <c r="AF164" s="424"/>
      <c r="AG164" s="424"/>
      <c r="AH164" s="424"/>
      <c r="AI164" s="424"/>
      <c r="AJ164" s="424"/>
      <c r="AK164" s="424"/>
      <c r="AL164" s="424"/>
      <c r="AM164" s="306"/>
    </row>
    <row r="165" spans="1:39" ht="31" outlineLevel="1">
      <c r="A165" s="519">
        <v>40</v>
      </c>
      <c r="B165" s="517"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1089"/>
      <c r="Z165" s="1076"/>
      <c r="AA165" s="1076"/>
      <c r="AB165" s="1076"/>
      <c r="AC165" s="409"/>
      <c r="AD165" s="409"/>
      <c r="AE165" s="409"/>
      <c r="AF165" s="414"/>
      <c r="AG165" s="414"/>
      <c r="AH165" s="414"/>
      <c r="AI165" s="414"/>
      <c r="AJ165" s="414"/>
      <c r="AK165" s="414"/>
      <c r="AL165" s="414"/>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1077">
        <f>Y165</f>
        <v>0</v>
      </c>
      <c r="Z166" s="1077">
        <f t="shared" ref="Z166:AB166" si="367">Z165</f>
        <v>0</v>
      </c>
      <c r="AA166" s="1077">
        <f t="shared" si="367"/>
        <v>0</v>
      </c>
      <c r="AB166" s="1077">
        <f t="shared" si="367"/>
        <v>0</v>
      </c>
      <c r="AC166" s="410">
        <f t="shared" ref="AC166" si="368">AC165</f>
        <v>0</v>
      </c>
      <c r="AD166" s="410">
        <f t="shared" ref="AD166" si="369">AD165</f>
        <v>0</v>
      </c>
      <c r="AE166" s="410">
        <f t="shared" ref="AE166" si="370">AE165</f>
        <v>0</v>
      </c>
      <c r="AF166" s="410">
        <f t="shared" ref="AF166" si="371">AF165</f>
        <v>0</v>
      </c>
      <c r="AG166" s="410">
        <f t="shared" ref="AG166" si="372">AG165</f>
        <v>0</v>
      </c>
      <c r="AH166" s="410">
        <f t="shared" ref="AH166" si="373">AH165</f>
        <v>0</v>
      </c>
      <c r="AI166" s="410">
        <f t="shared" ref="AI166" si="374">AI165</f>
        <v>0</v>
      </c>
      <c r="AJ166" s="410">
        <f t="shared" ref="AJ166" si="375">AJ165</f>
        <v>0</v>
      </c>
      <c r="AK166" s="410">
        <f t="shared" ref="AK166" si="376">AK165</f>
        <v>0</v>
      </c>
      <c r="AL166" s="410">
        <f t="shared" ref="AL166" si="377">AL165</f>
        <v>0</v>
      </c>
      <c r="AM166" s="306"/>
    </row>
    <row r="167" spans="1:39" ht="15.5" outlineLevel="1">
      <c r="B167" s="517"/>
      <c r="C167" s="291"/>
      <c r="D167" s="1066"/>
      <c r="E167" s="1066"/>
      <c r="F167" s="1066"/>
      <c r="G167" s="1066"/>
      <c r="H167" s="1066"/>
      <c r="I167" s="1066"/>
      <c r="J167" s="1066"/>
      <c r="K167" s="1066"/>
      <c r="L167" s="1066"/>
      <c r="M167" s="1066"/>
      <c r="N167" s="1066"/>
      <c r="O167" s="1066"/>
      <c r="P167" s="1066"/>
      <c r="Q167" s="1066"/>
      <c r="R167" s="1066"/>
      <c r="S167" s="1066"/>
      <c r="T167" s="1066"/>
      <c r="U167" s="1066"/>
      <c r="V167" s="1066"/>
      <c r="W167" s="1066"/>
      <c r="X167" s="1066"/>
      <c r="Y167" s="1078"/>
      <c r="Z167" s="1108"/>
      <c r="AA167" s="1108"/>
      <c r="AB167" s="1108"/>
      <c r="AC167" s="424"/>
      <c r="AD167" s="424"/>
      <c r="AE167" s="424"/>
      <c r="AF167" s="424"/>
      <c r="AG167" s="424"/>
      <c r="AH167" s="424"/>
      <c r="AI167" s="424"/>
      <c r="AJ167" s="424"/>
      <c r="AK167" s="424"/>
      <c r="AL167" s="424"/>
      <c r="AM167" s="306"/>
    </row>
    <row r="168" spans="1:39" ht="46.5" outlineLevel="1">
      <c r="A168" s="519">
        <v>41</v>
      </c>
      <c r="B168" s="517"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1089"/>
      <c r="Z168" s="1076"/>
      <c r="AA168" s="1076"/>
      <c r="AB168" s="1076"/>
      <c r="AC168" s="409"/>
      <c r="AD168" s="409"/>
      <c r="AE168" s="409"/>
      <c r="AF168" s="414"/>
      <c r="AG168" s="414"/>
      <c r="AH168" s="414"/>
      <c r="AI168" s="414"/>
      <c r="AJ168" s="414"/>
      <c r="AK168" s="414"/>
      <c r="AL168" s="414"/>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1077">
        <f>Y168</f>
        <v>0</v>
      </c>
      <c r="Z169" s="1077">
        <f t="shared" ref="Z169:AB169" si="378">Z168</f>
        <v>0</v>
      </c>
      <c r="AA169" s="1077">
        <f t="shared" si="378"/>
        <v>0</v>
      </c>
      <c r="AB169" s="1077">
        <f t="shared" si="378"/>
        <v>0</v>
      </c>
      <c r="AC169" s="410">
        <f t="shared" ref="AC169" si="379">AC168</f>
        <v>0</v>
      </c>
      <c r="AD169" s="410">
        <f t="shared" ref="AD169" si="380">AD168</f>
        <v>0</v>
      </c>
      <c r="AE169" s="410">
        <f t="shared" ref="AE169" si="381">AE168</f>
        <v>0</v>
      </c>
      <c r="AF169" s="410">
        <f t="shared" ref="AF169" si="382">AF168</f>
        <v>0</v>
      </c>
      <c r="AG169" s="410">
        <f t="shared" ref="AG169" si="383">AG168</f>
        <v>0</v>
      </c>
      <c r="AH169" s="410">
        <f t="shared" ref="AH169" si="384">AH168</f>
        <v>0</v>
      </c>
      <c r="AI169" s="410">
        <f t="shared" ref="AI169" si="385">AI168</f>
        <v>0</v>
      </c>
      <c r="AJ169" s="410">
        <f t="shared" ref="AJ169" si="386">AJ168</f>
        <v>0</v>
      </c>
      <c r="AK169" s="410">
        <f t="shared" ref="AK169" si="387">AK168</f>
        <v>0</v>
      </c>
      <c r="AL169" s="410">
        <f t="shared" ref="AL169" si="388">AL168</f>
        <v>0</v>
      </c>
      <c r="AM169" s="306"/>
    </row>
    <row r="170" spans="1:39" ht="15.5" outlineLevel="1">
      <c r="B170" s="517"/>
      <c r="C170" s="291"/>
      <c r="D170" s="1066"/>
      <c r="E170" s="1066"/>
      <c r="F170" s="1066"/>
      <c r="G170" s="1066"/>
      <c r="H170" s="1066"/>
      <c r="I170" s="1066"/>
      <c r="J170" s="1066"/>
      <c r="K170" s="1066"/>
      <c r="L170" s="1066"/>
      <c r="M170" s="1066"/>
      <c r="N170" s="1066"/>
      <c r="O170" s="1066"/>
      <c r="P170" s="1066"/>
      <c r="Q170" s="1066"/>
      <c r="R170" s="1066"/>
      <c r="S170" s="1066"/>
      <c r="T170" s="1066"/>
      <c r="U170" s="1066"/>
      <c r="V170" s="1066"/>
      <c r="W170" s="1066"/>
      <c r="X170" s="1066"/>
      <c r="Y170" s="1078"/>
      <c r="Z170" s="1108"/>
      <c r="AA170" s="1108"/>
      <c r="AB170" s="1108"/>
      <c r="AC170" s="424"/>
      <c r="AD170" s="424"/>
      <c r="AE170" s="424"/>
      <c r="AF170" s="424"/>
      <c r="AG170" s="424"/>
      <c r="AH170" s="424"/>
      <c r="AI170" s="424"/>
      <c r="AJ170" s="424"/>
      <c r="AK170" s="424"/>
      <c r="AL170" s="424"/>
      <c r="AM170" s="306"/>
    </row>
    <row r="171" spans="1:39" ht="31" outlineLevel="1">
      <c r="A171" s="519">
        <v>42</v>
      </c>
      <c r="B171" s="517" t="s">
        <v>134</v>
      </c>
      <c r="C171" s="291" t="s">
        <v>25</v>
      </c>
      <c r="D171" s="295"/>
      <c r="E171" s="295"/>
      <c r="F171" s="295"/>
      <c r="G171" s="295"/>
      <c r="H171" s="295"/>
      <c r="I171" s="295"/>
      <c r="J171" s="295"/>
      <c r="K171" s="295"/>
      <c r="L171" s="295"/>
      <c r="M171" s="295"/>
      <c r="N171" s="1066"/>
      <c r="O171" s="295"/>
      <c r="P171" s="295"/>
      <c r="Q171" s="295"/>
      <c r="R171" s="295"/>
      <c r="S171" s="295"/>
      <c r="T171" s="295"/>
      <c r="U171" s="295"/>
      <c r="V171" s="295"/>
      <c r="W171" s="295"/>
      <c r="X171" s="295"/>
      <c r="Y171" s="1089"/>
      <c r="Z171" s="1076"/>
      <c r="AA171" s="1076"/>
      <c r="AB171" s="1076"/>
      <c r="AC171" s="409"/>
      <c r="AD171" s="409"/>
      <c r="AE171" s="409"/>
      <c r="AF171" s="414"/>
      <c r="AG171" s="414"/>
      <c r="AH171" s="414"/>
      <c r="AI171" s="414"/>
      <c r="AJ171" s="414"/>
      <c r="AK171" s="414"/>
      <c r="AL171" s="414"/>
      <c r="AM171" s="296">
        <f>SUM(Y171:AL171)</f>
        <v>0</v>
      </c>
    </row>
    <row r="172" spans="1:39" ht="15.5" outlineLevel="1">
      <c r="B172" s="294" t="s">
        <v>267</v>
      </c>
      <c r="C172" s="291" t="s">
        <v>163</v>
      </c>
      <c r="D172" s="295"/>
      <c r="E172" s="295"/>
      <c r="F172" s="295"/>
      <c r="G172" s="295"/>
      <c r="H172" s="295"/>
      <c r="I172" s="295"/>
      <c r="J172" s="295"/>
      <c r="K172" s="295"/>
      <c r="L172" s="295"/>
      <c r="M172" s="295"/>
      <c r="N172" s="1067"/>
      <c r="O172" s="295"/>
      <c r="P172" s="295"/>
      <c r="Q172" s="295"/>
      <c r="R172" s="295"/>
      <c r="S172" s="295"/>
      <c r="T172" s="295"/>
      <c r="U172" s="295"/>
      <c r="V172" s="295"/>
      <c r="W172" s="295"/>
      <c r="X172" s="295"/>
      <c r="Y172" s="1077">
        <f>Y171</f>
        <v>0</v>
      </c>
      <c r="Z172" s="1077">
        <f t="shared" ref="Z172:AB172" si="389">Z171</f>
        <v>0</v>
      </c>
      <c r="AA172" s="1077">
        <f t="shared" si="389"/>
        <v>0</v>
      </c>
      <c r="AB172" s="1077">
        <f t="shared" si="389"/>
        <v>0</v>
      </c>
      <c r="AC172" s="410">
        <f t="shared" ref="AC172" si="390">AC171</f>
        <v>0</v>
      </c>
      <c r="AD172" s="410">
        <f t="shared" ref="AD172" si="391">AD171</f>
        <v>0</v>
      </c>
      <c r="AE172" s="410">
        <f t="shared" ref="AE172" si="392">AE171</f>
        <v>0</v>
      </c>
      <c r="AF172" s="410">
        <f t="shared" ref="AF172" si="393">AF171</f>
        <v>0</v>
      </c>
      <c r="AG172" s="410">
        <f t="shared" ref="AG172" si="394">AG171</f>
        <v>0</v>
      </c>
      <c r="AH172" s="410">
        <f t="shared" ref="AH172" si="395">AH171</f>
        <v>0</v>
      </c>
      <c r="AI172" s="410">
        <f t="shared" ref="AI172" si="396">AI171</f>
        <v>0</v>
      </c>
      <c r="AJ172" s="410">
        <f t="shared" ref="AJ172" si="397">AJ171</f>
        <v>0</v>
      </c>
      <c r="AK172" s="410">
        <f t="shared" ref="AK172" si="398">AK171</f>
        <v>0</v>
      </c>
      <c r="AL172" s="410">
        <f t="shared" ref="AL172" si="399">AL171</f>
        <v>0</v>
      </c>
      <c r="AM172" s="306"/>
    </row>
    <row r="173" spans="1:39" ht="15.5" outlineLevel="1">
      <c r="B173" s="517"/>
      <c r="C173" s="291"/>
      <c r="D173" s="1066"/>
      <c r="E173" s="1066"/>
      <c r="F173" s="1066"/>
      <c r="G173" s="1066"/>
      <c r="H173" s="1066"/>
      <c r="I173" s="1066"/>
      <c r="J173" s="1066"/>
      <c r="K173" s="1066"/>
      <c r="L173" s="1066"/>
      <c r="M173" s="1066"/>
      <c r="N173" s="1066"/>
      <c r="O173" s="1066"/>
      <c r="P173" s="1066"/>
      <c r="Q173" s="1066"/>
      <c r="R173" s="1066"/>
      <c r="S173" s="1066"/>
      <c r="T173" s="1066"/>
      <c r="U173" s="1066"/>
      <c r="V173" s="1066"/>
      <c r="W173" s="1066"/>
      <c r="X173" s="1066"/>
      <c r="Y173" s="1078"/>
      <c r="Z173" s="1108"/>
      <c r="AA173" s="1108"/>
      <c r="AB173" s="1108"/>
      <c r="AC173" s="424"/>
      <c r="AD173" s="424"/>
      <c r="AE173" s="424"/>
      <c r="AF173" s="424"/>
      <c r="AG173" s="424"/>
      <c r="AH173" s="424"/>
      <c r="AI173" s="424"/>
      <c r="AJ173" s="424"/>
      <c r="AK173" s="424"/>
      <c r="AL173" s="424"/>
      <c r="AM173" s="306"/>
    </row>
    <row r="174" spans="1:39" ht="15.5" outlineLevel="1">
      <c r="A174" s="519">
        <v>43</v>
      </c>
      <c r="B174" s="517"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1089"/>
      <c r="Z174" s="1076"/>
      <c r="AA174" s="1076"/>
      <c r="AB174" s="1076"/>
      <c r="AC174" s="409"/>
      <c r="AD174" s="409"/>
      <c r="AE174" s="409"/>
      <c r="AF174" s="414"/>
      <c r="AG174" s="414"/>
      <c r="AH174" s="414"/>
      <c r="AI174" s="414"/>
      <c r="AJ174" s="414"/>
      <c r="AK174" s="414"/>
      <c r="AL174" s="414"/>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1077">
        <f>Y174</f>
        <v>0</v>
      </c>
      <c r="Z175" s="1077">
        <f t="shared" ref="Z175:AB175" si="400">Z174</f>
        <v>0</v>
      </c>
      <c r="AA175" s="1077">
        <f t="shared" si="400"/>
        <v>0</v>
      </c>
      <c r="AB175" s="1077">
        <f t="shared" si="400"/>
        <v>0</v>
      </c>
      <c r="AC175" s="410">
        <f t="shared" ref="AC175" si="401">AC174</f>
        <v>0</v>
      </c>
      <c r="AD175" s="410">
        <f t="shared" ref="AD175" si="402">AD174</f>
        <v>0</v>
      </c>
      <c r="AE175" s="410">
        <f t="shared" ref="AE175" si="403">AE174</f>
        <v>0</v>
      </c>
      <c r="AF175" s="410">
        <f t="shared" ref="AF175" si="404">AF174</f>
        <v>0</v>
      </c>
      <c r="AG175" s="410">
        <f t="shared" ref="AG175" si="405">AG174</f>
        <v>0</v>
      </c>
      <c r="AH175" s="410">
        <f t="shared" ref="AH175" si="406">AH174</f>
        <v>0</v>
      </c>
      <c r="AI175" s="410">
        <f t="shared" ref="AI175" si="407">AI174</f>
        <v>0</v>
      </c>
      <c r="AJ175" s="410">
        <f t="shared" ref="AJ175" si="408">AJ174</f>
        <v>0</v>
      </c>
      <c r="AK175" s="410">
        <f t="shared" ref="AK175" si="409">AK174</f>
        <v>0</v>
      </c>
      <c r="AL175" s="410">
        <f t="shared" ref="AL175" si="410">AL174</f>
        <v>0</v>
      </c>
      <c r="AM175" s="306"/>
    </row>
    <row r="176" spans="1:39" ht="15.5" outlineLevel="1">
      <c r="B176" s="517"/>
      <c r="C176" s="291"/>
      <c r="D176" s="1066"/>
      <c r="E176" s="1066"/>
      <c r="F176" s="1066"/>
      <c r="G176" s="1066"/>
      <c r="H176" s="1066"/>
      <c r="I176" s="1066"/>
      <c r="J176" s="1066"/>
      <c r="K176" s="1066"/>
      <c r="L176" s="1066"/>
      <c r="M176" s="1066"/>
      <c r="N176" s="1066"/>
      <c r="O176" s="1066"/>
      <c r="P176" s="1066"/>
      <c r="Q176" s="1066"/>
      <c r="R176" s="1066"/>
      <c r="S176" s="1066"/>
      <c r="T176" s="1066"/>
      <c r="U176" s="1066"/>
      <c r="V176" s="1066"/>
      <c r="W176" s="1066"/>
      <c r="X176" s="1066"/>
      <c r="Y176" s="1078"/>
      <c r="Z176" s="1108"/>
      <c r="AA176" s="1108"/>
      <c r="AB176" s="1108"/>
      <c r="AC176" s="424"/>
      <c r="AD176" s="424"/>
      <c r="AE176" s="424"/>
      <c r="AF176" s="424"/>
      <c r="AG176" s="424"/>
      <c r="AH176" s="424"/>
      <c r="AI176" s="424"/>
      <c r="AJ176" s="424"/>
      <c r="AK176" s="424"/>
      <c r="AL176" s="424"/>
      <c r="AM176" s="306"/>
    </row>
    <row r="177" spans="1:39" ht="46.5" outlineLevel="1">
      <c r="A177" s="519">
        <v>44</v>
      </c>
      <c r="B177" s="517"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1089"/>
      <c r="Z177" s="1076"/>
      <c r="AA177" s="1076"/>
      <c r="AB177" s="1076"/>
      <c r="AC177" s="409"/>
      <c r="AD177" s="409"/>
      <c r="AE177" s="409"/>
      <c r="AF177" s="414"/>
      <c r="AG177" s="414"/>
      <c r="AH177" s="414"/>
      <c r="AI177" s="414"/>
      <c r="AJ177" s="414"/>
      <c r="AK177" s="414"/>
      <c r="AL177" s="414"/>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1077">
        <f>Y177</f>
        <v>0</v>
      </c>
      <c r="Z178" s="1077">
        <f t="shared" ref="Z178:AB178" si="411">Z177</f>
        <v>0</v>
      </c>
      <c r="AA178" s="1077">
        <f t="shared" si="411"/>
        <v>0</v>
      </c>
      <c r="AB178" s="1077">
        <f t="shared" si="411"/>
        <v>0</v>
      </c>
      <c r="AC178" s="410">
        <f t="shared" ref="AC178" si="412">AC177</f>
        <v>0</v>
      </c>
      <c r="AD178" s="410">
        <f t="shared" ref="AD178" si="413">AD177</f>
        <v>0</v>
      </c>
      <c r="AE178" s="410">
        <f t="shared" ref="AE178" si="414">AE177</f>
        <v>0</v>
      </c>
      <c r="AF178" s="410">
        <f t="shared" ref="AF178" si="415">AF177</f>
        <v>0</v>
      </c>
      <c r="AG178" s="410">
        <f t="shared" ref="AG178" si="416">AG177</f>
        <v>0</v>
      </c>
      <c r="AH178" s="410">
        <f t="shared" ref="AH178" si="417">AH177</f>
        <v>0</v>
      </c>
      <c r="AI178" s="410">
        <f t="shared" ref="AI178" si="418">AI177</f>
        <v>0</v>
      </c>
      <c r="AJ178" s="410">
        <f t="shared" ref="AJ178" si="419">AJ177</f>
        <v>0</v>
      </c>
      <c r="AK178" s="410">
        <f t="shared" ref="AK178" si="420">AK177</f>
        <v>0</v>
      </c>
      <c r="AL178" s="410">
        <f t="shared" ref="AL178" si="421">AL177</f>
        <v>0</v>
      </c>
      <c r="AM178" s="306"/>
    </row>
    <row r="179" spans="1:39" ht="15.5" outlineLevel="1">
      <c r="B179" s="517"/>
      <c r="C179" s="291"/>
      <c r="D179" s="1066"/>
      <c r="E179" s="1066"/>
      <c r="F179" s="1066"/>
      <c r="G179" s="1066"/>
      <c r="H179" s="1066"/>
      <c r="I179" s="1066"/>
      <c r="J179" s="1066"/>
      <c r="K179" s="1066"/>
      <c r="L179" s="1066"/>
      <c r="M179" s="1066"/>
      <c r="N179" s="1066"/>
      <c r="O179" s="1066"/>
      <c r="P179" s="1066"/>
      <c r="Q179" s="1066"/>
      <c r="R179" s="1066"/>
      <c r="S179" s="1066"/>
      <c r="T179" s="1066"/>
      <c r="U179" s="1066"/>
      <c r="V179" s="1066"/>
      <c r="W179" s="1066"/>
      <c r="X179" s="1066"/>
      <c r="Y179" s="1078"/>
      <c r="Z179" s="1108"/>
      <c r="AA179" s="1108"/>
      <c r="AB179" s="1108"/>
      <c r="AC179" s="424"/>
      <c r="AD179" s="424"/>
      <c r="AE179" s="424"/>
      <c r="AF179" s="424"/>
      <c r="AG179" s="424"/>
      <c r="AH179" s="424"/>
      <c r="AI179" s="424"/>
      <c r="AJ179" s="424"/>
      <c r="AK179" s="424"/>
      <c r="AL179" s="424"/>
      <c r="AM179" s="306"/>
    </row>
    <row r="180" spans="1:39" ht="31" outlineLevel="1">
      <c r="A180" s="519">
        <v>45</v>
      </c>
      <c r="B180" s="517"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1089"/>
      <c r="Z180" s="1076"/>
      <c r="AA180" s="1076"/>
      <c r="AB180" s="1076"/>
      <c r="AC180" s="409"/>
      <c r="AD180" s="409"/>
      <c r="AE180" s="409"/>
      <c r="AF180" s="414"/>
      <c r="AG180" s="414"/>
      <c r="AH180" s="414"/>
      <c r="AI180" s="414"/>
      <c r="AJ180" s="414"/>
      <c r="AK180" s="414"/>
      <c r="AL180" s="414"/>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1077">
        <f>Y180</f>
        <v>0</v>
      </c>
      <c r="Z181" s="1077">
        <f t="shared" ref="Z181:AB181" si="422">Z180</f>
        <v>0</v>
      </c>
      <c r="AA181" s="1077">
        <f t="shared" si="422"/>
        <v>0</v>
      </c>
      <c r="AB181" s="1077">
        <f t="shared" si="422"/>
        <v>0</v>
      </c>
      <c r="AC181" s="410">
        <f t="shared" ref="AC181" si="423">AC180</f>
        <v>0</v>
      </c>
      <c r="AD181" s="410">
        <f t="shared" ref="AD181" si="424">AD180</f>
        <v>0</v>
      </c>
      <c r="AE181" s="410">
        <f t="shared" ref="AE181" si="425">AE180</f>
        <v>0</v>
      </c>
      <c r="AF181" s="410">
        <f t="shared" ref="AF181" si="426">AF180</f>
        <v>0</v>
      </c>
      <c r="AG181" s="410">
        <f t="shared" ref="AG181" si="427">AG180</f>
        <v>0</v>
      </c>
      <c r="AH181" s="410">
        <f t="shared" ref="AH181" si="428">AH180</f>
        <v>0</v>
      </c>
      <c r="AI181" s="410">
        <f t="shared" ref="AI181" si="429">AI180</f>
        <v>0</v>
      </c>
      <c r="AJ181" s="410">
        <f t="shared" ref="AJ181" si="430">AJ180</f>
        <v>0</v>
      </c>
      <c r="AK181" s="410">
        <f t="shared" ref="AK181" si="431">AK180</f>
        <v>0</v>
      </c>
      <c r="AL181" s="410">
        <f t="shared" ref="AL181" si="432">AL180</f>
        <v>0</v>
      </c>
      <c r="AM181" s="306"/>
    </row>
    <row r="182" spans="1:39" ht="15.5" outlineLevel="1">
      <c r="B182" s="517"/>
      <c r="C182" s="291"/>
      <c r="D182" s="1066"/>
      <c r="E182" s="1066"/>
      <c r="F182" s="1066"/>
      <c r="G182" s="1066"/>
      <c r="H182" s="1066"/>
      <c r="I182" s="1066"/>
      <c r="J182" s="1066"/>
      <c r="K182" s="1066"/>
      <c r="L182" s="1066"/>
      <c r="M182" s="1066"/>
      <c r="N182" s="1066"/>
      <c r="O182" s="1066"/>
      <c r="P182" s="1066"/>
      <c r="Q182" s="1066"/>
      <c r="R182" s="1066"/>
      <c r="S182" s="1066"/>
      <c r="T182" s="1066"/>
      <c r="U182" s="1066"/>
      <c r="V182" s="1066"/>
      <c r="W182" s="1066"/>
      <c r="X182" s="1066"/>
      <c r="Y182" s="1078"/>
      <c r="Z182" s="1108"/>
      <c r="AA182" s="1108"/>
      <c r="AB182" s="1108"/>
      <c r="AC182" s="424"/>
      <c r="AD182" s="424"/>
      <c r="AE182" s="424"/>
      <c r="AF182" s="424"/>
      <c r="AG182" s="424"/>
      <c r="AH182" s="424"/>
      <c r="AI182" s="424"/>
      <c r="AJ182" s="424"/>
      <c r="AK182" s="424"/>
      <c r="AL182" s="424"/>
      <c r="AM182" s="306"/>
    </row>
    <row r="183" spans="1:39" ht="31" outlineLevel="1">
      <c r="A183" s="519">
        <v>46</v>
      </c>
      <c r="B183" s="517"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1089"/>
      <c r="Z183" s="1076"/>
      <c r="AA183" s="1076"/>
      <c r="AB183" s="1076"/>
      <c r="AC183" s="409"/>
      <c r="AD183" s="409"/>
      <c r="AE183" s="409"/>
      <c r="AF183" s="414"/>
      <c r="AG183" s="414"/>
      <c r="AH183" s="414"/>
      <c r="AI183" s="414"/>
      <c r="AJ183" s="414"/>
      <c r="AK183" s="414"/>
      <c r="AL183" s="414"/>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1077">
        <f>Y183</f>
        <v>0</v>
      </c>
      <c r="Z184" s="1077">
        <f t="shared" ref="Z184:AB184" si="433">Z183</f>
        <v>0</v>
      </c>
      <c r="AA184" s="1077">
        <f t="shared" si="433"/>
        <v>0</v>
      </c>
      <c r="AB184" s="1077">
        <f t="shared" si="433"/>
        <v>0</v>
      </c>
      <c r="AC184" s="410">
        <f t="shared" ref="AC184" si="434">AC183</f>
        <v>0</v>
      </c>
      <c r="AD184" s="410">
        <f t="shared" ref="AD184" si="435">AD183</f>
        <v>0</v>
      </c>
      <c r="AE184" s="410">
        <f t="shared" ref="AE184" si="436">AE183</f>
        <v>0</v>
      </c>
      <c r="AF184" s="410">
        <f t="shared" ref="AF184" si="437">AF183</f>
        <v>0</v>
      </c>
      <c r="AG184" s="410">
        <f t="shared" ref="AG184" si="438">AG183</f>
        <v>0</v>
      </c>
      <c r="AH184" s="410">
        <f t="shared" ref="AH184" si="439">AH183</f>
        <v>0</v>
      </c>
      <c r="AI184" s="410">
        <f t="shared" ref="AI184" si="440">AI183</f>
        <v>0</v>
      </c>
      <c r="AJ184" s="410">
        <f t="shared" ref="AJ184" si="441">AJ183</f>
        <v>0</v>
      </c>
      <c r="AK184" s="410">
        <f t="shared" ref="AK184" si="442">AK183</f>
        <v>0</v>
      </c>
      <c r="AL184" s="410">
        <f t="shared" ref="AL184" si="443">AL183</f>
        <v>0</v>
      </c>
      <c r="AM184" s="306"/>
    </row>
    <row r="185" spans="1:39" ht="15.5" outlineLevel="1">
      <c r="B185" s="517"/>
      <c r="C185" s="291"/>
      <c r="D185" s="1066"/>
      <c r="E185" s="1066"/>
      <c r="F185" s="1066"/>
      <c r="G185" s="1066"/>
      <c r="H185" s="1066"/>
      <c r="I185" s="1066"/>
      <c r="J185" s="1066"/>
      <c r="K185" s="1066"/>
      <c r="L185" s="1066"/>
      <c r="M185" s="1066"/>
      <c r="N185" s="1066"/>
      <c r="O185" s="1066"/>
      <c r="P185" s="1066"/>
      <c r="Q185" s="1066"/>
      <c r="R185" s="1066"/>
      <c r="S185" s="1066"/>
      <c r="T185" s="1066"/>
      <c r="U185" s="1066"/>
      <c r="V185" s="1066"/>
      <c r="W185" s="1066"/>
      <c r="X185" s="1066"/>
      <c r="Y185" s="1078"/>
      <c r="Z185" s="1108"/>
      <c r="AA185" s="1108"/>
      <c r="AB185" s="1108"/>
      <c r="AC185" s="424"/>
      <c r="AD185" s="424"/>
      <c r="AE185" s="424"/>
      <c r="AF185" s="424"/>
      <c r="AG185" s="424"/>
      <c r="AH185" s="424"/>
      <c r="AI185" s="424"/>
      <c r="AJ185" s="424"/>
      <c r="AK185" s="424"/>
      <c r="AL185" s="424"/>
      <c r="AM185" s="306"/>
    </row>
    <row r="186" spans="1:39" ht="31" outlineLevel="1">
      <c r="A186" s="519">
        <v>47</v>
      </c>
      <c r="B186" s="517"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1089"/>
      <c r="Z186" s="1076"/>
      <c r="AA186" s="1076"/>
      <c r="AB186" s="1076"/>
      <c r="AC186" s="409"/>
      <c r="AD186" s="409"/>
      <c r="AE186" s="409"/>
      <c r="AF186" s="414"/>
      <c r="AG186" s="414"/>
      <c r="AH186" s="414"/>
      <c r="AI186" s="414"/>
      <c r="AJ186" s="414"/>
      <c r="AK186" s="414"/>
      <c r="AL186" s="414"/>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1077">
        <f>Y186</f>
        <v>0</v>
      </c>
      <c r="Z187" s="1077">
        <f t="shared" ref="Z187:AB187" si="444">Z186</f>
        <v>0</v>
      </c>
      <c r="AA187" s="1077">
        <f t="shared" si="444"/>
        <v>0</v>
      </c>
      <c r="AB187" s="1077">
        <f t="shared" si="444"/>
        <v>0</v>
      </c>
      <c r="AC187" s="410">
        <f t="shared" ref="AC187" si="445">AC186</f>
        <v>0</v>
      </c>
      <c r="AD187" s="410">
        <f t="shared" ref="AD187" si="446">AD186</f>
        <v>0</v>
      </c>
      <c r="AE187" s="410">
        <f t="shared" ref="AE187" si="447">AE186</f>
        <v>0</v>
      </c>
      <c r="AF187" s="410">
        <f t="shared" ref="AF187" si="448">AF186</f>
        <v>0</v>
      </c>
      <c r="AG187" s="410">
        <f t="shared" ref="AG187" si="449">AG186</f>
        <v>0</v>
      </c>
      <c r="AH187" s="410">
        <f t="shared" ref="AH187" si="450">AH186</f>
        <v>0</v>
      </c>
      <c r="AI187" s="410">
        <f t="shared" ref="AI187" si="451">AI186</f>
        <v>0</v>
      </c>
      <c r="AJ187" s="410">
        <f t="shared" ref="AJ187" si="452">AJ186</f>
        <v>0</v>
      </c>
      <c r="AK187" s="410">
        <f t="shared" ref="AK187" si="453">AK186</f>
        <v>0</v>
      </c>
      <c r="AL187" s="410">
        <f t="shared" ref="AL187" si="454">AL186</f>
        <v>0</v>
      </c>
      <c r="AM187" s="306"/>
    </row>
    <row r="188" spans="1:39" ht="15.5" outlineLevel="1">
      <c r="B188" s="517"/>
      <c r="C188" s="291"/>
      <c r="D188" s="1066"/>
      <c r="E188" s="1066"/>
      <c r="F188" s="1066"/>
      <c r="G188" s="1066"/>
      <c r="H188" s="1066"/>
      <c r="I188" s="1066"/>
      <c r="J188" s="1066"/>
      <c r="K188" s="1066"/>
      <c r="L188" s="1066"/>
      <c r="M188" s="1066"/>
      <c r="N188" s="1066"/>
      <c r="O188" s="1066"/>
      <c r="P188" s="1066"/>
      <c r="Q188" s="1066"/>
      <c r="R188" s="1066"/>
      <c r="S188" s="1066"/>
      <c r="T188" s="1066"/>
      <c r="U188" s="1066"/>
      <c r="V188" s="1066"/>
      <c r="W188" s="1066"/>
      <c r="X188" s="1066"/>
      <c r="Y188" s="1078"/>
      <c r="Z188" s="1108"/>
      <c r="AA188" s="1108"/>
      <c r="AB188" s="1108"/>
      <c r="AC188" s="424"/>
      <c r="AD188" s="424"/>
      <c r="AE188" s="424"/>
      <c r="AF188" s="424"/>
      <c r="AG188" s="424"/>
      <c r="AH188" s="424"/>
      <c r="AI188" s="424"/>
      <c r="AJ188" s="424"/>
      <c r="AK188" s="424"/>
      <c r="AL188" s="424"/>
      <c r="AM188" s="306"/>
    </row>
    <row r="189" spans="1:39" ht="31" outlineLevel="1">
      <c r="A189" s="519">
        <v>48</v>
      </c>
      <c r="B189" s="517"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1089"/>
      <c r="Z189" s="1076"/>
      <c r="AA189" s="1076"/>
      <c r="AB189" s="1076"/>
      <c r="AC189" s="409"/>
      <c r="AD189" s="409"/>
      <c r="AE189" s="409"/>
      <c r="AF189" s="414"/>
      <c r="AG189" s="414"/>
      <c r="AH189" s="414"/>
      <c r="AI189" s="414"/>
      <c r="AJ189" s="414"/>
      <c r="AK189" s="414"/>
      <c r="AL189" s="414"/>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1077">
        <f>Y189</f>
        <v>0</v>
      </c>
      <c r="Z190" s="1077">
        <f t="shared" ref="Z190:AB190" si="455">Z189</f>
        <v>0</v>
      </c>
      <c r="AA190" s="1077">
        <f t="shared" si="455"/>
        <v>0</v>
      </c>
      <c r="AB190" s="1077">
        <f t="shared" si="455"/>
        <v>0</v>
      </c>
      <c r="AC190" s="410">
        <f t="shared" ref="AC190" si="456">AC189</f>
        <v>0</v>
      </c>
      <c r="AD190" s="410">
        <f t="shared" ref="AD190" si="457">AD189</f>
        <v>0</v>
      </c>
      <c r="AE190" s="410">
        <f t="shared" ref="AE190" si="458">AE189</f>
        <v>0</v>
      </c>
      <c r="AF190" s="410">
        <f t="shared" ref="AF190" si="459">AF189</f>
        <v>0</v>
      </c>
      <c r="AG190" s="410">
        <f t="shared" ref="AG190" si="460">AG189</f>
        <v>0</v>
      </c>
      <c r="AH190" s="410">
        <f t="shared" ref="AH190" si="461">AH189</f>
        <v>0</v>
      </c>
      <c r="AI190" s="410">
        <f t="shared" ref="AI190" si="462">AI189</f>
        <v>0</v>
      </c>
      <c r="AJ190" s="410">
        <f t="shared" ref="AJ190" si="463">AJ189</f>
        <v>0</v>
      </c>
      <c r="AK190" s="410">
        <f t="shared" ref="AK190" si="464">AK189</f>
        <v>0</v>
      </c>
      <c r="AL190" s="410">
        <f t="shared" ref="AL190" si="465">AL189</f>
        <v>0</v>
      </c>
      <c r="AM190" s="306"/>
    </row>
    <row r="191" spans="1:39" ht="15.5" outlineLevel="1">
      <c r="B191" s="517"/>
      <c r="C191" s="291"/>
      <c r="D191" s="1066"/>
      <c r="E191" s="1066"/>
      <c r="F191" s="1066"/>
      <c r="G191" s="1066"/>
      <c r="H191" s="1066"/>
      <c r="I191" s="1066"/>
      <c r="J191" s="1066"/>
      <c r="K191" s="1066"/>
      <c r="L191" s="1066"/>
      <c r="M191" s="1066"/>
      <c r="N191" s="1066"/>
      <c r="O191" s="1066"/>
      <c r="P191" s="1066"/>
      <c r="Q191" s="1066"/>
      <c r="R191" s="1066"/>
      <c r="S191" s="1066"/>
      <c r="T191" s="1066"/>
      <c r="U191" s="1066"/>
      <c r="V191" s="1066"/>
      <c r="W191" s="1066"/>
      <c r="X191" s="1066"/>
      <c r="Y191" s="1078"/>
      <c r="Z191" s="1108"/>
      <c r="AA191" s="1108"/>
      <c r="AB191" s="1108"/>
      <c r="AC191" s="424"/>
      <c r="AD191" s="424"/>
      <c r="AE191" s="424"/>
      <c r="AF191" s="424"/>
      <c r="AG191" s="424"/>
      <c r="AH191" s="424"/>
      <c r="AI191" s="424"/>
      <c r="AJ191" s="424"/>
      <c r="AK191" s="424"/>
      <c r="AL191" s="424"/>
      <c r="AM191" s="306"/>
    </row>
    <row r="192" spans="1:39" ht="31" outlineLevel="1">
      <c r="A192" s="519">
        <v>49</v>
      </c>
      <c r="B192" s="517"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1089"/>
      <c r="Z192" s="1076"/>
      <c r="AA192" s="1076"/>
      <c r="AB192" s="1076"/>
      <c r="AC192" s="409"/>
      <c r="AD192" s="409"/>
      <c r="AE192" s="409"/>
      <c r="AF192" s="414"/>
      <c r="AG192" s="414"/>
      <c r="AH192" s="414"/>
      <c r="AI192" s="414"/>
      <c r="AJ192" s="414"/>
      <c r="AK192" s="414"/>
      <c r="AL192" s="414"/>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1077">
        <f>Y192</f>
        <v>0</v>
      </c>
      <c r="Z193" s="1077">
        <f t="shared" ref="Z193:AB193" si="466">Z192</f>
        <v>0</v>
      </c>
      <c r="AA193" s="1077">
        <f t="shared" si="466"/>
        <v>0</v>
      </c>
      <c r="AB193" s="1077">
        <f t="shared" si="466"/>
        <v>0</v>
      </c>
      <c r="AC193" s="410">
        <f t="shared" ref="AC193" si="467">AC192</f>
        <v>0</v>
      </c>
      <c r="AD193" s="410">
        <f t="shared" ref="AD193" si="468">AD192</f>
        <v>0</v>
      </c>
      <c r="AE193" s="410">
        <f t="shared" ref="AE193" si="469">AE192</f>
        <v>0</v>
      </c>
      <c r="AF193" s="410">
        <f t="shared" ref="AF193" si="470">AF192</f>
        <v>0</v>
      </c>
      <c r="AG193" s="410">
        <f t="shared" ref="AG193" si="471">AG192</f>
        <v>0</v>
      </c>
      <c r="AH193" s="410">
        <f t="shared" ref="AH193" si="472">AH192</f>
        <v>0</v>
      </c>
      <c r="AI193" s="410">
        <f t="shared" ref="AI193" si="473">AI192</f>
        <v>0</v>
      </c>
      <c r="AJ193" s="410">
        <f t="shared" ref="AJ193" si="474">AJ192</f>
        <v>0</v>
      </c>
      <c r="AK193" s="410">
        <f t="shared" ref="AK193" si="475">AK192</f>
        <v>0</v>
      </c>
      <c r="AL193" s="410">
        <f t="shared" ref="AL193" si="476">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6" t="s">
        <v>271</v>
      </c>
      <c r="C195" s="328"/>
      <c r="D195" s="328">
        <f>SUM(D38:D193)</f>
        <v>26122981</v>
      </c>
      <c r="E195" s="328"/>
      <c r="F195" s="328"/>
      <c r="G195" s="328"/>
      <c r="H195" s="328"/>
      <c r="I195" s="328"/>
      <c r="J195" s="328"/>
      <c r="K195" s="328"/>
      <c r="L195" s="328"/>
      <c r="M195" s="328"/>
      <c r="N195" s="328"/>
      <c r="O195" s="328">
        <f>SUM(O38:O193)</f>
        <v>4686</v>
      </c>
      <c r="P195" s="328"/>
      <c r="Q195" s="328"/>
      <c r="R195" s="328"/>
      <c r="S195" s="328"/>
      <c r="T195" s="328"/>
      <c r="U195" s="328"/>
      <c r="V195" s="328"/>
      <c r="W195" s="328"/>
      <c r="X195" s="328"/>
      <c r="Y195" s="328">
        <f>IF(Y36="kWh",SUMPRODUCT(D38:D193,Y38:Y193))</f>
        <v>4186932.06</v>
      </c>
      <c r="Z195" s="328">
        <f>IF(Z36="kWh",SUMPRODUCT(D38:D193,Z38:Z193))</f>
        <v>3731341.7800000003</v>
      </c>
      <c r="AA195" s="328">
        <f>IF(AA36="kw",SUMPRODUCT(N38:N193,O38:O193,AA38:AA193),SUMPRODUCT(D38:D193,AA38:AA193))</f>
        <v>37339.68</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3348102</v>
      </c>
      <c r="Z196" s="391">
        <f>HLOOKUP(Z35,'2. LRAMVA Threshold'!$B$42:$Q$53,7,FALSE)</f>
        <v>3280740</v>
      </c>
      <c r="AA196" s="391">
        <f>HLOOKUP(AA35,'2. LRAMVA Threshold'!$B$42:$Q$53,7,FALSE)</f>
        <v>31326</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5">
      <c r="B197" s="518"/>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ht="15.5">
      <c r="B198" s="323" t="s">
        <v>168</v>
      </c>
      <c r="C198" s="337"/>
      <c r="D198" s="337"/>
      <c r="E198" s="375"/>
      <c r="F198" s="375"/>
      <c r="G198" s="375"/>
      <c r="H198" s="375"/>
      <c r="I198" s="375"/>
      <c r="J198" s="375"/>
      <c r="K198" s="375"/>
      <c r="L198" s="375"/>
      <c r="M198" s="375"/>
      <c r="N198" s="375"/>
      <c r="O198" s="291"/>
      <c r="P198" s="339"/>
      <c r="Q198" s="339"/>
      <c r="R198" s="339"/>
      <c r="S198" s="338"/>
      <c r="T198" s="338"/>
      <c r="U198" s="338"/>
      <c r="V198" s="338"/>
      <c r="W198" s="339"/>
      <c r="X198" s="339"/>
      <c r="Y198" s="340">
        <f>HLOOKUP(Y$35,'3.  Distribution Rates'!$C$122:$P$133,7,FALSE)</f>
        <v>1.6400000000000001E-2</v>
      </c>
      <c r="Z198" s="340">
        <f>HLOOKUP(Z$35,'3.  Distribution Rates'!$C$122:$P$133,7,FALSE)</f>
        <v>1.26E-2</v>
      </c>
      <c r="AA198" s="340">
        <f>HLOOKUP(AA$35,'3.  Distribution Rates'!$C$122:$P$133,7,FALSE)</f>
        <v>4.4840999999999998</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5">
      <c r="B199" s="323" t="s">
        <v>149</v>
      </c>
      <c r="C199" s="344"/>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1109"/>
      <c r="Z199" s="1109"/>
      <c r="AA199" s="1109"/>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6">
        <f>SUM(Y199:AL199)</f>
        <v>0</v>
      </c>
    </row>
    <row r="200" spans="2:39" ht="15.5">
      <c r="B200" s="323" t="s">
        <v>150</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1109"/>
      <c r="Z200" s="1109"/>
      <c r="AA200" s="1109"/>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6">
        <f>SUM(Y200:AL200)</f>
        <v>0</v>
      </c>
    </row>
    <row r="201" spans="2:39" ht="15.5">
      <c r="B201" s="323" t="s">
        <v>151</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LRAM'!Y396*Y198</f>
        <v>26906.303142167293</v>
      </c>
      <c r="Z201" s="377">
        <f>'4.  2011-2014 LRAM'!Z396*Z198</f>
        <v>20241.86482380829</v>
      </c>
      <c r="AA201" s="377">
        <f>'4.  2011-2014 LRAM'!AA396*AA198</f>
        <v>56436.102955176029</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6">
        <f>SUM(Y201:AL201)</f>
        <v>103584.27092115162</v>
      </c>
    </row>
    <row r="202" spans="2:39" ht="15.5">
      <c r="B202" s="323" t="s">
        <v>152</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LRAM'!Y526*Y198</f>
        <v>62920.862871515179</v>
      </c>
      <c r="Z202" s="377">
        <f>'4.  2011-2014 LRAM'!Z526*Z198</f>
        <v>21744.490643505</v>
      </c>
      <c r="AA202" s="377">
        <f>'4.  2011-2014 LRAM'!AA526*AA198</f>
        <v>44555.512173915471</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6">
        <f>SUM(Y202:AL202)</f>
        <v>129220.86568893565</v>
      </c>
    </row>
    <row r="203" spans="2:39" ht="15.5">
      <c r="B203" s="323" t="s">
        <v>153</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Y195*Y198</f>
        <v>68665.685784000001</v>
      </c>
      <c r="Z203" s="377">
        <f>Z195*Z198</f>
        <v>47014.906428000002</v>
      </c>
      <c r="AA203" s="377">
        <f>AA195*AA198</f>
        <v>167434.859088</v>
      </c>
      <c r="AB203" s="377">
        <f t="shared" ref="AB203:AL203" si="477">AB195*AB198</f>
        <v>0</v>
      </c>
      <c r="AC203" s="377">
        <f t="shared" si="477"/>
        <v>0</v>
      </c>
      <c r="AD203" s="377">
        <f t="shared" si="477"/>
        <v>0</v>
      </c>
      <c r="AE203" s="377">
        <f t="shared" si="477"/>
        <v>0</v>
      </c>
      <c r="AF203" s="377">
        <f t="shared" si="477"/>
        <v>0</v>
      </c>
      <c r="AG203" s="377">
        <f t="shared" si="477"/>
        <v>0</v>
      </c>
      <c r="AH203" s="377">
        <f t="shared" si="477"/>
        <v>0</v>
      </c>
      <c r="AI203" s="377">
        <f t="shared" si="477"/>
        <v>0</v>
      </c>
      <c r="AJ203" s="377">
        <f t="shared" si="477"/>
        <v>0</v>
      </c>
      <c r="AK203" s="377">
        <f t="shared" si="477"/>
        <v>0</v>
      </c>
      <c r="AL203" s="377">
        <f t="shared" si="477"/>
        <v>0</v>
      </c>
      <c r="AM203" s="626">
        <f>SUM(Y203:AL203)</f>
        <v>283115.45130000002</v>
      </c>
    </row>
    <row r="204" spans="2:39" ht="15.5">
      <c r="B204" s="348" t="s">
        <v>268</v>
      </c>
      <c r="C204" s="344"/>
      <c r="D204" s="335"/>
      <c r="E204" s="333"/>
      <c r="F204" s="333"/>
      <c r="G204" s="333"/>
      <c r="H204" s="333"/>
      <c r="I204" s="333"/>
      <c r="J204" s="333"/>
      <c r="K204" s="333"/>
      <c r="L204" s="333"/>
      <c r="M204" s="333"/>
      <c r="N204" s="333"/>
      <c r="O204" s="300"/>
      <c r="P204" s="333"/>
      <c r="Q204" s="333"/>
      <c r="R204" s="333"/>
      <c r="S204" s="335"/>
      <c r="T204" s="335"/>
      <c r="U204" s="335"/>
      <c r="V204" s="335"/>
      <c r="W204" s="333"/>
      <c r="X204" s="333"/>
      <c r="Y204" s="345">
        <f>SUM(Y199:Y203)</f>
        <v>158492.85179768247</v>
      </c>
      <c r="Z204" s="345">
        <f>SUM(Z199:Z203)</f>
        <v>89001.261895313291</v>
      </c>
      <c r="AA204" s="345">
        <f t="shared" ref="AA204:AE204" si="478">SUM(AA199:AA203)</f>
        <v>268426.47421709151</v>
      </c>
      <c r="AB204" s="345">
        <f t="shared" si="478"/>
        <v>0</v>
      </c>
      <c r="AC204" s="345">
        <f t="shared" si="478"/>
        <v>0</v>
      </c>
      <c r="AD204" s="345">
        <f t="shared" si="478"/>
        <v>0</v>
      </c>
      <c r="AE204" s="345">
        <f t="shared" si="478"/>
        <v>0</v>
      </c>
      <c r="AF204" s="345">
        <f>SUM(AF199:AF203)</f>
        <v>0</v>
      </c>
      <c r="AG204" s="345">
        <f>SUM(AG199:AG203)</f>
        <v>0</v>
      </c>
      <c r="AH204" s="345">
        <f t="shared" ref="AH204:AL204" si="479">SUM(AH199:AH203)</f>
        <v>0</v>
      </c>
      <c r="AI204" s="345">
        <f t="shared" si="479"/>
        <v>0</v>
      </c>
      <c r="AJ204" s="345">
        <f t="shared" si="479"/>
        <v>0</v>
      </c>
      <c r="AK204" s="345">
        <f t="shared" si="479"/>
        <v>0</v>
      </c>
      <c r="AL204" s="345">
        <f t="shared" si="479"/>
        <v>0</v>
      </c>
      <c r="AM204" s="406">
        <f>SUM(AM199:AM203)</f>
        <v>515920.58791008731</v>
      </c>
    </row>
    <row r="205" spans="2:39" ht="15.5">
      <c r="B205" s="348" t="s">
        <v>269</v>
      </c>
      <c r="C205" s="344"/>
      <c r="D205" s="349"/>
      <c r="E205" s="333"/>
      <c r="F205" s="333"/>
      <c r="G205" s="333"/>
      <c r="H205" s="333"/>
      <c r="I205" s="333"/>
      <c r="J205" s="333"/>
      <c r="K205" s="333"/>
      <c r="L205" s="333"/>
      <c r="M205" s="333"/>
      <c r="N205" s="333"/>
      <c r="O205" s="300"/>
      <c r="P205" s="333"/>
      <c r="Q205" s="333"/>
      <c r="R205" s="333"/>
      <c r="S205" s="335"/>
      <c r="T205" s="335"/>
      <c r="U205" s="335"/>
      <c r="V205" s="335"/>
      <c r="W205" s="333"/>
      <c r="X205" s="333"/>
      <c r="Y205" s="346">
        <f>Y196*Y198</f>
        <v>54908.872800000005</v>
      </c>
      <c r="Z205" s="346">
        <f t="shared" ref="Z205:AE205" si="480">Z196*Z198</f>
        <v>41337.324000000001</v>
      </c>
      <c r="AA205" s="346">
        <f t="shared" si="480"/>
        <v>140468.9166</v>
      </c>
      <c r="AB205" s="346">
        <f t="shared" si="480"/>
        <v>0</v>
      </c>
      <c r="AC205" s="346">
        <f t="shared" si="480"/>
        <v>0</v>
      </c>
      <c r="AD205" s="346">
        <f t="shared" si="480"/>
        <v>0</v>
      </c>
      <c r="AE205" s="346">
        <f t="shared" si="480"/>
        <v>0</v>
      </c>
      <c r="AF205" s="346">
        <f>AF196*AF198</f>
        <v>0</v>
      </c>
      <c r="AG205" s="346">
        <f t="shared" ref="AG205:AL205" si="481">AG196*AG198</f>
        <v>0</v>
      </c>
      <c r="AH205" s="346">
        <f t="shared" si="481"/>
        <v>0</v>
      </c>
      <c r="AI205" s="346">
        <f t="shared" si="481"/>
        <v>0</v>
      </c>
      <c r="AJ205" s="346">
        <f t="shared" si="481"/>
        <v>0</v>
      </c>
      <c r="AK205" s="346">
        <f t="shared" si="481"/>
        <v>0</v>
      </c>
      <c r="AL205" s="346">
        <f t="shared" si="481"/>
        <v>0</v>
      </c>
      <c r="AM205" s="406">
        <f>SUM(Y205:AL205)</f>
        <v>236715.1134</v>
      </c>
    </row>
    <row r="206" spans="2:39" ht="15.5">
      <c r="B206" s="348" t="s">
        <v>270</v>
      </c>
      <c r="C206" s="344"/>
      <c r="D206" s="349"/>
      <c r="E206" s="333"/>
      <c r="F206" s="333"/>
      <c r="G206" s="333"/>
      <c r="H206" s="333"/>
      <c r="I206" s="333"/>
      <c r="J206" s="333"/>
      <c r="K206" s="333"/>
      <c r="L206" s="333"/>
      <c r="M206" s="333"/>
      <c r="N206" s="333"/>
      <c r="O206" s="300"/>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279205.47451008728</v>
      </c>
    </row>
    <row r="207" spans="2:39" ht="15.5">
      <c r="B207" s="323"/>
      <c r="C207" s="349"/>
      <c r="D207" s="349"/>
      <c r="E207" s="333"/>
      <c r="F207" s="333"/>
      <c r="G207" s="333"/>
      <c r="H207" s="333"/>
      <c r="I207" s="333"/>
      <c r="J207" s="333"/>
      <c r="K207" s="333"/>
      <c r="L207" s="333"/>
      <c r="M207" s="333"/>
      <c r="N207" s="333"/>
      <c r="O207" s="300"/>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ht="15.5">
      <c r="B208" s="294" t="s">
        <v>144</v>
      </c>
      <c r="C208" s="304"/>
      <c r="D208" s="279"/>
      <c r="E208" s="279"/>
      <c r="F208" s="279"/>
      <c r="G208" s="279"/>
      <c r="H208" s="279"/>
      <c r="I208" s="279"/>
      <c r="J208" s="279"/>
      <c r="K208" s="279"/>
      <c r="L208" s="279"/>
      <c r="M208" s="279"/>
      <c r="N208" s="279"/>
      <c r="O208" s="356"/>
      <c r="P208" s="279"/>
      <c r="Q208" s="279"/>
      <c r="R208" s="279"/>
      <c r="S208" s="304"/>
      <c r="T208" s="309"/>
      <c r="U208" s="309"/>
      <c r="V208" s="279"/>
      <c r="W208" s="279"/>
      <c r="X208" s="309"/>
      <c r="Y208" s="291">
        <f>SUMPRODUCT(E38:E193,Y38:Y193)</f>
        <v>4135593.06</v>
      </c>
      <c r="Z208" s="291">
        <f>SUMPRODUCT(E38:E193,Z38:Z193)</f>
        <v>3731342.7800000003</v>
      </c>
      <c r="AA208" s="291">
        <f>IF(AA36="kw",SUMPRODUCT(N38:N193,P38:P193,AA38:AA193),SUMPRODUCT(E38:E193,AA38:AA193))</f>
        <v>37339.68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7"/>
    </row>
    <row r="209" spans="1:39" ht="15.5">
      <c r="B209" s="294" t="s">
        <v>145</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SUMPRODUCT(F38:F193,Y38:Y193)</f>
        <v>4132691.06</v>
      </c>
      <c r="Z209" s="291">
        <f>SUMPRODUCT(F38:F193,Z38:Z193)</f>
        <v>3731341.78</v>
      </c>
      <c r="AA209" s="291">
        <f>IF(AA36="kw",SUMPRODUCT(N38:N193,Q38:Q193,AA38:AA193),SUMPRODUCT(F38:F193,AA38:AA193))</f>
        <v>37183.68</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6"/>
    </row>
    <row r="210" spans="1:39" ht="15.5">
      <c r="B210" s="294" t="s">
        <v>146</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SUMPRODUCT(G38:G193,Y38:Y193)</f>
        <v>4129686.06</v>
      </c>
      <c r="Z210" s="291">
        <f>SUMPRODUCT(G38:G193,Z38:Z193)</f>
        <v>3743785.62</v>
      </c>
      <c r="AA210" s="291">
        <f>IF(AA36="kw",SUMPRODUCT(N38:N193,R38:R193,AA38:AA193),SUMPRODUCT(G38:G193,AA38:AA193))</f>
        <v>37204.799999999996</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6"/>
    </row>
    <row r="211" spans="1:39" ht="15.5">
      <c r="B211" s="294" t="s">
        <v>147</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SUMPRODUCT(H38:H193,Y38:Y193)</f>
        <v>4117660.06</v>
      </c>
      <c r="Z211" s="291">
        <f>SUMPRODUCT(H38:H193,Z38:Z193)</f>
        <v>3743785.62</v>
      </c>
      <c r="AA211" s="291">
        <f>IF(AA36="kw",SUMPRODUCT(N38:N193,S38:S193,AA38:AA193),SUMPRODUCT(H38:H193,AA38:AA193))</f>
        <v>37204.799999999996</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6"/>
    </row>
    <row r="212" spans="1:39" ht="15.5">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4106672.06</v>
      </c>
      <c r="Z212" s="325">
        <f>SUMPRODUCT(I38:I193,Z38:Z193)</f>
        <v>3743687.34</v>
      </c>
      <c r="AA212" s="325">
        <f>IF(AA36="kw",SUMPRODUCT(N38:N193,T38:T193,AA38:AA193),SUMPRODUCT(I38:I193,AA38:AA193))</f>
        <v>37204.799999999996</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5">
      <c r="B214" s="437"/>
    </row>
    <row r="215" spans="1:39" ht="15.5">
      <c r="B215" s="437"/>
    </row>
    <row r="216" spans="1:39" ht="15.5">
      <c r="B216" s="280" t="s">
        <v>273</v>
      </c>
      <c r="C216" s="281"/>
      <c r="D216" s="587" t="s">
        <v>526</v>
      </c>
      <c r="E216" s="253"/>
      <c r="F216" s="587"/>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198" t="s">
        <v>211</v>
      </c>
      <c r="C217" s="1200" t="s">
        <v>33</v>
      </c>
      <c r="D217" s="284" t="s">
        <v>422</v>
      </c>
      <c r="E217" s="1202" t="s">
        <v>209</v>
      </c>
      <c r="F217" s="1203"/>
      <c r="G217" s="1203"/>
      <c r="H217" s="1203"/>
      <c r="I217" s="1203"/>
      <c r="J217" s="1203"/>
      <c r="K217" s="1203"/>
      <c r="L217" s="1203"/>
      <c r="M217" s="1204"/>
      <c r="N217" s="1208" t="s">
        <v>213</v>
      </c>
      <c r="O217" s="284" t="s">
        <v>423</v>
      </c>
      <c r="P217" s="1202" t="s">
        <v>212</v>
      </c>
      <c r="Q217" s="1203"/>
      <c r="R217" s="1203"/>
      <c r="S217" s="1203"/>
      <c r="T217" s="1203"/>
      <c r="U217" s="1203"/>
      <c r="V217" s="1203"/>
      <c r="W217" s="1203"/>
      <c r="X217" s="1204"/>
      <c r="Y217" s="1205" t="s">
        <v>243</v>
      </c>
      <c r="Z217" s="1206"/>
      <c r="AA217" s="1206"/>
      <c r="AB217" s="1206"/>
      <c r="AC217" s="1206"/>
      <c r="AD217" s="1206"/>
      <c r="AE217" s="1206"/>
      <c r="AF217" s="1206"/>
      <c r="AG217" s="1206"/>
      <c r="AH217" s="1206"/>
      <c r="AI217" s="1206"/>
      <c r="AJ217" s="1206"/>
      <c r="AK217" s="1206"/>
      <c r="AL217" s="1206"/>
      <c r="AM217" s="1207"/>
    </row>
    <row r="218" spans="1:39" ht="60.75" customHeight="1">
      <c r="B218" s="1199"/>
      <c r="C218" s="1201"/>
      <c r="D218" s="285">
        <v>2016</v>
      </c>
      <c r="E218" s="285">
        <v>2017</v>
      </c>
      <c r="F218" s="285">
        <v>2018</v>
      </c>
      <c r="G218" s="285">
        <v>2019</v>
      </c>
      <c r="H218" s="285">
        <v>2020</v>
      </c>
      <c r="I218" s="285">
        <v>2021</v>
      </c>
      <c r="J218" s="285">
        <v>2022</v>
      </c>
      <c r="K218" s="285">
        <v>2023</v>
      </c>
      <c r="L218" s="285">
        <v>2024</v>
      </c>
      <c r="M218" s="285">
        <v>2025</v>
      </c>
      <c r="N218" s="1209"/>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Streetlighting kW</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5"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hidden="1" outlineLevel="1">
      <c r="A221" s="519">
        <v>1</v>
      </c>
      <c r="B221" s="517"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09"/>
      <c r="Z221" s="409"/>
      <c r="AA221" s="409"/>
      <c r="AB221" s="409"/>
      <c r="AC221" s="409"/>
      <c r="AD221" s="409"/>
      <c r="AE221" s="409"/>
      <c r="AF221" s="409"/>
      <c r="AG221" s="409"/>
      <c r="AH221" s="409"/>
      <c r="AI221" s="409"/>
      <c r="AJ221" s="409"/>
      <c r="AK221" s="409"/>
      <c r="AL221" s="409"/>
      <c r="AM221" s="296">
        <f>SUM(Y221:AL221)</f>
        <v>0</v>
      </c>
    </row>
    <row r="222" spans="1:39" ht="15.5" hidden="1" outlineLevel="1">
      <c r="B222" s="294" t="s">
        <v>289</v>
      </c>
      <c r="C222" s="291" t="s">
        <v>163</v>
      </c>
      <c r="D222" s="295"/>
      <c r="E222" s="295"/>
      <c r="F222" s="295"/>
      <c r="G222" s="295"/>
      <c r="H222" s="295"/>
      <c r="I222" s="295"/>
      <c r="J222" s="295"/>
      <c r="K222" s="295"/>
      <c r="L222" s="295"/>
      <c r="M222" s="295"/>
      <c r="N222" s="466"/>
      <c r="O222" s="295"/>
      <c r="P222" s="295"/>
      <c r="Q222" s="295"/>
      <c r="R222" s="295"/>
      <c r="S222" s="295"/>
      <c r="T222" s="295"/>
      <c r="U222" s="295"/>
      <c r="V222" s="295"/>
      <c r="W222" s="295"/>
      <c r="X222" s="295"/>
      <c r="Y222" s="410">
        <f>Y221</f>
        <v>0</v>
      </c>
      <c r="Z222" s="410">
        <f t="shared" ref="Z222" si="482">Z221</f>
        <v>0</v>
      </c>
      <c r="AA222" s="410">
        <f t="shared" ref="AA222" si="483">AA221</f>
        <v>0</v>
      </c>
      <c r="AB222" s="410">
        <f t="shared" ref="AB222" si="484">AB221</f>
        <v>0</v>
      </c>
      <c r="AC222" s="410">
        <f t="shared" ref="AC222" si="485">AC221</f>
        <v>0</v>
      </c>
      <c r="AD222" s="410">
        <f t="shared" ref="AD222" si="486">AD221</f>
        <v>0</v>
      </c>
      <c r="AE222" s="410">
        <f t="shared" ref="AE222" si="487">AE221</f>
        <v>0</v>
      </c>
      <c r="AF222" s="410">
        <f t="shared" ref="AF222" si="488">AF221</f>
        <v>0</v>
      </c>
      <c r="AG222" s="410">
        <f t="shared" ref="AG222" si="489">AG221</f>
        <v>0</v>
      </c>
      <c r="AH222" s="410">
        <f t="shared" ref="AH222" si="490">AH221</f>
        <v>0</v>
      </c>
      <c r="AI222" s="410">
        <f t="shared" ref="AI222" si="491">AI221</f>
        <v>0</v>
      </c>
      <c r="AJ222" s="410">
        <f t="shared" ref="AJ222" si="492">AJ221</f>
        <v>0</v>
      </c>
      <c r="AK222" s="410">
        <f t="shared" ref="AK222" si="493">AK221</f>
        <v>0</v>
      </c>
      <c r="AL222" s="410">
        <f t="shared" ref="AL222" si="494">AL221</f>
        <v>0</v>
      </c>
      <c r="AM222" s="297"/>
    </row>
    <row r="223" spans="1:39" ht="15.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1"/>
      <c r="Z223" s="412"/>
      <c r="AA223" s="412"/>
      <c r="AB223" s="412"/>
      <c r="AC223" s="412"/>
      <c r="AD223" s="412"/>
      <c r="AE223" s="412"/>
      <c r="AF223" s="412"/>
      <c r="AG223" s="412"/>
      <c r="AH223" s="412"/>
      <c r="AI223" s="412"/>
      <c r="AJ223" s="412"/>
      <c r="AK223" s="412"/>
      <c r="AL223" s="412"/>
      <c r="AM223" s="302"/>
    </row>
    <row r="224" spans="1:39" ht="15.5" hidden="1" outlineLevel="1">
      <c r="A224" s="519">
        <v>2</v>
      </c>
      <c r="B224" s="517"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09"/>
      <c r="Z224" s="409"/>
      <c r="AA224" s="409"/>
      <c r="AB224" s="409"/>
      <c r="AC224" s="409"/>
      <c r="AD224" s="409"/>
      <c r="AE224" s="409"/>
      <c r="AF224" s="409"/>
      <c r="AG224" s="409"/>
      <c r="AH224" s="409"/>
      <c r="AI224" s="409"/>
      <c r="AJ224" s="409"/>
      <c r="AK224" s="409"/>
      <c r="AL224" s="409"/>
      <c r="AM224" s="296">
        <f>SUM(Y224:AL224)</f>
        <v>0</v>
      </c>
    </row>
    <row r="225" spans="1:39" ht="15.5" hidden="1" outlineLevel="1">
      <c r="B225" s="294" t="s">
        <v>289</v>
      </c>
      <c r="C225" s="291" t="s">
        <v>163</v>
      </c>
      <c r="D225" s="295"/>
      <c r="E225" s="295"/>
      <c r="F225" s="295"/>
      <c r="G225" s="295"/>
      <c r="H225" s="295"/>
      <c r="I225" s="295"/>
      <c r="J225" s="295"/>
      <c r="K225" s="295"/>
      <c r="L225" s="295"/>
      <c r="M225" s="295"/>
      <c r="N225" s="466"/>
      <c r="O225" s="295"/>
      <c r="P225" s="295"/>
      <c r="Q225" s="295"/>
      <c r="R225" s="295"/>
      <c r="S225" s="295"/>
      <c r="T225" s="295"/>
      <c r="U225" s="295"/>
      <c r="V225" s="295"/>
      <c r="W225" s="295"/>
      <c r="X225" s="295"/>
      <c r="Y225" s="410">
        <f>Y224</f>
        <v>0</v>
      </c>
      <c r="Z225" s="410">
        <f t="shared" ref="Z225" si="495">Z224</f>
        <v>0</v>
      </c>
      <c r="AA225" s="410">
        <f t="shared" ref="AA225" si="496">AA224</f>
        <v>0</v>
      </c>
      <c r="AB225" s="410">
        <f t="shared" ref="AB225" si="497">AB224</f>
        <v>0</v>
      </c>
      <c r="AC225" s="410">
        <f t="shared" ref="AC225" si="498">AC224</f>
        <v>0</v>
      </c>
      <c r="AD225" s="410">
        <f t="shared" ref="AD225" si="499">AD224</f>
        <v>0</v>
      </c>
      <c r="AE225" s="410">
        <f t="shared" ref="AE225" si="500">AE224</f>
        <v>0</v>
      </c>
      <c r="AF225" s="410">
        <f t="shared" ref="AF225" si="501">AF224</f>
        <v>0</v>
      </c>
      <c r="AG225" s="410">
        <f t="shared" ref="AG225" si="502">AG224</f>
        <v>0</v>
      </c>
      <c r="AH225" s="410">
        <f t="shared" ref="AH225" si="503">AH224</f>
        <v>0</v>
      </c>
      <c r="AI225" s="410">
        <f t="shared" ref="AI225" si="504">AI224</f>
        <v>0</v>
      </c>
      <c r="AJ225" s="410">
        <f t="shared" ref="AJ225" si="505">AJ224</f>
        <v>0</v>
      </c>
      <c r="AK225" s="410">
        <f t="shared" ref="AK225" si="506">AK224</f>
        <v>0</v>
      </c>
      <c r="AL225" s="410">
        <f t="shared" ref="AL225" si="507">AL224</f>
        <v>0</v>
      </c>
      <c r="AM225" s="297"/>
    </row>
    <row r="226" spans="1:39" ht="15.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1"/>
      <c r="Z226" s="412"/>
      <c r="AA226" s="412"/>
      <c r="AB226" s="412"/>
      <c r="AC226" s="412"/>
      <c r="AD226" s="412"/>
      <c r="AE226" s="412"/>
      <c r="AF226" s="412"/>
      <c r="AG226" s="412"/>
      <c r="AH226" s="412"/>
      <c r="AI226" s="412"/>
      <c r="AJ226" s="412"/>
      <c r="AK226" s="412"/>
      <c r="AL226" s="412"/>
      <c r="AM226" s="302"/>
    </row>
    <row r="227" spans="1:39" ht="15.5" hidden="1" outlineLevel="1">
      <c r="A227" s="519">
        <v>3</v>
      </c>
      <c r="B227" s="517"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09"/>
      <c r="Z227" s="409"/>
      <c r="AA227" s="409"/>
      <c r="AB227" s="409"/>
      <c r="AC227" s="409"/>
      <c r="AD227" s="409"/>
      <c r="AE227" s="409"/>
      <c r="AF227" s="409"/>
      <c r="AG227" s="409"/>
      <c r="AH227" s="409"/>
      <c r="AI227" s="409"/>
      <c r="AJ227" s="409"/>
      <c r="AK227" s="409"/>
      <c r="AL227" s="409"/>
      <c r="AM227" s="296">
        <f>SUM(Y227:AL227)</f>
        <v>0</v>
      </c>
    </row>
    <row r="228" spans="1:39" ht="15.5" hidden="1" outlineLevel="1">
      <c r="B228" s="294" t="s">
        <v>289</v>
      </c>
      <c r="C228" s="291" t="s">
        <v>163</v>
      </c>
      <c r="D228" s="295"/>
      <c r="E228" s="295"/>
      <c r="F228" s="295"/>
      <c r="G228" s="295"/>
      <c r="H228" s="295"/>
      <c r="I228" s="295"/>
      <c r="J228" s="295"/>
      <c r="K228" s="295"/>
      <c r="L228" s="295"/>
      <c r="M228" s="295"/>
      <c r="N228" s="466"/>
      <c r="O228" s="295"/>
      <c r="P228" s="295"/>
      <c r="Q228" s="295"/>
      <c r="R228" s="295"/>
      <c r="S228" s="295"/>
      <c r="T228" s="295"/>
      <c r="U228" s="295"/>
      <c r="V228" s="295"/>
      <c r="W228" s="295"/>
      <c r="X228" s="295"/>
      <c r="Y228" s="410">
        <f>Y227</f>
        <v>0</v>
      </c>
      <c r="Z228" s="410">
        <f t="shared" ref="Z228" si="508">Z227</f>
        <v>0</v>
      </c>
      <c r="AA228" s="410">
        <f t="shared" ref="AA228" si="509">AA227</f>
        <v>0</v>
      </c>
      <c r="AB228" s="410">
        <f t="shared" ref="AB228" si="510">AB227</f>
        <v>0</v>
      </c>
      <c r="AC228" s="410">
        <f t="shared" ref="AC228" si="511">AC227</f>
        <v>0</v>
      </c>
      <c r="AD228" s="410">
        <f t="shared" ref="AD228" si="512">AD227</f>
        <v>0</v>
      </c>
      <c r="AE228" s="410">
        <f t="shared" ref="AE228" si="513">AE227</f>
        <v>0</v>
      </c>
      <c r="AF228" s="410">
        <f t="shared" ref="AF228" si="514">AF227</f>
        <v>0</v>
      </c>
      <c r="AG228" s="410">
        <f t="shared" ref="AG228" si="515">AG227</f>
        <v>0</v>
      </c>
      <c r="AH228" s="410">
        <f t="shared" ref="AH228" si="516">AH227</f>
        <v>0</v>
      </c>
      <c r="AI228" s="410">
        <f t="shared" ref="AI228" si="517">AI227</f>
        <v>0</v>
      </c>
      <c r="AJ228" s="410">
        <f t="shared" ref="AJ228" si="518">AJ227</f>
        <v>0</v>
      </c>
      <c r="AK228" s="410">
        <f t="shared" ref="AK228" si="519">AK227</f>
        <v>0</v>
      </c>
      <c r="AL228" s="410">
        <f t="shared" ref="AL228" si="520">AL227</f>
        <v>0</v>
      </c>
      <c r="AM228" s="297"/>
    </row>
    <row r="229" spans="1:39" ht="15.5"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1"/>
      <c r="Z229" s="411"/>
      <c r="AA229" s="411"/>
      <c r="AB229" s="411"/>
      <c r="AC229" s="411"/>
      <c r="AD229" s="411"/>
      <c r="AE229" s="411"/>
      <c r="AF229" s="411"/>
      <c r="AG229" s="411"/>
      <c r="AH229" s="411"/>
      <c r="AI229" s="411"/>
      <c r="AJ229" s="411"/>
      <c r="AK229" s="411"/>
      <c r="AL229" s="411"/>
      <c r="AM229" s="306"/>
    </row>
    <row r="230" spans="1:39" ht="15.5" hidden="1" outlineLevel="1">
      <c r="A230" s="519">
        <v>4</v>
      </c>
      <c r="B230" s="517" t="s">
        <v>668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09"/>
      <c r="Z230" s="409"/>
      <c r="AA230" s="409"/>
      <c r="AB230" s="409"/>
      <c r="AC230" s="409"/>
      <c r="AD230" s="409"/>
      <c r="AE230" s="409"/>
      <c r="AF230" s="409"/>
      <c r="AG230" s="409"/>
      <c r="AH230" s="409"/>
      <c r="AI230" s="409"/>
      <c r="AJ230" s="409"/>
      <c r="AK230" s="409"/>
      <c r="AL230" s="409"/>
      <c r="AM230" s="296">
        <f>SUM(Y230:AL230)</f>
        <v>0</v>
      </c>
    </row>
    <row r="231" spans="1:39" ht="15.5" hidden="1" outlineLevel="1">
      <c r="B231" s="294" t="s">
        <v>289</v>
      </c>
      <c r="C231" s="291" t="s">
        <v>163</v>
      </c>
      <c r="D231" s="295"/>
      <c r="E231" s="295"/>
      <c r="F231" s="295"/>
      <c r="G231" s="295"/>
      <c r="H231" s="295"/>
      <c r="I231" s="295"/>
      <c r="J231" s="295"/>
      <c r="K231" s="295"/>
      <c r="L231" s="295"/>
      <c r="M231" s="295"/>
      <c r="N231" s="466"/>
      <c r="O231" s="295"/>
      <c r="P231" s="295"/>
      <c r="Q231" s="295"/>
      <c r="R231" s="295"/>
      <c r="S231" s="295"/>
      <c r="T231" s="295"/>
      <c r="U231" s="295"/>
      <c r="V231" s="295"/>
      <c r="W231" s="295"/>
      <c r="X231" s="295"/>
      <c r="Y231" s="410">
        <f>Y230</f>
        <v>0</v>
      </c>
      <c r="Z231" s="410">
        <f t="shared" ref="Z231" si="521">Z230</f>
        <v>0</v>
      </c>
      <c r="AA231" s="410">
        <f t="shared" ref="AA231" si="522">AA230</f>
        <v>0</v>
      </c>
      <c r="AB231" s="410">
        <f t="shared" ref="AB231" si="523">AB230</f>
        <v>0</v>
      </c>
      <c r="AC231" s="410">
        <f t="shared" ref="AC231" si="524">AC230</f>
        <v>0</v>
      </c>
      <c r="AD231" s="410">
        <f t="shared" ref="AD231" si="525">AD230</f>
        <v>0</v>
      </c>
      <c r="AE231" s="410">
        <f t="shared" ref="AE231" si="526">AE230</f>
        <v>0</v>
      </c>
      <c r="AF231" s="410">
        <f t="shared" ref="AF231" si="527">AF230</f>
        <v>0</v>
      </c>
      <c r="AG231" s="410">
        <f t="shared" ref="AG231" si="528">AG230</f>
        <v>0</v>
      </c>
      <c r="AH231" s="410">
        <f t="shared" ref="AH231" si="529">AH230</f>
        <v>0</v>
      </c>
      <c r="AI231" s="410">
        <f t="shared" ref="AI231" si="530">AI230</f>
        <v>0</v>
      </c>
      <c r="AJ231" s="410">
        <f t="shared" ref="AJ231" si="531">AJ230</f>
        <v>0</v>
      </c>
      <c r="AK231" s="410">
        <f t="shared" ref="AK231" si="532">AK230</f>
        <v>0</v>
      </c>
      <c r="AL231" s="410">
        <f t="shared" ref="AL231" si="533">AL230</f>
        <v>0</v>
      </c>
      <c r="AM231" s="297"/>
    </row>
    <row r="232" spans="1:39" ht="15.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1"/>
      <c r="Z232" s="411"/>
      <c r="AA232" s="411"/>
      <c r="AB232" s="411"/>
      <c r="AC232" s="411"/>
      <c r="AD232" s="411"/>
      <c r="AE232" s="411"/>
      <c r="AF232" s="411"/>
      <c r="AG232" s="411"/>
      <c r="AH232" s="411"/>
      <c r="AI232" s="411"/>
      <c r="AJ232" s="411"/>
      <c r="AK232" s="411"/>
      <c r="AL232" s="411"/>
      <c r="AM232" s="306"/>
    </row>
    <row r="233" spans="1:39" ht="31" hidden="1" outlineLevel="1">
      <c r="A233" s="519">
        <v>5</v>
      </c>
      <c r="B233" s="517"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09"/>
      <c r="Z233" s="409"/>
      <c r="AA233" s="409"/>
      <c r="AB233" s="409"/>
      <c r="AC233" s="409"/>
      <c r="AD233" s="409"/>
      <c r="AE233" s="409"/>
      <c r="AF233" s="409"/>
      <c r="AG233" s="409"/>
      <c r="AH233" s="409"/>
      <c r="AI233" s="409"/>
      <c r="AJ233" s="409"/>
      <c r="AK233" s="409"/>
      <c r="AL233" s="409"/>
      <c r="AM233" s="296">
        <f>SUM(Y233:AL233)</f>
        <v>0</v>
      </c>
    </row>
    <row r="234" spans="1:39" ht="15.5" hidden="1" outlineLevel="1">
      <c r="B234" s="294" t="s">
        <v>289</v>
      </c>
      <c r="C234" s="291" t="s">
        <v>163</v>
      </c>
      <c r="D234" s="295"/>
      <c r="E234" s="295"/>
      <c r="F234" s="295"/>
      <c r="G234" s="295"/>
      <c r="H234" s="295"/>
      <c r="I234" s="295"/>
      <c r="J234" s="295"/>
      <c r="K234" s="295"/>
      <c r="L234" s="295"/>
      <c r="M234" s="295"/>
      <c r="N234" s="466"/>
      <c r="O234" s="295"/>
      <c r="P234" s="295"/>
      <c r="Q234" s="295"/>
      <c r="R234" s="295"/>
      <c r="S234" s="295"/>
      <c r="T234" s="295"/>
      <c r="U234" s="295"/>
      <c r="V234" s="295"/>
      <c r="W234" s="295"/>
      <c r="X234" s="295"/>
      <c r="Y234" s="410">
        <f>Y233</f>
        <v>0</v>
      </c>
      <c r="Z234" s="410">
        <f t="shared" ref="Z234" si="534">Z233</f>
        <v>0</v>
      </c>
      <c r="AA234" s="410">
        <f t="shared" ref="AA234" si="535">AA233</f>
        <v>0</v>
      </c>
      <c r="AB234" s="410">
        <f t="shared" ref="AB234" si="536">AB233</f>
        <v>0</v>
      </c>
      <c r="AC234" s="410">
        <f t="shared" ref="AC234" si="537">AC233</f>
        <v>0</v>
      </c>
      <c r="AD234" s="410">
        <f t="shared" ref="AD234" si="538">AD233</f>
        <v>0</v>
      </c>
      <c r="AE234" s="410">
        <f t="shared" ref="AE234" si="539">AE233</f>
        <v>0</v>
      </c>
      <c r="AF234" s="410">
        <f t="shared" ref="AF234" si="540">AF233</f>
        <v>0</v>
      </c>
      <c r="AG234" s="410">
        <f t="shared" ref="AG234" si="541">AG233</f>
        <v>0</v>
      </c>
      <c r="AH234" s="410">
        <f t="shared" ref="AH234" si="542">AH233</f>
        <v>0</v>
      </c>
      <c r="AI234" s="410">
        <f t="shared" ref="AI234" si="543">AI233</f>
        <v>0</v>
      </c>
      <c r="AJ234" s="410">
        <f t="shared" ref="AJ234" si="544">AJ233</f>
        <v>0</v>
      </c>
      <c r="AK234" s="410">
        <f t="shared" ref="AK234" si="545">AK233</f>
        <v>0</v>
      </c>
      <c r="AL234" s="410">
        <f t="shared" ref="AL234" si="546">AL233</f>
        <v>0</v>
      </c>
      <c r="AM234" s="297"/>
    </row>
    <row r="235" spans="1:39" ht="15.5"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1"/>
      <c r="Z235" s="422"/>
      <c r="AA235" s="422"/>
      <c r="AB235" s="422"/>
      <c r="AC235" s="422"/>
      <c r="AD235" s="422"/>
      <c r="AE235" s="422"/>
      <c r="AF235" s="422"/>
      <c r="AG235" s="422"/>
      <c r="AH235" s="422"/>
      <c r="AI235" s="422"/>
      <c r="AJ235" s="422"/>
      <c r="AK235" s="422"/>
      <c r="AL235" s="422"/>
      <c r="AM235" s="297"/>
    </row>
    <row r="236" spans="1:39" ht="15.5" hidden="1" outlineLevel="1">
      <c r="B236" s="318"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3"/>
      <c r="Z236" s="413"/>
      <c r="AA236" s="413"/>
      <c r="AB236" s="413"/>
      <c r="AC236" s="413"/>
      <c r="AD236" s="413"/>
      <c r="AE236" s="413"/>
      <c r="AF236" s="413"/>
      <c r="AG236" s="413"/>
      <c r="AH236" s="413"/>
      <c r="AI236" s="413"/>
      <c r="AJ236" s="413"/>
      <c r="AK236" s="413"/>
      <c r="AL236" s="413"/>
      <c r="AM236" s="292"/>
    </row>
    <row r="237" spans="1:39" ht="15.5" hidden="1" outlineLevel="1">
      <c r="A237" s="519">
        <v>6</v>
      </c>
      <c r="B237" s="517"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4"/>
      <c r="Z237" s="409"/>
      <c r="AA237" s="409"/>
      <c r="AB237" s="409"/>
      <c r="AC237" s="409"/>
      <c r="AD237" s="409"/>
      <c r="AE237" s="409"/>
      <c r="AF237" s="414"/>
      <c r="AG237" s="414"/>
      <c r="AH237" s="414"/>
      <c r="AI237" s="414"/>
      <c r="AJ237" s="414"/>
      <c r="AK237" s="414"/>
      <c r="AL237" s="414"/>
      <c r="AM237" s="296">
        <f>SUM(Y237:AL237)</f>
        <v>0</v>
      </c>
    </row>
    <row r="238" spans="1:39" ht="15.5"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0">
        <f>Y237</f>
        <v>0</v>
      </c>
      <c r="Z238" s="410">
        <f t="shared" ref="Z238" si="547">Z237</f>
        <v>0</v>
      </c>
      <c r="AA238" s="410">
        <f t="shared" ref="AA238" si="548">AA237</f>
        <v>0</v>
      </c>
      <c r="AB238" s="410">
        <f t="shared" ref="AB238" si="549">AB237</f>
        <v>0</v>
      </c>
      <c r="AC238" s="410">
        <f t="shared" ref="AC238" si="550">AC237</f>
        <v>0</v>
      </c>
      <c r="AD238" s="410">
        <f t="shared" ref="AD238" si="551">AD237</f>
        <v>0</v>
      </c>
      <c r="AE238" s="410">
        <f t="shared" ref="AE238" si="552">AE237</f>
        <v>0</v>
      </c>
      <c r="AF238" s="410">
        <f t="shared" ref="AF238" si="553">AF237</f>
        <v>0</v>
      </c>
      <c r="AG238" s="410">
        <f t="shared" ref="AG238" si="554">AG237</f>
        <v>0</v>
      </c>
      <c r="AH238" s="410">
        <f t="shared" ref="AH238" si="555">AH237</f>
        <v>0</v>
      </c>
      <c r="AI238" s="410">
        <f t="shared" ref="AI238" si="556">AI237</f>
        <v>0</v>
      </c>
      <c r="AJ238" s="410">
        <f t="shared" ref="AJ238" si="557">AJ237</f>
        <v>0</v>
      </c>
      <c r="AK238" s="410">
        <f t="shared" ref="AK238" si="558">AK237</f>
        <v>0</v>
      </c>
      <c r="AL238" s="410">
        <f t="shared" ref="AL238" si="559">AL237</f>
        <v>0</v>
      </c>
      <c r="AM238" s="311"/>
    </row>
    <row r="239" spans="1:39" ht="15.5"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5"/>
      <c r="Z239" s="415"/>
      <c r="AA239" s="415"/>
      <c r="AB239" s="415"/>
      <c r="AC239" s="415"/>
      <c r="AD239" s="415"/>
      <c r="AE239" s="415"/>
      <c r="AF239" s="415"/>
      <c r="AG239" s="415"/>
      <c r="AH239" s="415"/>
      <c r="AI239" s="415"/>
      <c r="AJ239" s="415"/>
      <c r="AK239" s="415"/>
      <c r="AL239" s="415"/>
      <c r="AM239" s="313"/>
    </row>
    <row r="240" spans="1:39" ht="31" hidden="1" outlineLevel="1">
      <c r="A240" s="519">
        <v>7</v>
      </c>
      <c r="B240" s="517"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4"/>
      <c r="Z240" s="409"/>
      <c r="AA240" s="409"/>
      <c r="AB240" s="409"/>
      <c r="AC240" s="409"/>
      <c r="AD240" s="409"/>
      <c r="AE240" s="409"/>
      <c r="AF240" s="414"/>
      <c r="AG240" s="414"/>
      <c r="AH240" s="414"/>
      <c r="AI240" s="414"/>
      <c r="AJ240" s="414"/>
      <c r="AK240" s="414"/>
      <c r="AL240" s="414"/>
      <c r="AM240" s="296">
        <f>SUM(Y240:AL240)</f>
        <v>0</v>
      </c>
    </row>
    <row r="241" spans="1:39" ht="15.5"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0">
        <f>Y240</f>
        <v>0</v>
      </c>
      <c r="Z241" s="410">
        <f t="shared" ref="Z241" si="560">Z240</f>
        <v>0</v>
      </c>
      <c r="AA241" s="410">
        <f t="shared" ref="AA241" si="561">AA240</f>
        <v>0</v>
      </c>
      <c r="AB241" s="410">
        <f t="shared" ref="AB241" si="562">AB240</f>
        <v>0</v>
      </c>
      <c r="AC241" s="410">
        <f t="shared" ref="AC241" si="563">AC240</f>
        <v>0</v>
      </c>
      <c r="AD241" s="410">
        <f t="shared" ref="AD241" si="564">AD240</f>
        <v>0</v>
      </c>
      <c r="AE241" s="410">
        <f t="shared" ref="AE241" si="565">AE240</f>
        <v>0</v>
      </c>
      <c r="AF241" s="410">
        <f t="shared" ref="AF241" si="566">AF240</f>
        <v>0</v>
      </c>
      <c r="AG241" s="410">
        <f t="shared" ref="AG241" si="567">AG240</f>
        <v>0</v>
      </c>
      <c r="AH241" s="410">
        <f t="shared" ref="AH241" si="568">AH240</f>
        <v>0</v>
      </c>
      <c r="AI241" s="410">
        <f t="shared" ref="AI241" si="569">AI240</f>
        <v>0</v>
      </c>
      <c r="AJ241" s="410">
        <f t="shared" ref="AJ241" si="570">AJ240</f>
        <v>0</v>
      </c>
      <c r="AK241" s="410">
        <f t="shared" ref="AK241" si="571">AK240</f>
        <v>0</v>
      </c>
      <c r="AL241" s="410">
        <f t="shared" ref="AL241" si="572">AL240</f>
        <v>0</v>
      </c>
      <c r="AM241" s="311"/>
    </row>
    <row r="242" spans="1:39" ht="15.5"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5"/>
      <c r="Z242" s="416"/>
      <c r="AA242" s="415"/>
      <c r="AB242" s="415"/>
      <c r="AC242" s="415"/>
      <c r="AD242" s="415"/>
      <c r="AE242" s="415"/>
      <c r="AF242" s="415"/>
      <c r="AG242" s="415"/>
      <c r="AH242" s="415"/>
      <c r="AI242" s="415"/>
      <c r="AJ242" s="415"/>
      <c r="AK242" s="415"/>
      <c r="AL242" s="415"/>
      <c r="AM242" s="313"/>
    </row>
    <row r="243" spans="1:39" ht="31" hidden="1" outlineLevel="1">
      <c r="A243" s="519">
        <v>8</v>
      </c>
      <c r="B243" s="517"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4"/>
      <c r="Z243" s="409"/>
      <c r="AA243" s="409"/>
      <c r="AB243" s="409"/>
      <c r="AC243" s="409"/>
      <c r="AD243" s="409"/>
      <c r="AE243" s="409"/>
      <c r="AF243" s="414"/>
      <c r="AG243" s="414"/>
      <c r="AH243" s="414"/>
      <c r="AI243" s="414"/>
      <c r="AJ243" s="414"/>
      <c r="AK243" s="414"/>
      <c r="AL243" s="414"/>
      <c r="AM243" s="296">
        <f>SUM(Y243:AL243)</f>
        <v>0</v>
      </c>
    </row>
    <row r="244" spans="1:39" ht="15.5"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0">
        <f>Y243</f>
        <v>0</v>
      </c>
      <c r="Z244" s="410">
        <f t="shared" ref="Z244" si="573">Z243</f>
        <v>0</v>
      </c>
      <c r="AA244" s="410">
        <f t="shared" ref="AA244" si="574">AA243</f>
        <v>0</v>
      </c>
      <c r="AB244" s="410">
        <f t="shared" ref="AB244" si="575">AB243</f>
        <v>0</v>
      </c>
      <c r="AC244" s="410">
        <f t="shared" ref="AC244" si="576">AC243</f>
        <v>0</v>
      </c>
      <c r="AD244" s="410">
        <f t="shared" ref="AD244" si="577">AD243</f>
        <v>0</v>
      </c>
      <c r="AE244" s="410">
        <f t="shared" ref="AE244" si="578">AE243</f>
        <v>0</v>
      </c>
      <c r="AF244" s="410">
        <f t="shared" ref="AF244" si="579">AF243</f>
        <v>0</v>
      </c>
      <c r="AG244" s="410">
        <f t="shared" ref="AG244" si="580">AG243</f>
        <v>0</v>
      </c>
      <c r="AH244" s="410">
        <f t="shared" ref="AH244" si="581">AH243</f>
        <v>0</v>
      </c>
      <c r="AI244" s="410">
        <f t="shared" ref="AI244" si="582">AI243</f>
        <v>0</v>
      </c>
      <c r="AJ244" s="410">
        <f t="shared" ref="AJ244" si="583">AJ243</f>
        <v>0</v>
      </c>
      <c r="AK244" s="410">
        <f t="shared" ref="AK244" si="584">AK243</f>
        <v>0</v>
      </c>
      <c r="AL244" s="410">
        <f t="shared" ref="AL244" si="585">AL243</f>
        <v>0</v>
      </c>
      <c r="AM244" s="311"/>
    </row>
    <row r="245" spans="1:39" ht="15.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5"/>
      <c r="Z245" s="416"/>
      <c r="AA245" s="415"/>
      <c r="AB245" s="415"/>
      <c r="AC245" s="415"/>
      <c r="AD245" s="415"/>
      <c r="AE245" s="415"/>
      <c r="AF245" s="415"/>
      <c r="AG245" s="415"/>
      <c r="AH245" s="415"/>
      <c r="AI245" s="415"/>
      <c r="AJ245" s="415"/>
      <c r="AK245" s="415"/>
      <c r="AL245" s="415"/>
      <c r="AM245" s="313"/>
    </row>
    <row r="246" spans="1:39" ht="31" hidden="1" outlineLevel="1">
      <c r="A246" s="519">
        <v>9</v>
      </c>
      <c r="B246" s="517"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4"/>
      <c r="Z246" s="409"/>
      <c r="AA246" s="409"/>
      <c r="AB246" s="409"/>
      <c r="AC246" s="409"/>
      <c r="AD246" s="409"/>
      <c r="AE246" s="409"/>
      <c r="AF246" s="414"/>
      <c r="AG246" s="414"/>
      <c r="AH246" s="414"/>
      <c r="AI246" s="414"/>
      <c r="AJ246" s="414"/>
      <c r="AK246" s="414"/>
      <c r="AL246" s="414"/>
      <c r="AM246" s="296">
        <f>SUM(Y246:AL246)</f>
        <v>0</v>
      </c>
    </row>
    <row r="247" spans="1:39" ht="15.5"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0">
        <f>Y246</f>
        <v>0</v>
      </c>
      <c r="Z247" s="410">
        <f t="shared" ref="Z247" si="586">Z246</f>
        <v>0</v>
      </c>
      <c r="AA247" s="410">
        <f t="shared" ref="AA247" si="587">AA246</f>
        <v>0</v>
      </c>
      <c r="AB247" s="410">
        <f t="shared" ref="AB247" si="588">AB246</f>
        <v>0</v>
      </c>
      <c r="AC247" s="410">
        <f t="shared" ref="AC247" si="589">AC246</f>
        <v>0</v>
      </c>
      <c r="AD247" s="410">
        <f t="shared" ref="AD247" si="590">AD246</f>
        <v>0</v>
      </c>
      <c r="AE247" s="410">
        <f t="shared" ref="AE247" si="591">AE246</f>
        <v>0</v>
      </c>
      <c r="AF247" s="410">
        <f t="shared" ref="AF247" si="592">AF246</f>
        <v>0</v>
      </c>
      <c r="AG247" s="410">
        <f t="shared" ref="AG247" si="593">AG246</f>
        <v>0</v>
      </c>
      <c r="AH247" s="410">
        <f t="shared" ref="AH247" si="594">AH246</f>
        <v>0</v>
      </c>
      <c r="AI247" s="410">
        <f t="shared" ref="AI247" si="595">AI246</f>
        <v>0</v>
      </c>
      <c r="AJ247" s="410">
        <f t="shared" ref="AJ247" si="596">AJ246</f>
        <v>0</v>
      </c>
      <c r="AK247" s="410">
        <f t="shared" ref="AK247" si="597">AK246</f>
        <v>0</v>
      </c>
      <c r="AL247" s="410">
        <f t="shared" ref="AL247" si="598">AL246</f>
        <v>0</v>
      </c>
      <c r="AM247" s="311"/>
    </row>
    <row r="248" spans="1:39" ht="15.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5"/>
      <c r="Z248" s="415"/>
      <c r="AA248" s="415"/>
      <c r="AB248" s="415"/>
      <c r="AC248" s="415"/>
      <c r="AD248" s="415"/>
      <c r="AE248" s="415"/>
      <c r="AF248" s="415"/>
      <c r="AG248" s="415"/>
      <c r="AH248" s="415"/>
      <c r="AI248" s="415"/>
      <c r="AJ248" s="415"/>
      <c r="AK248" s="415"/>
      <c r="AL248" s="415"/>
      <c r="AM248" s="313"/>
    </row>
    <row r="249" spans="1:39" ht="31" hidden="1" outlineLevel="1">
      <c r="A249" s="519">
        <v>10</v>
      </c>
      <c r="B249" s="517"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4"/>
      <c r="Z249" s="409"/>
      <c r="AA249" s="409"/>
      <c r="AB249" s="409"/>
      <c r="AC249" s="409"/>
      <c r="AD249" s="409"/>
      <c r="AE249" s="409"/>
      <c r="AF249" s="414"/>
      <c r="AG249" s="414"/>
      <c r="AH249" s="414"/>
      <c r="AI249" s="414"/>
      <c r="AJ249" s="414"/>
      <c r="AK249" s="414"/>
      <c r="AL249" s="414"/>
      <c r="AM249" s="296">
        <f>SUM(Y249:AL249)</f>
        <v>0</v>
      </c>
    </row>
    <row r="250" spans="1:39" ht="15.5"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0">
        <f>Y249</f>
        <v>0</v>
      </c>
      <c r="Z250" s="410">
        <f t="shared" ref="Z250" si="599">Z249</f>
        <v>0</v>
      </c>
      <c r="AA250" s="410">
        <f t="shared" ref="AA250" si="600">AA249</f>
        <v>0</v>
      </c>
      <c r="AB250" s="410">
        <f t="shared" ref="AB250" si="601">AB249</f>
        <v>0</v>
      </c>
      <c r="AC250" s="410">
        <f t="shared" ref="AC250" si="602">AC249</f>
        <v>0</v>
      </c>
      <c r="AD250" s="410">
        <f t="shared" ref="AD250" si="603">AD249</f>
        <v>0</v>
      </c>
      <c r="AE250" s="410">
        <f t="shared" ref="AE250" si="604">AE249</f>
        <v>0</v>
      </c>
      <c r="AF250" s="410">
        <f t="shared" ref="AF250" si="605">AF249</f>
        <v>0</v>
      </c>
      <c r="AG250" s="410">
        <f t="shared" ref="AG250" si="606">AG249</f>
        <v>0</v>
      </c>
      <c r="AH250" s="410">
        <f t="shared" ref="AH250" si="607">AH249</f>
        <v>0</v>
      </c>
      <c r="AI250" s="410">
        <f t="shared" ref="AI250" si="608">AI249</f>
        <v>0</v>
      </c>
      <c r="AJ250" s="410">
        <f t="shared" ref="AJ250" si="609">AJ249</f>
        <v>0</v>
      </c>
      <c r="AK250" s="410">
        <f t="shared" ref="AK250" si="610">AK249</f>
        <v>0</v>
      </c>
      <c r="AL250" s="410">
        <f t="shared" ref="AL250" si="611">AL249</f>
        <v>0</v>
      </c>
      <c r="AM250" s="311"/>
    </row>
    <row r="251" spans="1:39" ht="15.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5"/>
      <c r="Z251" s="416"/>
      <c r="AA251" s="415"/>
      <c r="AB251" s="415"/>
      <c r="AC251" s="415"/>
      <c r="AD251" s="415"/>
      <c r="AE251" s="415"/>
      <c r="AF251" s="415"/>
      <c r="AG251" s="415"/>
      <c r="AH251" s="415"/>
      <c r="AI251" s="415"/>
      <c r="AJ251" s="415"/>
      <c r="AK251" s="415"/>
      <c r="AL251" s="415"/>
      <c r="AM251" s="313"/>
    </row>
    <row r="252" spans="1:39" ht="15.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3"/>
      <c r="Z252" s="413"/>
      <c r="AA252" s="413"/>
      <c r="AB252" s="413"/>
      <c r="AC252" s="413"/>
      <c r="AD252" s="413"/>
      <c r="AE252" s="413"/>
      <c r="AF252" s="413"/>
      <c r="AG252" s="413"/>
      <c r="AH252" s="413"/>
      <c r="AI252" s="413"/>
      <c r="AJ252" s="413"/>
      <c r="AK252" s="413"/>
      <c r="AL252" s="413"/>
      <c r="AM252" s="292"/>
    </row>
    <row r="253" spans="1:39" ht="31" hidden="1" outlineLevel="1">
      <c r="A253" s="519">
        <v>11</v>
      </c>
      <c r="B253" s="517"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5"/>
      <c r="Z253" s="409"/>
      <c r="AA253" s="409"/>
      <c r="AB253" s="409"/>
      <c r="AC253" s="409"/>
      <c r="AD253" s="409"/>
      <c r="AE253" s="409"/>
      <c r="AF253" s="414"/>
      <c r="AG253" s="414"/>
      <c r="AH253" s="414"/>
      <c r="AI253" s="414"/>
      <c r="AJ253" s="414"/>
      <c r="AK253" s="414"/>
      <c r="AL253" s="414"/>
      <c r="AM253" s="296">
        <f>SUM(Y253:AL253)</f>
        <v>0</v>
      </c>
    </row>
    <row r="254" spans="1:39" ht="15.5"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0">
        <f>Y253</f>
        <v>0</v>
      </c>
      <c r="Z254" s="410">
        <f t="shared" ref="Z254" si="612">Z253</f>
        <v>0</v>
      </c>
      <c r="AA254" s="410">
        <f t="shared" ref="AA254" si="613">AA253</f>
        <v>0</v>
      </c>
      <c r="AB254" s="410">
        <f t="shared" ref="AB254" si="614">AB253</f>
        <v>0</v>
      </c>
      <c r="AC254" s="410">
        <f t="shared" ref="AC254" si="615">AC253</f>
        <v>0</v>
      </c>
      <c r="AD254" s="410">
        <f t="shared" ref="AD254" si="616">AD253</f>
        <v>0</v>
      </c>
      <c r="AE254" s="410">
        <f t="shared" ref="AE254" si="617">AE253</f>
        <v>0</v>
      </c>
      <c r="AF254" s="410">
        <f t="shared" ref="AF254" si="618">AF253</f>
        <v>0</v>
      </c>
      <c r="AG254" s="410">
        <f t="shared" ref="AG254" si="619">AG253</f>
        <v>0</v>
      </c>
      <c r="AH254" s="410">
        <f t="shared" ref="AH254" si="620">AH253</f>
        <v>0</v>
      </c>
      <c r="AI254" s="410">
        <f t="shared" ref="AI254" si="621">AI253</f>
        <v>0</v>
      </c>
      <c r="AJ254" s="410">
        <f t="shared" ref="AJ254" si="622">AJ253</f>
        <v>0</v>
      </c>
      <c r="AK254" s="410">
        <f t="shared" ref="AK254" si="623">AK253</f>
        <v>0</v>
      </c>
      <c r="AL254" s="410">
        <f t="shared" ref="AL254" si="624">AL253</f>
        <v>0</v>
      </c>
      <c r="AM254" s="297"/>
    </row>
    <row r="255" spans="1:39" ht="15.5"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1"/>
      <c r="Z255" s="420"/>
      <c r="AA255" s="420"/>
      <c r="AB255" s="420"/>
      <c r="AC255" s="420"/>
      <c r="AD255" s="420"/>
      <c r="AE255" s="420"/>
      <c r="AF255" s="420"/>
      <c r="AG255" s="420"/>
      <c r="AH255" s="420"/>
      <c r="AI255" s="420"/>
      <c r="AJ255" s="420"/>
      <c r="AK255" s="420"/>
      <c r="AL255" s="420"/>
      <c r="AM255" s="306"/>
    </row>
    <row r="256" spans="1:39" ht="31" hidden="1" outlineLevel="1">
      <c r="A256" s="519">
        <v>12</v>
      </c>
      <c r="B256" s="517"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09"/>
      <c r="Z256" s="409"/>
      <c r="AA256" s="409"/>
      <c r="AB256" s="409"/>
      <c r="AC256" s="409"/>
      <c r="AD256" s="409"/>
      <c r="AE256" s="409"/>
      <c r="AF256" s="414"/>
      <c r="AG256" s="414"/>
      <c r="AH256" s="414"/>
      <c r="AI256" s="414"/>
      <c r="AJ256" s="414"/>
      <c r="AK256" s="414"/>
      <c r="AL256" s="414"/>
      <c r="AM256" s="296">
        <f>SUM(Y256:AL256)</f>
        <v>0</v>
      </c>
    </row>
    <row r="257" spans="1:40" ht="15.5"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0">
        <f>Y256</f>
        <v>0</v>
      </c>
      <c r="Z257" s="410">
        <f t="shared" ref="Z257" si="625">Z256</f>
        <v>0</v>
      </c>
      <c r="AA257" s="410">
        <f t="shared" ref="AA257" si="626">AA256</f>
        <v>0</v>
      </c>
      <c r="AB257" s="410">
        <f t="shared" ref="AB257" si="627">AB256</f>
        <v>0</v>
      </c>
      <c r="AC257" s="410">
        <f t="shared" ref="AC257" si="628">AC256</f>
        <v>0</v>
      </c>
      <c r="AD257" s="410">
        <f t="shared" ref="AD257" si="629">AD256</f>
        <v>0</v>
      </c>
      <c r="AE257" s="410">
        <f t="shared" ref="AE257" si="630">AE256</f>
        <v>0</v>
      </c>
      <c r="AF257" s="410">
        <f t="shared" ref="AF257" si="631">AF256</f>
        <v>0</v>
      </c>
      <c r="AG257" s="410">
        <f t="shared" ref="AG257" si="632">AG256</f>
        <v>0</v>
      </c>
      <c r="AH257" s="410">
        <f t="shared" ref="AH257" si="633">AH256</f>
        <v>0</v>
      </c>
      <c r="AI257" s="410">
        <f t="shared" ref="AI257" si="634">AI256</f>
        <v>0</v>
      </c>
      <c r="AJ257" s="410">
        <f t="shared" ref="AJ257" si="635">AJ256</f>
        <v>0</v>
      </c>
      <c r="AK257" s="410">
        <f t="shared" ref="AK257" si="636">AK256</f>
        <v>0</v>
      </c>
      <c r="AL257" s="410">
        <f t="shared" ref="AL257" si="637">AL256</f>
        <v>0</v>
      </c>
      <c r="AM257" s="297"/>
    </row>
    <row r="258" spans="1:40" ht="15.5"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1"/>
      <c r="Z258" s="421"/>
      <c r="AA258" s="411"/>
      <c r="AB258" s="411"/>
      <c r="AC258" s="411"/>
      <c r="AD258" s="411"/>
      <c r="AE258" s="411"/>
      <c r="AF258" s="411"/>
      <c r="AG258" s="411"/>
      <c r="AH258" s="411"/>
      <c r="AI258" s="411"/>
      <c r="AJ258" s="411"/>
      <c r="AK258" s="411"/>
      <c r="AL258" s="411"/>
      <c r="AM258" s="306"/>
    </row>
    <row r="259" spans="1:40" ht="31" hidden="1" outlineLevel="1">
      <c r="A259" s="519">
        <v>13</v>
      </c>
      <c r="B259" s="517"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09"/>
      <c r="Z259" s="409"/>
      <c r="AA259" s="409"/>
      <c r="AB259" s="409"/>
      <c r="AC259" s="409"/>
      <c r="AD259" s="409"/>
      <c r="AE259" s="409"/>
      <c r="AF259" s="414"/>
      <c r="AG259" s="414"/>
      <c r="AH259" s="414"/>
      <c r="AI259" s="414"/>
      <c r="AJ259" s="414"/>
      <c r="AK259" s="414"/>
      <c r="AL259" s="414"/>
      <c r="AM259" s="296">
        <f>SUM(Y259:AL259)</f>
        <v>0</v>
      </c>
    </row>
    <row r="260" spans="1:40" ht="15.5"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0">
        <f>Y259</f>
        <v>0</v>
      </c>
      <c r="Z260" s="410">
        <f t="shared" ref="Z260" si="638">Z259</f>
        <v>0</v>
      </c>
      <c r="AA260" s="410">
        <f t="shared" ref="AA260" si="639">AA259</f>
        <v>0</v>
      </c>
      <c r="AB260" s="410">
        <f t="shared" ref="AB260" si="640">AB259</f>
        <v>0</v>
      </c>
      <c r="AC260" s="410">
        <f t="shared" ref="AC260" si="641">AC259</f>
        <v>0</v>
      </c>
      <c r="AD260" s="410">
        <f t="shared" ref="AD260" si="642">AD259</f>
        <v>0</v>
      </c>
      <c r="AE260" s="410">
        <f t="shared" ref="AE260" si="643">AE259</f>
        <v>0</v>
      </c>
      <c r="AF260" s="410">
        <f t="shared" ref="AF260" si="644">AF259</f>
        <v>0</v>
      </c>
      <c r="AG260" s="410">
        <f t="shared" ref="AG260" si="645">AG259</f>
        <v>0</v>
      </c>
      <c r="AH260" s="410">
        <f t="shared" ref="AH260" si="646">AH259</f>
        <v>0</v>
      </c>
      <c r="AI260" s="410">
        <f t="shared" ref="AI260" si="647">AI259</f>
        <v>0</v>
      </c>
      <c r="AJ260" s="410">
        <f t="shared" ref="AJ260" si="648">AJ259</f>
        <v>0</v>
      </c>
      <c r="AK260" s="410">
        <f t="shared" ref="AK260" si="649">AK259</f>
        <v>0</v>
      </c>
      <c r="AL260" s="410">
        <f t="shared" ref="AL260" si="650">AL259</f>
        <v>0</v>
      </c>
      <c r="AM260" s="306"/>
    </row>
    <row r="261" spans="1:40" ht="15.5"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1"/>
      <c r="Z261" s="411"/>
      <c r="AA261" s="411"/>
      <c r="AB261" s="411"/>
      <c r="AC261" s="411"/>
      <c r="AD261" s="411"/>
      <c r="AE261" s="411"/>
      <c r="AF261" s="411"/>
      <c r="AG261" s="411"/>
      <c r="AH261" s="411"/>
      <c r="AI261" s="411"/>
      <c r="AJ261" s="411"/>
      <c r="AK261" s="411"/>
      <c r="AL261" s="411"/>
      <c r="AM261" s="306"/>
    </row>
    <row r="262" spans="1:40" ht="15.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3"/>
      <c r="Z262" s="413"/>
      <c r="AA262" s="413"/>
      <c r="AB262" s="413"/>
      <c r="AC262" s="413"/>
      <c r="AD262" s="413"/>
      <c r="AE262" s="413"/>
      <c r="AF262" s="413"/>
      <c r="AG262" s="413"/>
      <c r="AH262" s="413"/>
      <c r="AI262" s="413"/>
      <c r="AJ262" s="413"/>
      <c r="AK262" s="413"/>
      <c r="AL262" s="413"/>
      <c r="AM262" s="292"/>
    </row>
    <row r="263" spans="1:40" ht="15.5" hidden="1" outlineLevel="1">
      <c r="A263" s="519">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09"/>
      <c r="Z263" s="409"/>
      <c r="AA263" s="409"/>
      <c r="AB263" s="409"/>
      <c r="AC263" s="409"/>
      <c r="AD263" s="409"/>
      <c r="AE263" s="409"/>
      <c r="AF263" s="409"/>
      <c r="AG263" s="409"/>
      <c r="AH263" s="409"/>
      <c r="AI263" s="409"/>
      <c r="AJ263" s="409"/>
      <c r="AK263" s="409"/>
      <c r="AL263" s="409"/>
      <c r="AM263" s="296">
        <f>SUM(Y263:AL263)</f>
        <v>0</v>
      </c>
    </row>
    <row r="264" spans="1:40" ht="15.5"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0">
        <f>Y263</f>
        <v>0</v>
      </c>
      <c r="Z264" s="410">
        <f t="shared" ref="Z264" si="651">Z263</f>
        <v>0</v>
      </c>
      <c r="AA264" s="410">
        <f t="shared" ref="AA264" si="652">AA263</f>
        <v>0</v>
      </c>
      <c r="AB264" s="410">
        <f t="shared" ref="AB264" si="653">AB263</f>
        <v>0</v>
      </c>
      <c r="AC264" s="410">
        <f t="shared" ref="AC264" si="654">AC263</f>
        <v>0</v>
      </c>
      <c r="AD264" s="410">
        <f t="shared" ref="AD264" si="655">AD263</f>
        <v>0</v>
      </c>
      <c r="AE264" s="410">
        <f t="shared" ref="AE264" si="656">AE263</f>
        <v>0</v>
      </c>
      <c r="AF264" s="410">
        <f t="shared" ref="AF264" si="657">AF263</f>
        <v>0</v>
      </c>
      <c r="AG264" s="410">
        <f t="shared" ref="AG264" si="658">AG263</f>
        <v>0</v>
      </c>
      <c r="AH264" s="410">
        <f t="shared" ref="AH264" si="659">AH263</f>
        <v>0</v>
      </c>
      <c r="AI264" s="410">
        <f t="shared" ref="AI264" si="660">AI263</f>
        <v>0</v>
      </c>
      <c r="AJ264" s="410">
        <f t="shared" ref="AJ264" si="661">AJ263</f>
        <v>0</v>
      </c>
      <c r="AK264" s="410">
        <f t="shared" ref="AK264" si="662">AK263</f>
        <v>0</v>
      </c>
      <c r="AL264" s="410">
        <f t="shared" ref="AL264" si="663">AL263</f>
        <v>0</v>
      </c>
      <c r="AM264" s="297"/>
    </row>
    <row r="265" spans="1:40" ht="15.5" hidden="1" outlineLevel="1">
      <c r="A265" s="520"/>
      <c r="B265" s="315"/>
      <c r="C265" s="305"/>
      <c r="D265" s="291"/>
      <c r="E265" s="291"/>
      <c r="F265" s="291"/>
      <c r="G265" s="291"/>
      <c r="H265" s="291"/>
      <c r="I265" s="291"/>
      <c r="J265" s="291"/>
      <c r="K265" s="291"/>
      <c r="L265" s="291"/>
      <c r="M265" s="291"/>
      <c r="N265" s="466"/>
      <c r="O265" s="291"/>
      <c r="P265" s="291"/>
      <c r="Q265" s="291"/>
      <c r="R265" s="291"/>
      <c r="S265" s="291"/>
      <c r="T265" s="291"/>
      <c r="U265" s="291"/>
      <c r="V265" s="291"/>
      <c r="W265" s="291"/>
      <c r="X265" s="291"/>
      <c r="Y265" s="411"/>
      <c r="Z265" s="411"/>
      <c r="AA265" s="411"/>
      <c r="AB265" s="411"/>
      <c r="AC265" s="411"/>
      <c r="AD265" s="411"/>
      <c r="AE265" s="411"/>
      <c r="AF265" s="411"/>
      <c r="AG265" s="411"/>
      <c r="AH265" s="411"/>
      <c r="AI265" s="411"/>
      <c r="AJ265" s="411"/>
      <c r="AK265" s="411"/>
      <c r="AL265" s="411"/>
      <c r="AM265" s="301"/>
      <c r="AN265" s="627"/>
    </row>
    <row r="266" spans="1:40" s="309" customFormat="1" ht="15.5" hidden="1" outlineLevel="1">
      <c r="A266" s="520"/>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1"/>
      <c r="Z266" s="411"/>
      <c r="AA266" s="411"/>
      <c r="AB266" s="411"/>
      <c r="AC266" s="411"/>
      <c r="AD266" s="411"/>
      <c r="AE266" s="415"/>
      <c r="AF266" s="415"/>
      <c r="AG266" s="415"/>
      <c r="AH266" s="415"/>
      <c r="AI266" s="415"/>
      <c r="AJ266" s="415"/>
      <c r="AK266" s="415"/>
      <c r="AL266" s="415"/>
      <c r="AM266" s="514"/>
      <c r="AN266" s="628"/>
    </row>
    <row r="267" spans="1:40" ht="15.5" hidden="1" outlineLevel="1">
      <c r="A267" s="519">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09"/>
      <c r="Z267" s="409"/>
      <c r="AA267" s="409"/>
      <c r="AB267" s="409"/>
      <c r="AC267" s="409"/>
      <c r="AD267" s="409"/>
      <c r="AE267" s="409"/>
      <c r="AF267" s="409"/>
      <c r="AG267" s="409"/>
      <c r="AH267" s="409"/>
      <c r="AI267" s="409"/>
      <c r="AJ267" s="409"/>
      <c r="AK267" s="409"/>
      <c r="AL267" s="409"/>
      <c r="AM267" s="296">
        <f>SUM(Y267:AL267)</f>
        <v>0</v>
      </c>
    </row>
    <row r="268" spans="1:40" ht="15.5"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0">
        <f>Y267</f>
        <v>0</v>
      </c>
      <c r="Z268" s="410">
        <f t="shared" ref="Z268:AL268" si="664">Z267</f>
        <v>0</v>
      </c>
      <c r="AA268" s="410">
        <f t="shared" si="664"/>
        <v>0</v>
      </c>
      <c r="AB268" s="410">
        <f t="shared" si="664"/>
        <v>0</v>
      </c>
      <c r="AC268" s="410">
        <f t="shared" si="664"/>
        <v>0</v>
      </c>
      <c r="AD268" s="410">
        <f t="shared" si="664"/>
        <v>0</v>
      </c>
      <c r="AE268" s="410">
        <f t="shared" si="664"/>
        <v>0</v>
      </c>
      <c r="AF268" s="410">
        <f t="shared" si="664"/>
        <v>0</v>
      </c>
      <c r="AG268" s="410">
        <f t="shared" si="664"/>
        <v>0</v>
      </c>
      <c r="AH268" s="410">
        <f t="shared" si="664"/>
        <v>0</v>
      </c>
      <c r="AI268" s="410">
        <f t="shared" si="664"/>
        <v>0</v>
      </c>
      <c r="AJ268" s="410">
        <f t="shared" si="664"/>
        <v>0</v>
      </c>
      <c r="AK268" s="410">
        <f t="shared" si="664"/>
        <v>0</v>
      </c>
      <c r="AL268" s="410">
        <f t="shared" si="664"/>
        <v>0</v>
      </c>
      <c r="AM268" s="297"/>
    </row>
    <row r="269" spans="1:40" ht="15.5"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1"/>
      <c r="Z269" s="411"/>
      <c r="AA269" s="411"/>
      <c r="AB269" s="411"/>
      <c r="AC269" s="411"/>
      <c r="AD269" s="411"/>
      <c r="AE269" s="411"/>
      <c r="AF269" s="411"/>
      <c r="AG269" s="411"/>
      <c r="AH269" s="411"/>
      <c r="AI269" s="411"/>
      <c r="AJ269" s="411"/>
      <c r="AK269" s="411"/>
      <c r="AL269" s="411"/>
      <c r="AM269" s="306"/>
    </row>
    <row r="270" spans="1:40" s="283" customFormat="1" ht="15.5" hidden="1" outlineLevel="1">
      <c r="A270" s="519">
        <v>16</v>
      </c>
      <c r="B270" s="323"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09"/>
      <c r="Z270" s="409"/>
      <c r="AA270" s="409"/>
      <c r="AB270" s="409"/>
      <c r="AC270" s="409"/>
      <c r="AD270" s="409"/>
      <c r="AE270" s="409"/>
      <c r="AF270" s="409"/>
      <c r="AG270" s="409"/>
      <c r="AH270" s="409"/>
      <c r="AI270" s="409"/>
      <c r="AJ270" s="409"/>
      <c r="AK270" s="409"/>
      <c r="AL270" s="409"/>
      <c r="AM270" s="296">
        <f>SUM(Y270:AL270)</f>
        <v>0</v>
      </c>
    </row>
    <row r="271" spans="1:40" s="283" customFormat="1" ht="15.5" hidden="1" outlineLevel="1">
      <c r="A271" s="519"/>
      <c r="B271" s="323"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0">
        <f>Y270</f>
        <v>0</v>
      </c>
      <c r="Z271" s="410">
        <f t="shared" ref="Z271:AL271" si="665">Z270</f>
        <v>0</v>
      </c>
      <c r="AA271" s="410">
        <f t="shared" si="665"/>
        <v>0</v>
      </c>
      <c r="AB271" s="410">
        <f t="shared" si="665"/>
        <v>0</v>
      </c>
      <c r="AC271" s="410">
        <f t="shared" si="665"/>
        <v>0</v>
      </c>
      <c r="AD271" s="410">
        <f t="shared" si="665"/>
        <v>0</v>
      </c>
      <c r="AE271" s="410">
        <f t="shared" si="665"/>
        <v>0</v>
      </c>
      <c r="AF271" s="410">
        <f t="shared" si="665"/>
        <v>0</v>
      </c>
      <c r="AG271" s="410">
        <f t="shared" si="665"/>
        <v>0</v>
      </c>
      <c r="AH271" s="410">
        <f t="shared" si="665"/>
        <v>0</v>
      </c>
      <c r="AI271" s="410">
        <f t="shared" si="665"/>
        <v>0</v>
      </c>
      <c r="AJ271" s="410">
        <f t="shared" si="665"/>
        <v>0</v>
      </c>
      <c r="AK271" s="410">
        <f t="shared" si="665"/>
        <v>0</v>
      </c>
      <c r="AL271" s="410">
        <f t="shared" si="665"/>
        <v>0</v>
      </c>
      <c r="AM271" s="297"/>
    </row>
    <row r="272" spans="1:40" s="283" customFormat="1" ht="15.5" hidden="1" outlineLevel="1">
      <c r="A272" s="519"/>
      <c r="B272" s="323"/>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1"/>
      <c r="Z272" s="411"/>
      <c r="AA272" s="411"/>
      <c r="AB272" s="411"/>
      <c r="AC272" s="411"/>
      <c r="AD272" s="411"/>
      <c r="AE272" s="415"/>
      <c r="AF272" s="415"/>
      <c r="AG272" s="415"/>
      <c r="AH272" s="415"/>
      <c r="AI272" s="415"/>
      <c r="AJ272" s="415"/>
      <c r="AK272" s="415"/>
      <c r="AL272" s="415"/>
      <c r="AM272" s="313"/>
    </row>
    <row r="273" spans="1:39" ht="15.5" hidden="1" outlineLevel="1">
      <c r="B273" s="516" t="s">
        <v>496</v>
      </c>
      <c r="C273" s="319"/>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3"/>
      <c r="Z273" s="413"/>
      <c r="AA273" s="413"/>
      <c r="AB273" s="413"/>
      <c r="AC273" s="413"/>
      <c r="AD273" s="413"/>
      <c r="AE273" s="413"/>
      <c r="AF273" s="413"/>
      <c r="AG273" s="413"/>
      <c r="AH273" s="413"/>
      <c r="AI273" s="413"/>
      <c r="AJ273" s="413"/>
      <c r="AK273" s="413"/>
      <c r="AL273" s="413"/>
      <c r="AM273" s="292"/>
    </row>
    <row r="274" spans="1:39" ht="15.5" hidden="1" outlineLevel="1">
      <c r="A274" s="519">
        <v>17</v>
      </c>
      <c r="B274" s="517"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5"/>
      <c r="Z274" s="409"/>
      <c r="AA274" s="409"/>
      <c r="AB274" s="409"/>
      <c r="AC274" s="409"/>
      <c r="AD274" s="409"/>
      <c r="AE274" s="409"/>
      <c r="AF274" s="414"/>
      <c r="AG274" s="414"/>
      <c r="AH274" s="414"/>
      <c r="AI274" s="414"/>
      <c r="AJ274" s="414"/>
      <c r="AK274" s="414"/>
      <c r="AL274" s="414"/>
      <c r="AM274" s="296">
        <f>SUM(Y274:AL274)</f>
        <v>0</v>
      </c>
    </row>
    <row r="275" spans="1:39" ht="15.5"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0">
        <f>Y274</f>
        <v>0</v>
      </c>
      <c r="Z275" s="410">
        <f t="shared" ref="Z275:AL275" si="666">Z274</f>
        <v>0</v>
      </c>
      <c r="AA275" s="410">
        <f t="shared" si="666"/>
        <v>0</v>
      </c>
      <c r="AB275" s="410">
        <f t="shared" si="666"/>
        <v>0</v>
      </c>
      <c r="AC275" s="410">
        <f t="shared" si="666"/>
        <v>0</v>
      </c>
      <c r="AD275" s="410">
        <f t="shared" si="666"/>
        <v>0</v>
      </c>
      <c r="AE275" s="410">
        <f t="shared" si="666"/>
        <v>0</v>
      </c>
      <c r="AF275" s="410">
        <f t="shared" si="666"/>
        <v>0</v>
      </c>
      <c r="AG275" s="410">
        <f t="shared" si="666"/>
        <v>0</v>
      </c>
      <c r="AH275" s="410">
        <f t="shared" si="666"/>
        <v>0</v>
      </c>
      <c r="AI275" s="410">
        <f t="shared" si="666"/>
        <v>0</v>
      </c>
      <c r="AJ275" s="410">
        <f t="shared" si="666"/>
        <v>0</v>
      </c>
      <c r="AK275" s="410">
        <f t="shared" si="666"/>
        <v>0</v>
      </c>
      <c r="AL275" s="410">
        <f t="shared" si="666"/>
        <v>0</v>
      </c>
      <c r="AM275" s="306"/>
    </row>
    <row r="276" spans="1:39" ht="15.5"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11"/>
      <c r="Z276" s="411"/>
      <c r="AA276" s="411"/>
      <c r="AB276" s="411"/>
      <c r="AC276" s="411"/>
      <c r="AD276" s="411"/>
      <c r="AE276" s="411"/>
      <c r="AF276" s="411"/>
      <c r="AG276" s="411"/>
      <c r="AH276" s="411"/>
      <c r="AI276" s="411"/>
      <c r="AJ276" s="411"/>
      <c r="AK276" s="411"/>
      <c r="AL276" s="411"/>
      <c r="AM276" s="306"/>
    </row>
    <row r="277" spans="1:39" ht="31" hidden="1" outlineLevel="1">
      <c r="B277" s="1110" t="s">
        <v>829</v>
      </c>
      <c r="C277" s="1066" t="s">
        <v>25</v>
      </c>
      <c r="D277" s="295">
        <f>+'7.  Persistence Report'!AV187</f>
        <v>1212</v>
      </c>
      <c r="E277" s="295">
        <f>+'7.  Persistence Report'!AW187</f>
        <v>1212</v>
      </c>
      <c r="F277" s="295">
        <f>+'7.  Persistence Report'!AX187</f>
        <v>1212</v>
      </c>
      <c r="G277" s="295">
        <f>+'7.  Persistence Report'!AY187</f>
        <v>1212</v>
      </c>
      <c r="H277" s="295">
        <f>+'7.  Persistence Report'!AZ187</f>
        <v>1212</v>
      </c>
      <c r="I277" s="295">
        <f>+'7.  Persistence Report'!BA187</f>
        <v>1212</v>
      </c>
      <c r="J277" s="295">
        <f>+'7.  Persistence Report'!BB187</f>
        <v>1212</v>
      </c>
      <c r="K277" s="295">
        <f>+'7.  Persistence Report'!BC187</f>
        <v>1212</v>
      </c>
      <c r="L277" s="295">
        <f>+'7.  Persistence Report'!BD187</f>
        <v>1212</v>
      </c>
      <c r="M277" s="295">
        <f>+'7.  Persistence Report'!BE187</f>
        <v>1212</v>
      </c>
      <c r="N277" s="295">
        <v>12</v>
      </c>
      <c r="O277" s="295">
        <f>+'7.  Persistence Report'!Q187</f>
        <v>0</v>
      </c>
      <c r="P277" s="295">
        <f>+'7.  Persistence Report'!R187</f>
        <v>0</v>
      </c>
      <c r="Q277" s="295">
        <f>+'7.  Persistence Report'!S187</f>
        <v>0</v>
      </c>
      <c r="R277" s="295">
        <f>+'7.  Persistence Report'!T187</f>
        <v>0</v>
      </c>
      <c r="S277" s="295">
        <f>+'7.  Persistence Report'!U187</f>
        <v>0</v>
      </c>
      <c r="T277" s="295">
        <f>+'7.  Persistence Report'!V187</f>
        <v>0</v>
      </c>
      <c r="U277" s="295">
        <f>+'7.  Persistence Report'!W187</f>
        <v>0</v>
      </c>
      <c r="V277" s="295">
        <f>+'7.  Persistence Report'!X187</f>
        <v>0</v>
      </c>
      <c r="W277" s="295">
        <f>+'7.  Persistence Report'!Y187</f>
        <v>0</v>
      </c>
      <c r="X277" s="295">
        <f>+'7.  Persistence Report'!Z187</f>
        <v>0</v>
      </c>
      <c r="Y277" s="1089">
        <v>1</v>
      </c>
      <c r="Z277" s="1076"/>
      <c r="AA277" s="1076"/>
      <c r="AB277" s="1076"/>
      <c r="AC277" s="409"/>
      <c r="AD277" s="409"/>
      <c r="AE277" s="409"/>
      <c r="AF277" s="409"/>
      <c r="AG277" s="409"/>
      <c r="AH277" s="409"/>
      <c r="AI277" s="409"/>
      <c r="AJ277" s="409"/>
      <c r="AK277" s="409"/>
      <c r="AL277" s="409"/>
      <c r="AM277" s="296">
        <f>SUM(Y277:AL277)</f>
        <v>1</v>
      </c>
    </row>
    <row r="278" spans="1:39" ht="15.5" hidden="1" outlineLevel="1">
      <c r="B278" s="1111" t="s">
        <v>289</v>
      </c>
      <c r="C278" s="1066"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1077">
        <f>Y277</f>
        <v>1</v>
      </c>
      <c r="Z278" s="1077">
        <f t="shared" ref="Z278:AB278" si="667">Z277</f>
        <v>0</v>
      </c>
      <c r="AA278" s="1077">
        <f t="shared" si="667"/>
        <v>0</v>
      </c>
      <c r="AB278" s="1077">
        <f t="shared" si="667"/>
        <v>0</v>
      </c>
      <c r="AC278" s="410">
        <f t="shared" ref="AC278:AL278" si="668">AC277</f>
        <v>0</v>
      </c>
      <c r="AD278" s="410">
        <f t="shared" si="668"/>
        <v>0</v>
      </c>
      <c r="AE278" s="410">
        <f t="shared" si="668"/>
        <v>0</v>
      </c>
      <c r="AF278" s="410">
        <f t="shared" si="668"/>
        <v>0</v>
      </c>
      <c r="AG278" s="410">
        <f t="shared" si="668"/>
        <v>0</v>
      </c>
      <c r="AH278" s="410">
        <f t="shared" si="668"/>
        <v>0</v>
      </c>
      <c r="AI278" s="410">
        <f t="shared" si="668"/>
        <v>0</v>
      </c>
      <c r="AJ278" s="410">
        <f t="shared" si="668"/>
        <v>0</v>
      </c>
      <c r="AK278" s="410">
        <f t="shared" si="668"/>
        <v>0</v>
      </c>
      <c r="AL278" s="410">
        <f t="shared" si="668"/>
        <v>0</v>
      </c>
      <c r="AM278" s="297"/>
    </row>
    <row r="279" spans="1:39" ht="15.5" hidden="1" outlineLevel="1">
      <c r="B279" s="294"/>
      <c r="C279" s="291"/>
      <c r="D279" s="1066"/>
      <c r="E279" s="1066"/>
      <c r="F279" s="1066"/>
      <c r="G279" s="1066"/>
      <c r="H279" s="1066"/>
      <c r="I279" s="1066"/>
      <c r="J279" s="1066"/>
      <c r="K279" s="1066"/>
      <c r="L279" s="1066"/>
      <c r="M279" s="1066"/>
      <c r="N279" s="1066"/>
      <c r="O279" s="1066"/>
      <c r="P279" s="1066"/>
      <c r="Q279" s="1066"/>
      <c r="R279" s="1066"/>
      <c r="S279" s="1066"/>
      <c r="T279" s="1066"/>
      <c r="U279" s="1066"/>
      <c r="V279" s="1066"/>
      <c r="W279" s="1066"/>
      <c r="X279" s="1066"/>
      <c r="Y279" s="1091"/>
      <c r="Z279" s="1108"/>
      <c r="AA279" s="1108"/>
      <c r="AB279" s="1108"/>
      <c r="AC279" s="424"/>
      <c r="AD279" s="424"/>
      <c r="AE279" s="424"/>
      <c r="AF279" s="424"/>
      <c r="AG279" s="424"/>
      <c r="AH279" s="424"/>
      <c r="AI279" s="424"/>
      <c r="AJ279" s="424"/>
      <c r="AK279" s="424"/>
      <c r="AL279" s="424"/>
      <c r="AM279" s="306"/>
    </row>
    <row r="280" spans="1:39" ht="15.5" hidden="1" outlineLevel="1">
      <c r="A280" s="519">
        <v>18</v>
      </c>
      <c r="B280" s="517"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1089"/>
      <c r="Z280" s="1076"/>
      <c r="AA280" s="1076"/>
      <c r="AB280" s="1076"/>
      <c r="AC280" s="409"/>
      <c r="AD280" s="409"/>
      <c r="AE280" s="409"/>
      <c r="AF280" s="414"/>
      <c r="AG280" s="414"/>
      <c r="AH280" s="414"/>
      <c r="AI280" s="414"/>
      <c r="AJ280" s="414"/>
      <c r="AK280" s="414"/>
      <c r="AL280" s="414"/>
      <c r="AM280" s="296">
        <f>SUM(Y280:AL280)</f>
        <v>0</v>
      </c>
    </row>
    <row r="281" spans="1:39" ht="15.5"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1077">
        <f>Y280</f>
        <v>0</v>
      </c>
      <c r="Z281" s="1077">
        <f t="shared" ref="Z281:AB281" si="669">Z280</f>
        <v>0</v>
      </c>
      <c r="AA281" s="1077">
        <f t="shared" si="669"/>
        <v>0</v>
      </c>
      <c r="AB281" s="1077">
        <f t="shared" si="669"/>
        <v>0</v>
      </c>
      <c r="AC281" s="410">
        <f t="shared" ref="AC281:AL281" si="670">AC280</f>
        <v>0</v>
      </c>
      <c r="AD281" s="410">
        <f t="shared" si="670"/>
        <v>0</v>
      </c>
      <c r="AE281" s="410">
        <f t="shared" si="670"/>
        <v>0</v>
      </c>
      <c r="AF281" s="410">
        <f t="shared" si="670"/>
        <v>0</v>
      </c>
      <c r="AG281" s="410">
        <f t="shared" si="670"/>
        <v>0</v>
      </c>
      <c r="AH281" s="410">
        <f t="shared" si="670"/>
        <v>0</v>
      </c>
      <c r="AI281" s="410">
        <f t="shared" si="670"/>
        <v>0</v>
      </c>
      <c r="AJ281" s="410">
        <f t="shared" si="670"/>
        <v>0</v>
      </c>
      <c r="AK281" s="410">
        <f t="shared" si="670"/>
        <v>0</v>
      </c>
      <c r="AL281" s="410">
        <f t="shared" si="670"/>
        <v>0</v>
      </c>
      <c r="AM281" s="306"/>
    </row>
    <row r="282" spans="1:39" ht="15.5" hidden="1" outlineLevel="1">
      <c r="B282" s="321"/>
      <c r="C282" s="291"/>
      <c r="D282" s="1066"/>
      <c r="E282" s="1066"/>
      <c r="F282" s="1066"/>
      <c r="G282" s="1066"/>
      <c r="H282" s="1066"/>
      <c r="I282" s="1066"/>
      <c r="J282" s="1066"/>
      <c r="K282" s="1066"/>
      <c r="L282" s="1066"/>
      <c r="M282" s="1066"/>
      <c r="N282" s="1066"/>
      <c r="O282" s="1066"/>
      <c r="P282" s="1066"/>
      <c r="Q282" s="1066"/>
      <c r="R282" s="1066"/>
      <c r="S282" s="1066"/>
      <c r="T282" s="1066"/>
      <c r="U282" s="1066"/>
      <c r="V282" s="1066"/>
      <c r="W282" s="1066"/>
      <c r="X282" s="1066"/>
      <c r="Y282" s="1094"/>
      <c r="Z282" s="1095"/>
      <c r="AA282" s="1095"/>
      <c r="AB282" s="1095"/>
      <c r="AC282" s="423"/>
      <c r="AD282" s="423"/>
      <c r="AE282" s="423"/>
      <c r="AF282" s="423"/>
      <c r="AG282" s="423"/>
      <c r="AH282" s="423"/>
      <c r="AI282" s="423"/>
      <c r="AJ282" s="423"/>
      <c r="AK282" s="423"/>
      <c r="AL282" s="423"/>
      <c r="AM282" s="297"/>
    </row>
    <row r="283" spans="1:39" ht="15.5" hidden="1" outlineLevel="1">
      <c r="A283" s="519">
        <v>19</v>
      </c>
      <c r="B283" s="517"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1089"/>
      <c r="Z283" s="1076"/>
      <c r="AA283" s="1076"/>
      <c r="AB283" s="1076"/>
      <c r="AC283" s="409"/>
      <c r="AD283" s="409"/>
      <c r="AE283" s="409"/>
      <c r="AF283" s="414"/>
      <c r="AG283" s="414"/>
      <c r="AH283" s="414"/>
      <c r="AI283" s="414"/>
      <c r="AJ283" s="414"/>
      <c r="AK283" s="414"/>
      <c r="AL283" s="414"/>
      <c r="AM283" s="296">
        <f>SUM(Y283:AL283)</f>
        <v>0</v>
      </c>
    </row>
    <row r="284" spans="1:39" ht="15.5"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1077">
        <f>Y283</f>
        <v>0</v>
      </c>
      <c r="Z284" s="1077">
        <f t="shared" ref="Z284:AB284" si="671">Z283</f>
        <v>0</v>
      </c>
      <c r="AA284" s="1077">
        <f t="shared" si="671"/>
        <v>0</v>
      </c>
      <c r="AB284" s="1077">
        <f t="shared" si="671"/>
        <v>0</v>
      </c>
      <c r="AC284" s="410">
        <f t="shared" ref="AC284:AL284" si="672">AC283</f>
        <v>0</v>
      </c>
      <c r="AD284" s="410">
        <f t="shared" si="672"/>
        <v>0</v>
      </c>
      <c r="AE284" s="410">
        <f t="shared" si="672"/>
        <v>0</v>
      </c>
      <c r="AF284" s="410">
        <f t="shared" si="672"/>
        <v>0</v>
      </c>
      <c r="AG284" s="410">
        <f t="shared" si="672"/>
        <v>0</v>
      </c>
      <c r="AH284" s="410">
        <f t="shared" si="672"/>
        <v>0</v>
      </c>
      <c r="AI284" s="410">
        <f t="shared" si="672"/>
        <v>0</v>
      </c>
      <c r="AJ284" s="410">
        <f t="shared" si="672"/>
        <v>0</v>
      </c>
      <c r="AK284" s="410">
        <f t="shared" si="672"/>
        <v>0</v>
      </c>
      <c r="AL284" s="410">
        <f t="shared" si="672"/>
        <v>0</v>
      </c>
      <c r="AM284" s="297"/>
    </row>
    <row r="285" spans="1:39" ht="15.5" hidden="1" outlineLevel="1">
      <c r="B285" s="321"/>
      <c r="C285" s="291"/>
      <c r="D285" s="1066"/>
      <c r="E285" s="1066"/>
      <c r="F285" s="1066"/>
      <c r="G285" s="1066"/>
      <c r="H285" s="1066"/>
      <c r="I285" s="1066"/>
      <c r="J285" s="1066"/>
      <c r="K285" s="1066"/>
      <c r="L285" s="1066"/>
      <c r="M285" s="1066"/>
      <c r="N285" s="1066"/>
      <c r="O285" s="1066"/>
      <c r="P285" s="1066"/>
      <c r="Q285" s="1066"/>
      <c r="R285" s="1066"/>
      <c r="S285" s="1066"/>
      <c r="T285" s="1066"/>
      <c r="U285" s="1066"/>
      <c r="V285" s="1066"/>
      <c r="W285" s="1066"/>
      <c r="X285" s="1066"/>
      <c r="Y285" s="1078"/>
      <c r="Z285" s="1078"/>
      <c r="AA285" s="1078"/>
      <c r="AB285" s="1078"/>
      <c r="AC285" s="411"/>
      <c r="AD285" s="411"/>
      <c r="AE285" s="411"/>
      <c r="AF285" s="411"/>
      <c r="AG285" s="411"/>
      <c r="AH285" s="411"/>
      <c r="AI285" s="411"/>
      <c r="AJ285" s="411"/>
      <c r="AK285" s="411"/>
      <c r="AL285" s="411"/>
      <c r="AM285" s="306"/>
    </row>
    <row r="286" spans="1:39" ht="15.5" hidden="1" outlineLevel="1">
      <c r="A286" s="519">
        <v>20</v>
      </c>
      <c r="B286" s="517"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1089"/>
      <c r="Z286" s="1076"/>
      <c r="AA286" s="1076"/>
      <c r="AB286" s="1076"/>
      <c r="AC286" s="409"/>
      <c r="AD286" s="409"/>
      <c r="AE286" s="409"/>
      <c r="AF286" s="414"/>
      <c r="AG286" s="414"/>
      <c r="AH286" s="414"/>
      <c r="AI286" s="414"/>
      <c r="AJ286" s="414"/>
      <c r="AK286" s="414"/>
      <c r="AL286" s="414"/>
      <c r="AM286" s="296">
        <f>SUM(Y286:AL286)</f>
        <v>0</v>
      </c>
    </row>
    <row r="287" spans="1:39" ht="15.5"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1077">
        <f t="shared" ref="Y287:AB287" si="673">Y286</f>
        <v>0</v>
      </c>
      <c r="Z287" s="1077">
        <f t="shared" si="673"/>
        <v>0</v>
      </c>
      <c r="AA287" s="1077">
        <f t="shared" si="673"/>
        <v>0</v>
      </c>
      <c r="AB287" s="1077">
        <f t="shared" si="673"/>
        <v>0</v>
      </c>
      <c r="AC287" s="410">
        <f t="shared" ref="AC287:AL287" si="674">AC286</f>
        <v>0</v>
      </c>
      <c r="AD287" s="410">
        <f t="shared" si="674"/>
        <v>0</v>
      </c>
      <c r="AE287" s="410">
        <f t="shared" si="674"/>
        <v>0</v>
      </c>
      <c r="AF287" s="410">
        <f t="shared" si="674"/>
        <v>0</v>
      </c>
      <c r="AG287" s="410">
        <f t="shared" si="674"/>
        <v>0</v>
      </c>
      <c r="AH287" s="410">
        <f t="shared" si="674"/>
        <v>0</v>
      </c>
      <c r="AI287" s="410">
        <f t="shared" si="674"/>
        <v>0</v>
      </c>
      <c r="AJ287" s="410">
        <f t="shared" si="674"/>
        <v>0</v>
      </c>
      <c r="AK287" s="410">
        <f t="shared" si="674"/>
        <v>0</v>
      </c>
      <c r="AL287" s="410">
        <f t="shared" si="674"/>
        <v>0</v>
      </c>
      <c r="AM287" s="306"/>
    </row>
    <row r="288" spans="1:39" ht="15.5" hidden="1" outlineLevel="1">
      <c r="B288" s="322"/>
      <c r="C288" s="300"/>
      <c r="D288" s="1066"/>
      <c r="E288" s="1066"/>
      <c r="F288" s="1066"/>
      <c r="G288" s="1066"/>
      <c r="H288" s="1066"/>
      <c r="I288" s="1066"/>
      <c r="J288" s="1066"/>
      <c r="K288" s="1066"/>
      <c r="L288" s="1066"/>
      <c r="M288" s="1066"/>
      <c r="N288" s="1073"/>
      <c r="O288" s="1066"/>
      <c r="P288" s="1066"/>
      <c r="Q288" s="1066"/>
      <c r="R288" s="1066"/>
      <c r="S288" s="1066"/>
      <c r="T288" s="1066"/>
      <c r="U288" s="1066"/>
      <c r="V288" s="1066"/>
      <c r="W288" s="1066"/>
      <c r="X288" s="1066"/>
      <c r="Y288" s="1078"/>
      <c r="Z288" s="1078"/>
      <c r="AA288" s="1078"/>
      <c r="AB288" s="1078"/>
      <c r="AC288" s="411"/>
      <c r="AD288" s="411"/>
      <c r="AE288" s="411"/>
      <c r="AF288" s="411"/>
      <c r="AG288" s="411"/>
      <c r="AH288" s="411"/>
      <c r="AI288" s="411"/>
      <c r="AJ288" s="411"/>
      <c r="AK288" s="411"/>
      <c r="AL288" s="411"/>
      <c r="AM288" s="306"/>
    </row>
    <row r="289" spans="1:39" ht="15.5" hidden="1" outlineLevel="1">
      <c r="B289" s="515" t="s">
        <v>503</v>
      </c>
      <c r="C289" s="291"/>
      <c r="D289" s="1066"/>
      <c r="E289" s="1066"/>
      <c r="F289" s="1066"/>
      <c r="G289" s="1066"/>
      <c r="H289" s="1066"/>
      <c r="I289" s="1066"/>
      <c r="J289" s="1066"/>
      <c r="K289" s="1066"/>
      <c r="L289" s="1066"/>
      <c r="M289" s="1066"/>
      <c r="N289" s="1066"/>
      <c r="O289" s="1066"/>
      <c r="P289" s="1066"/>
      <c r="Q289" s="1066"/>
      <c r="R289" s="1066"/>
      <c r="S289" s="1066"/>
      <c r="T289" s="1066"/>
      <c r="U289" s="1066"/>
      <c r="V289" s="1066"/>
      <c r="W289" s="1066"/>
      <c r="X289" s="1066"/>
      <c r="Y289" s="1091"/>
      <c r="Z289" s="1108"/>
      <c r="AA289" s="1108"/>
      <c r="AB289" s="1108"/>
      <c r="AC289" s="424"/>
      <c r="AD289" s="424"/>
      <c r="AE289" s="424"/>
      <c r="AF289" s="424"/>
      <c r="AG289" s="424"/>
      <c r="AH289" s="424"/>
      <c r="AI289" s="424"/>
      <c r="AJ289" s="424"/>
      <c r="AK289" s="424"/>
      <c r="AL289" s="424"/>
      <c r="AM289" s="306"/>
    </row>
    <row r="290" spans="1:39" ht="15.5" hidden="1" outlineLevel="1">
      <c r="B290" s="288" t="s">
        <v>499</v>
      </c>
      <c r="C290" s="291"/>
      <c r="D290" s="1066"/>
      <c r="E290" s="1066"/>
      <c r="F290" s="1066"/>
      <c r="G290" s="1066"/>
      <c r="H290" s="1066"/>
      <c r="I290" s="1066"/>
      <c r="J290" s="1066"/>
      <c r="K290" s="1066"/>
      <c r="L290" s="1066"/>
      <c r="M290" s="1066"/>
      <c r="N290" s="1066"/>
      <c r="O290" s="1066"/>
      <c r="P290" s="1066"/>
      <c r="Q290" s="1066"/>
      <c r="R290" s="1066"/>
      <c r="S290" s="1066"/>
      <c r="T290" s="1066"/>
      <c r="U290" s="1066"/>
      <c r="V290" s="1066"/>
      <c r="W290" s="1066"/>
      <c r="X290" s="1066"/>
      <c r="Y290" s="1091"/>
      <c r="Z290" s="1108"/>
      <c r="AA290" s="1108"/>
      <c r="AB290" s="1108"/>
      <c r="AC290" s="424"/>
      <c r="AD290" s="424"/>
      <c r="AE290" s="424"/>
      <c r="AF290" s="424"/>
      <c r="AG290" s="424"/>
      <c r="AH290" s="424"/>
      <c r="AI290" s="424"/>
      <c r="AJ290" s="424"/>
      <c r="AK290" s="424"/>
      <c r="AL290" s="424"/>
      <c r="AM290" s="306"/>
    </row>
    <row r="291" spans="1:39" ht="15.5" hidden="1" outlineLevel="1">
      <c r="A291" s="519">
        <v>21</v>
      </c>
      <c r="B291" s="517" t="s">
        <v>113</v>
      </c>
      <c r="C291" s="291" t="s">
        <v>25</v>
      </c>
      <c r="D291" s="295">
        <f>+'7.  Persistence Report'!AV184</f>
        <v>6390167</v>
      </c>
      <c r="E291" s="295">
        <f>+'7.  Persistence Report'!AW184</f>
        <v>6390167</v>
      </c>
      <c r="F291" s="295">
        <f>+'7.  Persistence Report'!AX184</f>
        <v>6390167</v>
      </c>
      <c r="G291" s="295">
        <f>+'7.  Persistence Report'!AY184</f>
        <v>6390167</v>
      </c>
      <c r="H291" s="295">
        <f>+'7.  Persistence Report'!AZ184</f>
        <v>6390167</v>
      </c>
      <c r="I291" s="295">
        <f>+'7.  Persistence Report'!BA184</f>
        <v>6390167</v>
      </c>
      <c r="J291" s="295">
        <f>+'7.  Persistence Report'!BB184</f>
        <v>6390167</v>
      </c>
      <c r="K291" s="295">
        <f>+'7.  Persistence Report'!BC184</f>
        <v>6389208</v>
      </c>
      <c r="L291" s="295">
        <f>+'7.  Persistence Report'!BD184</f>
        <v>6389208</v>
      </c>
      <c r="M291" s="295">
        <f>+'7.  Persistence Report'!BE184</f>
        <v>6360739</v>
      </c>
      <c r="N291" s="1066"/>
      <c r="O291" s="295">
        <f>+'7.  Persistence Report'!Q184</f>
        <v>415</v>
      </c>
      <c r="P291" s="295">
        <f>+'7.  Persistence Report'!R184</f>
        <v>415</v>
      </c>
      <c r="Q291" s="295">
        <f>+'7.  Persistence Report'!S184</f>
        <v>415</v>
      </c>
      <c r="R291" s="295">
        <f>+'7.  Persistence Report'!T184</f>
        <v>415</v>
      </c>
      <c r="S291" s="295">
        <f>+'7.  Persistence Report'!U184</f>
        <v>415</v>
      </c>
      <c r="T291" s="295">
        <f>+'7.  Persistence Report'!V184</f>
        <v>415</v>
      </c>
      <c r="U291" s="295">
        <f>+'7.  Persistence Report'!W184</f>
        <v>415</v>
      </c>
      <c r="V291" s="295">
        <f>+'7.  Persistence Report'!X184</f>
        <v>415</v>
      </c>
      <c r="W291" s="295">
        <f>+'7.  Persistence Report'!Y184</f>
        <v>415</v>
      </c>
      <c r="X291" s="295">
        <f>+'7.  Persistence Report'!Z184</f>
        <v>413</v>
      </c>
      <c r="Y291" s="1076">
        <v>1</v>
      </c>
      <c r="Z291" s="1076"/>
      <c r="AA291" s="1076"/>
      <c r="AB291" s="1076"/>
      <c r="AC291" s="409"/>
      <c r="AD291" s="409"/>
      <c r="AE291" s="409"/>
      <c r="AF291" s="409"/>
      <c r="AG291" s="409"/>
      <c r="AH291" s="409"/>
      <c r="AI291" s="409"/>
      <c r="AJ291" s="409"/>
      <c r="AK291" s="409"/>
      <c r="AL291" s="409"/>
      <c r="AM291" s="296">
        <f>SUM(Y291:AL291)</f>
        <v>1</v>
      </c>
    </row>
    <row r="292" spans="1:39" ht="15.5" hidden="1" outlineLevel="1">
      <c r="B292" s="294" t="s">
        <v>289</v>
      </c>
      <c r="C292" s="291" t="s">
        <v>163</v>
      </c>
      <c r="D292" s="295">
        <f>+'7.  Persistence Report'!AV188</f>
        <v>712526</v>
      </c>
      <c r="E292" s="295">
        <f>+'7.  Persistence Report'!AW188</f>
        <v>712526</v>
      </c>
      <c r="F292" s="295">
        <f>+'7.  Persistence Report'!AX188</f>
        <v>712526</v>
      </c>
      <c r="G292" s="295">
        <f>+'7.  Persistence Report'!AY188</f>
        <v>712526</v>
      </c>
      <c r="H292" s="295">
        <f>+'7.  Persistence Report'!AZ188</f>
        <v>712526</v>
      </c>
      <c r="I292" s="295">
        <f>+'7.  Persistence Report'!BA188</f>
        <v>712526</v>
      </c>
      <c r="J292" s="295">
        <f>+'7.  Persistence Report'!BB188</f>
        <v>712526</v>
      </c>
      <c r="K292" s="295">
        <f>+'7.  Persistence Report'!BC188</f>
        <v>712463</v>
      </c>
      <c r="L292" s="295">
        <f>+'7.  Persistence Report'!BD188</f>
        <v>712463</v>
      </c>
      <c r="M292" s="295">
        <f>+'7.  Persistence Report'!BE188</f>
        <v>713517</v>
      </c>
      <c r="N292" s="1066"/>
      <c r="O292" s="295">
        <f>+'7.  Persistence Report'!Q188</f>
        <v>45</v>
      </c>
      <c r="P292" s="295">
        <f>+'7.  Persistence Report'!R188</f>
        <v>45</v>
      </c>
      <c r="Q292" s="295">
        <f>+'7.  Persistence Report'!S188</f>
        <v>45</v>
      </c>
      <c r="R292" s="295">
        <f>+'7.  Persistence Report'!T188</f>
        <v>45</v>
      </c>
      <c r="S292" s="295">
        <f>+'7.  Persistence Report'!U188</f>
        <v>45</v>
      </c>
      <c r="T292" s="295">
        <f>+'7.  Persistence Report'!V188</f>
        <v>45</v>
      </c>
      <c r="U292" s="295">
        <f>+'7.  Persistence Report'!W188</f>
        <v>45</v>
      </c>
      <c r="V292" s="295">
        <f>+'7.  Persistence Report'!X188</f>
        <v>45</v>
      </c>
      <c r="W292" s="295">
        <f>+'7.  Persistence Report'!Y188</f>
        <v>45</v>
      </c>
      <c r="X292" s="295">
        <f>+'7.  Persistence Report'!Z188</f>
        <v>45</v>
      </c>
      <c r="Y292" s="1077">
        <f>Y291</f>
        <v>1</v>
      </c>
      <c r="Z292" s="1077">
        <f t="shared" ref="Z292:AB292" si="675">Z291</f>
        <v>0</v>
      </c>
      <c r="AA292" s="1077">
        <f t="shared" si="675"/>
        <v>0</v>
      </c>
      <c r="AB292" s="1077">
        <f t="shared" si="675"/>
        <v>0</v>
      </c>
      <c r="AC292" s="410">
        <f t="shared" ref="AC292" si="676">AC291</f>
        <v>0</v>
      </c>
      <c r="AD292" s="410">
        <f t="shared" ref="AD292" si="677">AD291</f>
        <v>0</v>
      </c>
      <c r="AE292" s="410">
        <f t="shared" ref="AE292" si="678">AE291</f>
        <v>0</v>
      </c>
      <c r="AF292" s="410">
        <f t="shared" ref="AF292" si="679">AF291</f>
        <v>0</v>
      </c>
      <c r="AG292" s="410">
        <f t="shared" ref="AG292" si="680">AG291</f>
        <v>0</v>
      </c>
      <c r="AH292" s="410">
        <f t="shared" ref="AH292" si="681">AH291</f>
        <v>0</v>
      </c>
      <c r="AI292" s="410">
        <f t="shared" ref="AI292" si="682">AI291</f>
        <v>0</v>
      </c>
      <c r="AJ292" s="410">
        <f t="shared" ref="AJ292" si="683">AJ291</f>
        <v>0</v>
      </c>
      <c r="AK292" s="410">
        <f t="shared" ref="AK292" si="684">AK291</f>
        <v>0</v>
      </c>
      <c r="AL292" s="410">
        <f t="shared" ref="AL292" si="685">AL291</f>
        <v>0</v>
      </c>
      <c r="AM292" s="306"/>
    </row>
    <row r="293" spans="1:39" ht="15.5" hidden="1" outlineLevel="1">
      <c r="B293" s="294"/>
      <c r="C293" s="291"/>
      <c r="D293" s="1066"/>
      <c r="E293" s="1066"/>
      <c r="F293" s="1066"/>
      <c r="G293" s="1066"/>
      <c r="H293" s="1066"/>
      <c r="I293" s="1066"/>
      <c r="J293" s="1066"/>
      <c r="K293" s="1066"/>
      <c r="L293" s="1066"/>
      <c r="M293" s="1066"/>
      <c r="N293" s="1066"/>
      <c r="O293" s="1066"/>
      <c r="P293" s="1066"/>
      <c r="Q293" s="1066"/>
      <c r="R293" s="1066"/>
      <c r="S293" s="1066"/>
      <c r="T293" s="1066"/>
      <c r="U293" s="1066"/>
      <c r="V293" s="1066"/>
      <c r="W293" s="1066"/>
      <c r="X293" s="1066"/>
      <c r="Y293" s="1091"/>
      <c r="Z293" s="1108"/>
      <c r="AA293" s="1108"/>
      <c r="AB293" s="1108"/>
      <c r="AC293" s="424"/>
      <c r="AD293" s="424"/>
      <c r="AE293" s="424"/>
      <c r="AF293" s="424"/>
      <c r="AG293" s="424"/>
      <c r="AH293" s="424"/>
      <c r="AI293" s="424"/>
      <c r="AJ293" s="424"/>
      <c r="AK293" s="424"/>
      <c r="AL293" s="424"/>
      <c r="AM293" s="306"/>
    </row>
    <row r="294" spans="1:39" ht="31" hidden="1" outlineLevel="1">
      <c r="A294" s="519">
        <v>22</v>
      </c>
      <c r="B294" s="517" t="s">
        <v>114</v>
      </c>
      <c r="C294" s="291" t="s">
        <v>25</v>
      </c>
      <c r="D294" s="295">
        <f>+'7.  Persistence Report'!AV185</f>
        <v>2168096</v>
      </c>
      <c r="E294" s="295">
        <f>+'7.  Persistence Report'!AW185</f>
        <v>2168096</v>
      </c>
      <c r="F294" s="295">
        <f>+'7.  Persistence Report'!AX185</f>
        <v>2168096</v>
      </c>
      <c r="G294" s="295">
        <f>+'7.  Persistence Report'!AY185</f>
        <v>2168096</v>
      </c>
      <c r="H294" s="295">
        <f>+'7.  Persistence Report'!AZ185</f>
        <v>2168096</v>
      </c>
      <c r="I294" s="295">
        <f>+'7.  Persistence Report'!BA185</f>
        <v>2168096</v>
      </c>
      <c r="J294" s="295">
        <f>+'7.  Persistence Report'!BB185</f>
        <v>2168096</v>
      </c>
      <c r="K294" s="295">
        <f>+'7.  Persistence Report'!BC185</f>
        <v>2168096</v>
      </c>
      <c r="L294" s="295">
        <f>+'7.  Persistence Report'!BD185</f>
        <v>2168096</v>
      </c>
      <c r="M294" s="295">
        <f>+'7.  Persistence Report'!BE185</f>
        <v>2168096</v>
      </c>
      <c r="N294" s="1066"/>
      <c r="O294" s="295">
        <f>+'7.  Persistence Report'!Q185</f>
        <v>638</v>
      </c>
      <c r="P294" s="295">
        <f>+'7.  Persistence Report'!R185</f>
        <v>638</v>
      </c>
      <c r="Q294" s="295">
        <f>+'7.  Persistence Report'!S185</f>
        <v>638</v>
      </c>
      <c r="R294" s="295">
        <f>+'7.  Persistence Report'!T185</f>
        <v>638</v>
      </c>
      <c r="S294" s="295">
        <f>+'7.  Persistence Report'!U185</f>
        <v>638</v>
      </c>
      <c r="T294" s="295">
        <f>+'7.  Persistence Report'!V185</f>
        <v>638</v>
      </c>
      <c r="U294" s="295">
        <f>+'7.  Persistence Report'!W185</f>
        <v>638</v>
      </c>
      <c r="V294" s="295">
        <f>+'7.  Persistence Report'!X185</f>
        <v>638</v>
      </c>
      <c r="W294" s="295">
        <f>+'7.  Persistence Report'!Y185</f>
        <v>638</v>
      </c>
      <c r="X294" s="295">
        <f>+'7.  Persistence Report'!Z185</f>
        <v>638</v>
      </c>
      <c r="Y294" s="1076">
        <v>1</v>
      </c>
      <c r="Z294" s="1076"/>
      <c r="AA294" s="1076"/>
      <c r="AB294" s="1076"/>
      <c r="AC294" s="409"/>
      <c r="AD294" s="409"/>
      <c r="AE294" s="409"/>
      <c r="AF294" s="409"/>
      <c r="AG294" s="409"/>
      <c r="AH294" s="409"/>
      <c r="AI294" s="409"/>
      <c r="AJ294" s="409"/>
      <c r="AK294" s="409"/>
      <c r="AL294" s="409"/>
      <c r="AM294" s="296">
        <f>SUM(Y294:AL294)</f>
        <v>1</v>
      </c>
    </row>
    <row r="295" spans="1:39" ht="15.5" hidden="1" outlineLevel="1">
      <c r="B295" s="294" t="s">
        <v>289</v>
      </c>
      <c r="C295" s="291" t="s">
        <v>163</v>
      </c>
      <c r="D295" s="295">
        <f>+'7.  Persistence Report'!AV189</f>
        <v>22419</v>
      </c>
      <c r="E295" s="295">
        <f>+'7.  Persistence Report'!AW189</f>
        <v>22419</v>
      </c>
      <c r="F295" s="295">
        <f>+'7.  Persistence Report'!AX189</f>
        <v>22419</v>
      </c>
      <c r="G295" s="295">
        <f>+'7.  Persistence Report'!AY189</f>
        <v>22419</v>
      </c>
      <c r="H295" s="295">
        <f>+'7.  Persistence Report'!AZ189</f>
        <v>22419</v>
      </c>
      <c r="I295" s="295">
        <f>+'7.  Persistence Report'!BA189</f>
        <v>22419</v>
      </c>
      <c r="J295" s="295">
        <f>+'7.  Persistence Report'!BB189</f>
        <v>22419</v>
      </c>
      <c r="K295" s="295">
        <f>+'7.  Persistence Report'!BC189</f>
        <v>22419</v>
      </c>
      <c r="L295" s="295">
        <f>+'7.  Persistence Report'!BD189</f>
        <v>22419</v>
      </c>
      <c r="M295" s="295">
        <f>+'7.  Persistence Report'!BE189</f>
        <v>22419</v>
      </c>
      <c r="N295" s="1066"/>
      <c r="O295" s="295">
        <f>+'7.  Persistence Report'!Q189</f>
        <v>7</v>
      </c>
      <c r="P295" s="295">
        <f>+'7.  Persistence Report'!R189</f>
        <v>7</v>
      </c>
      <c r="Q295" s="295">
        <f>+'7.  Persistence Report'!S189</f>
        <v>7</v>
      </c>
      <c r="R295" s="295">
        <f>+'7.  Persistence Report'!T189</f>
        <v>7</v>
      </c>
      <c r="S295" s="295">
        <f>+'7.  Persistence Report'!U189</f>
        <v>7</v>
      </c>
      <c r="T295" s="295">
        <f>+'7.  Persistence Report'!V189</f>
        <v>7</v>
      </c>
      <c r="U295" s="295">
        <f>+'7.  Persistence Report'!W189</f>
        <v>7</v>
      </c>
      <c r="V295" s="295">
        <f>+'7.  Persistence Report'!X189</f>
        <v>7</v>
      </c>
      <c r="W295" s="295">
        <f>+'7.  Persistence Report'!Y189</f>
        <v>7</v>
      </c>
      <c r="X295" s="295">
        <f>+'7.  Persistence Report'!Z189</f>
        <v>7</v>
      </c>
      <c r="Y295" s="1077">
        <f>Y294</f>
        <v>1</v>
      </c>
      <c r="Z295" s="1077">
        <f t="shared" ref="Z295:AB295" si="686">Z294</f>
        <v>0</v>
      </c>
      <c r="AA295" s="1077">
        <f t="shared" si="686"/>
        <v>0</v>
      </c>
      <c r="AB295" s="1077">
        <f t="shared" si="686"/>
        <v>0</v>
      </c>
      <c r="AC295" s="410">
        <f t="shared" ref="AC295" si="687">AC294</f>
        <v>0</v>
      </c>
      <c r="AD295" s="410">
        <f t="shared" ref="AD295" si="688">AD294</f>
        <v>0</v>
      </c>
      <c r="AE295" s="410">
        <f t="shared" ref="AE295" si="689">AE294</f>
        <v>0</v>
      </c>
      <c r="AF295" s="410">
        <f t="shared" ref="AF295" si="690">AF294</f>
        <v>0</v>
      </c>
      <c r="AG295" s="410">
        <f t="shared" ref="AG295" si="691">AG294</f>
        <v>0</v>
      </c>
      <c r="AH295" s="410">
        <f t="shared" ref="AH295" si="692">AH294</f>
        <v>0</v>
      </c>
      <c r="AI295" s="410">
        <f t="shared" ref="AI295" si="693">AI294</f>
        <v>0</v>
      </c>
      <c r="AJ295" s="410">
        <f t="shared" ref="AJ295" si="694">AJ294</f>
        <v>0</v>
      </c>
      <c r="AK295" s="410">
        <f t="shared" ref="AK295" si="695">AK294</f>
        <v>0</v>
      </c>
      <c r="AL295" s="410">
        <f t="shared" ref="AL295" si="696">AL294</f>
        <v>0</v>
      </c>
      <c r="AM295" s="306"/>
    </row>
    <row r="296" spans="1:39" ht="15.5" hidden="1" outlineLevel="1">
      <c r="B296" s="294"/>
      <c r="C296" s="291"/>
      <c r="D296" s="1066"/>
      <c r="E296" s="1066"/>
      <c r="F296" s="1066"/>
      <c r="G296" s="1066"/>
      <c r="H296" s="1066"/>
      <c r="I296" s="1066"/>
      <c r="J296" s="1066"/>
      <c r="K296" s="1066"/>
      <c r="L296" s="1066"/>
      <c r="M296" s="1066"/>
      <c r="N296" s="1066"/>
      <c r="O296" s="1066"/>
      <c r="P296" s="1066"/>
      <c r="Q296" s="1066"/>
      <c r="R296" s="1066"/>
      <c r="S296" s="1066"/>
      <c r="T296" s="1066"/>
      <c r="U296" s="1066"/>
      <c r="V296" s="1066"/>
      <c r="W296" s="1066"/>
      <c r="X296" s="1066"/>
      <c r="Y296" s="1091"/>
      <c r="Z296" s="1108"/>
      <c r="AA296" s="1108"/>
      <c r="AB296" s="1108"/>
      <c r="AC296" s="424"/>
      <c r="AD296" s="424"/>
      <c r="AE296" s="424"/>
      <c r="AF296" s="424"/>
      <c r="AG296" s="424"/>
      <c r="AH296" s="424"/>
      <c r="AI296" s="424"/>
      <c r="AJ296" s="424"/>
      <c r="AK296" s="424"/>
      <c r="AL296" s="424"/>
      <c r="AM296" s="306"/>
    </row>
    <row r="297" spans="1:39" ht="31" hidden="1" outlineLevel="1">
      <c r="A297" s="519">
        <v>23</v>
      </c>
      <c r="B297" s="517" t="s">
        <v>115</v>
      </c>
      <c r="C297" s="291" t="s">
        <v>25</v>
      </c>
      <c r="D297" s="295"/>
      <c r="E297" s="295"/>
      <c r="F297" s="295"/>
      <c r="G297" s="295"/>
      <c r="H297" s="295"/>
      <c r="I297" s="295"/>
      <c r="J297" s="295"/>
      <c r="K297" s="295"/>
      <c r="L297" s="295"/>
      <c r="M297" s="295"/>
      <c r="N297" s="1066"/>
      <c r="O297" s="295"/>
      <c r="P297" s="295"/>
      <c r="Q297" s="295"/>
      <c r="R297" s="295"/>
      <c r="S297" s="295"/>
      <c r="T297" s="295"/>
      <c r="U297" s="295"/>
      <c r="V297" s="295"/>
      <c r="W297" s="295"/>
      <c r="X297" s="295"/>
      <c r="Y297" s="1076">
        <v>1</v>
      </c>
      <c r="Z297" s="1076"/>
      <c r="AA297" s="1076"/>
      <c r="AB297" s="1076"/>
      <c r="AC297" s="409"/>
      <c r="AD297" s="409"/>
      <c r="AE297" s="409"/>
      <c r="AF297" s="409"/>
      <c r="AG297" s="409"/>
      <c r="AH297" s="409"/>
      <c r="AI297" s="409"/>
      <c r="AJ297" s="409"/>
      <c r="AK297" s="409"/>
      <c r="AL297" s="409"/>
      <c r="AM297" s="296">
        <f>SUM(Y297:AL297)</f>
        <v>1</v>
      </c>
    </row>
    <row r="298" spans="1:39" ht="15.5" hidden="1" outlineLevel="1">
      <c r="B298" s="294" t="s">
        <v>289</v>
      </c>
      <c r="C298" s="291" t="s">
        <v>163</v>
      </c>
      <c r="D298" s="295">
        <f>+'7.  Persistence Report'!AV190</f>
        <v>55545</v>
      </c>
      <c r="E298" s="295">
        <f>+'7.  Persistence Report'!AW190</f>
        <v>55545</v>
      </c>
      <c r="F298" s="295">
        <f>+'7.  Persistence Report'!AX190</f>
        <v>55545</v>
      </c>
      <c r="G298" s="295">
        <f>+'7.  Persistence Report'!AY190</f>
        <v>55545</v>
      </c>
      <c r="H298" s="295">
        <f>+'7.  Persistence Report'!AZ190</f>
        <v>55545</v>
      </c>
      <c r="I298" s="295">
        <f>+'7.  Persistence Report'!BA190</f>
        <v>55545</v>
      </c>
      <c r="J298" s="295">
        <f>+'7.  Persistence Report'!BB190</f>
        <v>55545</v>
      </c>
      <c r="K298" s="295">
        <f>+'7.  Persistence Report'!BC190</f>
        <v>55545</v>
      </c>
      <c r="L298" s="295">
        <f>+'7.  Persistence Report'!BD190</f>
        <v>55545</v>
      </c>
      <c r="M298" s="295">
        <f>+'7.  Persistence Report'!BE190</f>
        <v>55545</v>
      </c>
      <c r="N298" s="1066"/>
      <c r="O298" s="295">
        <f>+'7.  Persistence Report'!Q190</f>
        <v>11</v>
      </c>
      <c r="P298" s="295">
        <f>+'7.  Persistence Report'!R190</f>
        <v>11</v>
      </c>
      <c r="Q298" s="295">
        <f>+'7.  Persistence Report'!S190</f>
        <v>11</v>
      </c>
      <c r="R298" s="295">
        <f>+'7.  Persistence Report'!T190</f>
        <v>11</v>
      </c>
      <c r="S298" s="295">
        <f>+'7.  Persistence Report'!U190</f>
        <v>11</v>
      </c>
      <c r="T298" s="295">
        <f>+'7.  Persistence Report'!V190</f>
        <v>11</v>
      </c>
      <c r="U298" s="295">
        <f>+'7.  Persistence Report'!W190</f>
        <v>11</v>
      </c>
      <c r="V298" s="295">
        <f>+'7.  Persistence Report'!X190</f>
        <v>11</v>
      </c>
      <c r="W298" s="295">
        <f>+'7.  Persistence Report'!Y190</f>
        <v>11</v>
      </c>
      <c r="X298" s="295">
        <f>+'7.  Persistence Report'!Z190</f>
        <v>11</v>
      </c>
      <c r="Y298" s="1077">
        <f>Y297</f>
        <v>1</v>
      </c>
      <c r="Z298" s="1077">
        <f t="shared" ref="Z298:AB298" si="697">Z297</f>
        <v>0</v>
      </c>
      <c r="AA298" s="1077">
        <f t="shared" si="697"/>
        <v>0</v>
      </c>
      <c r="AB298" s="1077">
        <f t="shared" si="697"/>
        <v>0</v>
      </c>
      <c r="AC298" s="410">
        <f t="shared" ref="AC298" si="698">AC297</f>
        <v>0</v>
      </c>
      <c r="AD298" s="410">
        <f t="shared" ref="AD298" si="699">AD297</f>
        <v>0</v>
      </c>
      <c r="AE298" s="410">
        <f t="shared" ref="AE298" si="700">AE297</f>
        <v>0</v>
      </c>
      <c r="AF298" s="410">
        <f t="shared" ref="AF298" si="701">AF297</f>
        <v>0</v>
      </c>
      <c r="AG298" s="410">
        <f t="shared" ref="AG298" si="702">AG297</f>
        <v>0</v>
      </c>
      <c r="AH298" s="410">
        <f t="shared" ref="AH298" si="703">AH297</f>
        <v>0</v>
      </c>
      <c r="AI298" s="410">
        <f t="shared" ref="AI298" si="704">AI297</f>
        <v>0</v>
      </c>
      <c r="AJ298" s="410">
        <f t="shared" ref="AJ298" si="705">AJ297</f>
        <v>0</v>
      </c>
      <c r="AK298" s="410">
        <f t="shared" ref="AK298" si="706">AK297</f>
        <v>0</v>
      </c>
      <c r="AL298" s="410">
        <f t="shared" ref="AL298" si="707">AL297</f>
        <v>0</v>
      </c>
      <c r="AM298" s="306"/>
    </row>
    <row r="299" spans="1:39" ht="15.5" hidden="1" outlineLevel="1">
      <c r="B299" s="321"/>
      <c r="C299" s="291"/>
      <c r="D299" s="1066"/>
      <c r="E299" s="1066"/>
      <c r="F299" s="1066"/>
      <c r="G299" s="1066"/>
      <c r="H299" s="1066"/>
      <c r="I299" s="1066"/>
      <c r="J299" s="1066"/>
      <c r="K299" s="1066"/>
      <c r="L299" s="1066"/>
      <c r="M299" s="1066"/>
      <c r="N299" s="1066"/>
      <c r="O299" s="1066"/>
      <c r="P299" s="1066"/>
      <c r="Q299" s="1066"/>
      <c r="R299" s="1066"/>
      <c r="S299" s="1066"/>
      <c r="T299" s="1066"/>
      <c r="U299" s="1066"/>
      <c r="V299" s="1066"/>
      <c r="W299" s="1066"/>
      <c r="X299" s="1066"/>
      <c r="Y299" s="1091"/>
      <c r="Z299" s="1108"/>
      <c r="AA299" s="1108"/>
      <c r="AB299" s="1108"/>
      <c r="AC299" s="424"/>
      <c r="AD299" s="424"/>
      <c r="AE299" s="424"/>
      <c r="AF299" s="424"/>
      <c r="AG299" s="424"/>
      <c r="AH299" s="424"/>
      <c r="AI299" s="424"/>
      <c r="AJ299" s="424"/>
      <c r="AK299" s="424"/>
      <c r="AL299" s="424"/>
      <c r="AM299" s="306"/>
    </row>
    <row r="300" spans="1:39" ht="15.5" hidden="1" outlineLevel="1">
      <c r="A300" s="519">
        <v>24</v>
      </c>
      <c r="B300" s="517" t="s">
        <v>116</v>
      </c>
      <c r="C300" s="291" t="s">
        <v>25</v>
      </c>
      <c r="D300" s="295"/>
      <c r="E300" s="295"/>
      <c r="F300" s="295"/>
      <c r="G300" s="295"/>
      <c r="H300" s="295"/>
      <c r="I300" s="295"/>
      <c r="J300" s="295"/>
      <c r="K300" s="295"/>
      <c r="L300" s="295"/>
      <c r="M300" s="295"/>
      <c r="N300" s="1066"/>
      <c r="O300" s="295"/>
      <c r="P300" s="295"/>
      <c r="Q300" s="295"/>
      <c r="R300" s="295"/>
      <c r="S300" s="295"/>
      <c r="T300" s="295"/>
      <c r="U300" s="295"/>
      <c r="V300" s="295"/>
      <c r="W300" s="295"/>
      <c r="X300" s="295"/>
      <c r="Y300" s="1076"/>
      <c r="Z300" s="1076"/>
      <c r="AA300" s="1076"/>
      <c r="AB300" s="1076"/>
      <c r="AC300" s="409"/>
      <c r="AD300" s="409"/>
      <c r="AE300" s="409"/>
      <c r="AF300" s="409"/>
      <c r="AG300" s="409"/>
      <c r="AH300" s="409"/>
      <c r="AI300" s="409"/>
      <c r="AJ300" s="409"/>
      <c r="AK300" s="409"/>
      <c r="AL300" s="409"/>
      <c r="AM300" s="296">
        <f>SUM(Y300:AL300)</f>
        <v>0</v>
      </c>
    </row>
    <row r="301" spans="1:39" ht="15.5" hidden="1" outlineLevel="1">
      <c r="B301" s="294" t="s">
        <v>289</v>
      </c>
      <c r="C301" s="291" t="s">
        <v>163</v>
      </c>
      <c r="D301" s="295"/>
      <c r="E301" s="295"/>
      <c r="F301" s="295"/>
      <c r="G301" s="295"/>
      <c r="H301" s="295"/>
      <c r="I301" s="295"/>
      <c r="J301" s="295"/>
      <c r="K301" s="295"/>
      <c r="L301" s="295"/>
      <c r="M301" s="295"/>
      <c r="N301" s="1066"/>
      <c r="O301" s="295"/>
      <c r="P301" s="295"/>
      <c r="Q301" s="295"/>
      <c r="R301" s="295"/>
      <c r="S301" s="295"/>
      <c r="T301" s="295"/>
      <c r="U301" s="295"/>
      <c r="V301" s="295"/>
      <c r="W301" s="295"/>
      <c r="X301" s="295"/>
      <c r="Y301" s="1077">
        <f>Y300</f>
        <v>0</v>
      </c>
      <c r="Z301" s="1077">
        <f t="shared" ref="Z301:AB301" si="708">Z300</f>
        <v>0</v>
      </c>
      <c r="AA301" s="1077">
        <f t="shared" si="708"/>
        <v>0</v>
      </c>
      <c r="AB301" s="1077">
        <f t="shared" si="708"/>
        <v>0</v>
      </c>
      <c r="AC301" s="410">
        <f t="shared" ref="AC301" si="709">AC300</f>
        <v>0</v>
      </c>
      <c r="AD301" s="410">
        <f t="shared" ref="AD301" si="710">AD300</f>
        <v>0</v>
      </c>
      <c r="AE301" s="410">
        <f t="shared" ref="AE301" si="711">AE300</f>
        <v>0</v>
      </c>
      <c r="AF301" s="410">
        <f t="shared" ref="AF301" si="712">AF300</f>
        <v>0</v>
      </c>
      <c r="AG301" s="410">
        <f t="shared" ref="AG301" si="713">AG300</f>
        <v>0</v>
      </c>
      <c r="AH301" s="410">
        <f t="shared" ref="AH301" si="714">AH300</f>
        <v>0</v>
      </c>
      <c r="AI301" s="410">
        <f t="shared" ref="AI301" si="715">AI300</f>
        <v>0</v>
      </c>
      <c r="AJ301" s="410">
        <f t="shared" ref="AJ301" si="716">AJ300</f>
        <v>0</v>
      </c>
      <c r="AK301" s="410">
        <f t="shared" ref="AK301" si="717">AK300</f>
        <v>0</v>
      </c>
      <c r="AL301" s="410">
        <f t="shared" ref="AL301" si="718">AL300</f>
        <v>0</v>
      </c>
      <c r="AM301" s="306"/>
    </row>
    <row r="302" spans="1:39" ht="15.5" hidden="1" outlineLevel="1">
      <c r="B302" s="294"/>
      <c r="C302" s="291"/>
      <c r="D302" s="1066"/>
      <c r="E302" s="1066"/>
      <c r="F302" s="1066"/>
      <c r="G302" s="1066"/>
      <c r="H302" s="1066"/>
      <c r="I302" s="1066"/>
      <c r="J302" s="1066"/>
      <c r="K302" s="1066"/>
      <c r="L302" s="1066"/>
      <c r="M302" s="1066"/>
      <c r="N302" s="1066"/>
      <c r="O302" s="1066"/>
      <c r="P302" s="1066"/>
      <c r="Q302" s="1066"/>
      <c r="R302" s="1066"/>
      <c r="S302" s="1066"/>
      <c r="T302" s="1066"/>
      <c r="U302" s="1066"/>
      <c r="V302" s="1066"/>
      <c r="W302" s="1066"/>
      <c r="X302" s="1066"/>
      <c r="Y302" s="1078"/>
      <c r="Z302" s="1108"/>
      <c r="AA302" s="1108"/>
      <c r="AB302" s="1108"/>
      <c r="AC302" s="424"/>
      <c r="AD302" s="424"/>
      <c r="AE302" s="424"/>
      <c r="AF302" s="424"/>
      <c r="AG302" s="424"/>
      <c r="AH302" s="424"/>
      <c r="AI302" s="424"/>
      <c r="AJ302" s="424"/>
      <c r="AK302" s="424"/>
      <c r="AL302" s="424"/>
      <c r="AM302" s="306"/>
    </row>
    <row r="303" spans="1:39" ht="15.5" hidden="1" outlineLevel="1">
      <c r="B303" s="288" t="s">
        <v>500</v>
      </c>
      <c r="C303" s="291"/>
      <c r="D303" s="1066"/>
      <c r="E303" s="1066"/>
      <c r="F303" s="1066"/>
      <c r="G303" s="1066"/>
      <c r="H303" s="1066"/>
      <c r="I303" s="1066"/>
      <c r="J303" s="1066"/>
      <c r="K303" s="1066"/>
      <c r="L303" s="1066"/>
      <c r="M303" s="1066"/>
      <c r="N303" s="1066"/>
      <c r="O303" s="1066"/>
      <c r="P303" s="1066"/>
      <c r="Q303" s="1066"/>
      <c r="R303" s="1066"/>
      <c r="S303" s="1066"/>
      <c r="T303" s="1066"/>
      <c r="U303" s="1066"/>
      <c r="V303" s="1066"/>
      <c r="W303" s="1066"/>
      <c r="X303" s="1066"/>
      <c r="Y303" s="1078"/>
      <c r="Z303" s="1108"/>
      <c r="AA303" s="1108"/>
      <c r="AB303" s="1108"/>
      <c r="AC303" s="424"/>
      <c r="AD303" s="424"/>
      <c r="AE303" s="424"/>
      <c r="AF303" s="424"/>
      <c r="AG303" s="424"/>
      <c r="AH303" s="424"/>
      <c r="AI303" s="424"/>
      <c r="AJ303" s="424"/>
      <c r="AK303" s="424"/>
      <c r="AL303" s="424"/>
      <c r="AM303" s="306"/>
    </row>
    <row r="304" spans="1:39" ht="15.5" hidden="1" outlineLevel="1">
      <c r="A304" s="519">
        <v>25</v>
      </c>
      <c r="B304" s="517"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1089"/>
      <c r="Z304" s="1076"/>
      <c r="AA304" s="1076"/>
      <c r="AB304" s="1076"/>
      <c r="AC304" s="409"/>
      <c r="AD304" s="409"/>
      <c r="AE304" s="409"/>
      <c r="AF304" s="409"/>
      <c r="AG304" s="414"/>
      <c r="AH304" s="414"/>
      <c r="AI304" s="414"/>
      <c r="AJ304" s="414"/>
      <c r="AK304" s="414"/>
      <c r="AL304" s="414"/>
      <c r="AM304" s="296">
        <f>SUM(Y304:AL304)</f>
        <v>0</v>
      </c>
    </row>
    <row r="305" spans="1:39" ht="15.5" hidden="1"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1077">
        <f>Y304</f>
        <v>0</v>
      </c>
      <c r="Z305" s="1077">
        <f t="shared" ref="Z305:AB305" si="719">Z304</f>
        <v>0</v>
      </c>
      <c r="AA305" s="1077">
        <f t="shared" si="719"/>
        <v>0</v>
      </c>
      <c r="AB305" s="1077">
        <f t="shared" si="719"/>
        <v>0</v>
      </c>
      <c r="AC305" s="410">
        <f t="shared" ref="AC305" si="720">AC304</f>
        <v>0</v>
      </c>
      <c r="AD305" s="410">
        <f t="shared" ref="AD305" si="721">AD304</f>
        <v>0</v>
      </c>
      <c r="AE305" s="410">
        <f t="shared" ref="AE305" si="722">AE304</f>
        <v>0</v>
      </c>
      <c r="AF305" s="410">
        <f t="shared" ref="AF305" si="723">AF304</f>
        <v>0</v>
      </c>
      <c r="AG305" s="410">
        <f t="shared" ref="AG305" si="724">AG304</f>
        <v>0</v>
      </c>
      <c r="AH305" s="410">
        <f t="shared" ref="AH305" si="725">AH304</f>
        <v>0</v>
      </c>
      <c r="AI305" s="410">
        <f t="shared" ref="AI305" si="726">AI304</f>
        <v>0</v>
      </c>
      <c r="AJ305" s="410">
        <f t="shared" ref="AJ305" si="727">AJ304</f>
        <v>0</v>
      </c>
      <c r="AK305" s="410">
        <f t="shared" ref="AK305" si="728">AK304</f>
        <v>0</v>
      </c>
      <c r="AL305" s="410">
        <f t="shared" ref="AL305" si="729">AL304</f>
        <v>0</v>
      </c>
      <c r="AM305" s="306"/>
    </row>
    <row r="306" spans="1:39" ht="15.5" hidden="1" outlineLevel="1">
      <c r="B306" s="294"/>
      <c r="C306" s="291"/>
      <c r="D306" s="1066"/>
      <c r="E306" s="1066"/>
      <c r="F306" s="1066"/>
      <c r="G306" s="1066"/>
      <c r="H306" s="1066"/>
      <c r="I306" s="1066"/>
      <c r="J306" s="1066"/>
      <c r="K306" s="1066"/>
      <c r="L306" s="1066"/>
      <c r="M306" s="1066"/>
      <c r="N306" s="1066"/>
      <c r="O306" s="1066"/>
      <c r="P306" s="1066"/>
      <c r="Q306" s="1066"/>
      <c r="R306" s="1066"/>
      <c r="S306" s="1066"/>
      <c r="T306" s="1066"/>
      <c r="U306" s="1066"/>
      <c r="V306" s="1066"/>
      <c r="W306" s="1066"/>
      <c r="X306" s="1066"/>
      <c r="Y306" s="1078"/>
      <c r="Z306" s="1108"/>
      <c r="AA306" s="1108"/>
      <c r="AB306" s="1108"/>
      <c r="AC306" s="424"/>
      <c r="AD306" s="424"/>
      <c r="AE306" s="424"/>
      <c r="AF306" s="424"/>
      <c r="AG306" s="424"/>
      <c r="AH306" s="424"/>
      <c r="AI306" s="424"/>
      <c r="AJ306" s="424"/>
      <c r="AK306" s="424"/>
      <c r="AL306" s="424"/>
      <c r="AM306" s="306"/>
    </row>
    <row r="307" spans="1:39" ht="15.5" hidden="1" outlineLevel="1">
      <c r="A307" s="519">
        <v>26</v>
      </c>
      <c r="B307" s="517" t="s">
        <v>118</v>
      </c>
      <c r="C307" s="291" t="s">
        <v>25</v>
      </c>
      <c r="D307" s="295">
        <f>+'7.  Persistence Report'!AV186</f>
        <v>5736308</v>
      </c>
      <c r="E307" s="295">
        <f>+'7.  Persistence Report'!AW186</f>
        <v>5625068</v>
      </c>
      <c r="F307" s="295">
        <f>+'7.  Persistence Report'!AX186</f>
        <v>5625068</v>
      </c>
      <c r="G307" s="295">
        <f>+'7.  Persistence Report'!AY186</f>
        <v>5625068</v>
      </c>
      <c r="H307" s="295">
        <f>+'7.  Persistence Report'!AZ186</f>
        <v>5625068</v>
      </c>
      <c r="I307" s="295">
        <f>+'7.  Persistence Report'!BA186</f>
        <v>5624198</v>
      </c>
      <c r="J307" s="295">
        <f>+'7.  Persistence Report'!BB186</f>
        <v>5624198</v>
      </c>
      <c r="K307" s="295">
        <f>+'7.  Persistence Report'!BC186</f>
        <v>5624198</v>
      </c>
      <c r="L307" s="295">
        <f>+'7.  Persistence Report'!BD186</f>
        <v>5600646</v>
      </c>
      <c r="M307" s="295">
        <f>+'7.  Persistence Report'!BE186</f>
        <v>5600646</v>
      </c>
      <c r="N307" s="295">
        <v>12</v>
      </c>
      <c r="O307" s="295">
        <f>+'7.  Persistence Report'!Q186</f>
        <v>820</v>
      </c>
      <c r="P307" s="295">
        <f>+'7.  Persistence Report'!R186</f>
        <v>798</v>
      </c>
      <c r="Q307" s="295">
        <f>+'7.  Persistence Report'!S186</f>
        <v>798</v>
      </c>
      <c r="R307" s="295">
        <f>+'7.  Persistence Report'!T186</f>
        <v>798</v>
      </c>
      <c r="S307" s="295">
        <f>+'7.  Persistence Report'!U186</f>
        <v>798</v>
      </c>
      <c r="T307" s="295">
        <f>+'7.  Persistence Report'!V186</f>
        <v>798</v>
      </c>
      <c r="U307" s="295">
        <f>+'7.  Persistence Report'!W186</f>
        <v>798</v>
      </c>
      <c r="V307" s="295">
        <f>+'7.  Persistence Report'!X186</f>
        <v>798</v>
      </c>
      <c r="W307" s="295">
        <f>+'7.  Persistence Report'!Y186</f>
        <v>795</v>
      </c>
      <c r="X307" s="295">
        <f>+'7.  Persistence Report'!Z186</f>
        <v>795</v>
      </c>
      <c r="Y307" s="1089"/>
      <c r="Z307" s="1076">
        <v>0.12</v>
      </c>
      <c r="AA307" s="1076">
        <v>0.88</v>
      </c>
      <c r="AB307" s="1076"/>
      <c r="AC307" s="409"/>
      <c r="AD307" s="409"/>
      <c r="AE307" s="409"/>
      <c r="AF307" s="409"/>
      <c r="AG307" s="414"/>
      <c r="AH307" s="414"/>
      <c r="AI307" s="414"/>
      <c r="AJ307" s="414"/>
      <c r="AK307" s="414"/>
      <c r="AL307" s="414"/>
      <c r="AM307" s="296">
        <f>SUM(Y307:AL307)</f>
        <v>1</v>
      </c>
    </row>
    <row r="308" spans="1:39" ht="15.5" hidden="1" outlineLevel="1">
      <c r="B308" s="294" t="s">
        <v>289</v>
      </c>
      <c r="C308" s="291" t="s">
        <v>163</v>
      </c>
      <c r="D308" s="295">
        <f>+'7.  Persistence Report'!AV191</f>
        <v>6527366</v>
      </c>
      <c r="E308" s="295">
        <f>+'7.  Persistence Report'!AW191</f>
        <v>6638606</v>
      </c>
      <c r="F308" s="295">
        <f>+'7.  Persistence Report'!AX191</f>
        <v>7405152</v>
      </c>
      <c r="G308" s="295">
        <f>+'7.  Persistence Report'!AY191</f>
        <v>7405152</v>
      </c>
      <c r="H308" s="295">
        <f>+'7.  Persistence Report'!AZ191</f>
        <v>7405152</v>
      </c>
      <c r="I308" s="295">
        <f>+'7.  Persistence Report'!BA191</f>
        <v>7334430</v>
      </c>
      <c r="J308" s="295">
        <f>+'7.  Persistence Report'!BB191</f>
        <v>7334430</v>
      </c>
      <c r="K308" s="295">
        <f>+'7.  Persistence Report'!BC191</f>
        <v>7334430</v>
      </c>
      <c r="L308" s="295">
        <f>+'7.  Persistence Report'!BD191</f>
        <v>7317576</v>
      </c>
      <c r="M308" s="295">
        <f>+'7.  Persistence Report'!BE191</f>
        <v>7317576</v>
      </c>
      <c r="N308" s="295">
        <f>N307</f>
        <v>12</v>
      </c>
      <c r="O308" s="295">
        <f>+'7.  Persistence Report'!Q191</f>
        <v>1656</v>
      </c>
      <c r="P308" s="295">
        <f>+'7.  Persistence Report'!R191</f>
        <v>1678</v>
      </c>
      <c r="Q308" s="295">
        <f>+'7.  Persistence Report'!S191</f>
        <v>1991</v>
      </c>
      <c r="R308" s="295">
        <f>+'7.  Persistence Report'!T191</f>
        <v>1991</v>
      </c>
      <c r="S308" s="295">
        <f>+'7.  Persistence Report'!U191</f>
        <v>1991</v>
      </c>
      <c r="T308" s="295">
        <f>+'7.  Persistence Report'!V191</f>
        <v>1982</v>
      </c>
      <c r="U308" s="295">
        <f>+'7.  Persistence Report'!W191</f>
        <v>1982</v>
      </c>
      <c r="V308" s="295">
        <f>+'7.  Persistence Report'!X191</f>
        <v>1982</v>
      </c>
      <c r="W308" s="295">
        <f>+'7.  Persistence Report'!Y191</f>
        <v>1981</v>
      </c>
      <c r="X308" s="295">
        <f>+'7.  Persistence Report'!Z191</f>
        <v>1981</v>
      </c>
      <c r="Y308" s="1077">
        <f>Y307</f>
        <v>0</v>
      </c>
      <c r="Z308" s="1077">
        <f t="shared" ref="Z308:AB308" si="730">Z307</f>
        <v>0.12</v>
      </c>
      <c r="AA308" s="1077">
        <f t="shared" si="730"/>
        <v>0.88</v>
      </c>
      <c r="AB308" s="1077">
        <f t="shared" si="730"/>
        <v>0</v>
      </c>
      <c r="AC308" s="410">
        <f t="shared" ref="AC308" si="731">AC307</f>
        <v>0</v>
      </c>
      <c r="AD308" s="410">
        <f t="shared" ref="AD308" si="732">AD307</f>
        <v>0</v>
      </c>
      <c r="AE308" s="410">
        <f t="shared" ref="AE308" si="733">AE307</f>
        <v>0</v>
      </c>
      <c r="AF308" s="410">
        <f t="shared" ref="AF308" si="734">AF307</f>
        <v>0</v>
      </c>
      <c r="AG308" s="410">
        <f t="shared" ref="AG308" si="735">AG307</f>
        <v>0</v>
      </c>
      <c r="AH308" s="410">
        <f t="shared" ref="AH308" si="736">AH307</f>
        <v>0</v>
      </c>
      <c r="AI308" s="410">
        <f t="shared" ref="AI308" si="737">AI307</f>
        <v>0</v>
      </c>
      <c r="AJ308" s="410">
        <f t="shared" ref="AJ308" si="738">AJ307</f>
        <v>0</v>
      </c>
      <c r="AK308" s="410">
        <f t="shared" ref="AK308" si="739">AK307</f>
        <v>0</v>
      </c>
      <c r="AL308" s="410">
        <f t="shared" ref="AL308" si="740">AL307</f>
        <v>0</v>
      </c>
      <c r="AM308" s="306"/>
    </row>
    <row r="309" spans="1:39" ht="15.5" hidden="1" outlineLevel="1">
      <c r="B309" s="294"/>
      <c r="C309" s="291"/>
      <c r="D309" s="1066"/>
      <c r="E309" s="1066"/>
      <c r="F309" s="1066"/>
      <c r="G309" s="1066"/>
      <c r="H309" s="1066"/>
      <c r="I309" s="1066"/>
      <c r="J309" s="1066"/>
      <c r="K309" s="1066"/>
      <c r="L309" s="1066"/>
      <c r="M309" s="1066"/>
      <c r="N309" s="1066"/>
      <c r="O309" s="1066"/>
      <c r="P309" s="1066"/>
      <c r="Q309" s="1066"/>
      <c r="R309" s="1066"/>
      <c r="S309" s="1066"/>
      <c r="T309" s="1066"/>
      <c r="U309" s="1066"/>
      <c r="V309" s="1066"/>
      <c r="W309" s="1066"/>
      <c r="X309" s="1066"/>
      <c r="Y309" s="1078"/>
      <c r="Z309" s="1108"/>
      <c r="AA309" s="1108"/>
      <c r="AB309" s="1108"/>
      <c r="AC309" s="424"/>
      <c r="AD309" s="424"/>
      <c r="AE309" s="424"/>
      <c r="AF309" s="424"/>
      <c r="AG309" s="424"/>
      <c r="AH309" s="424"/>
      <c r="AI309" s="424"/>
      <c r="AJ309" s="424"/>
      <c r="AK309" s="424"/>
      <c r="AL309" s="424"/>
      <c r="AM309" s="306"/>
    </row>
    <row r="310" spans="1:39" ht="31" hidden="1" outlineLevel="1">
      <c r="A310" s="519">
        <v>27</v>
      </c>
      <c r="B310" s="517"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1089"/>
      <c r="Z310" s="1076"/>
      <c r="AA310" s="1076"/>
      <c r="AB310" s="1076"/>
      <c r="AC310" s="409"/>
      <c r="AD310" s="409"/>
      <c r="AE310" s="409"/>
      <c r="AF310" s="409"/>
      <c r="AG310" s="414"/>
      <c r="AH310" s="414"/>
      <c r="AI310" s="414"/>
      <c r="AJ310" s="414"/>
      <c r="AK310" s="414"/>
      <c r="AL310" s="414"/>
      <c r="AM310" s="296">
        <f>SUM(Y310:AL310)</f>
        <v>0</v>
      </c>
    </row>
    <row r="311" spans="1:39" ht="15.5"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1077">
        <f>Y310</f>
        <v>0</v>
      </c>
      <c r="Z311" s="1077">
        <f t="shared" ref="Z311:AB311" si="741">Z310</f>
        <v>0</v>
      </c>
      <c r="AA311" s="1077">
        <f t="shared" si="741"/>
        <v>0</v>
      </c>
      <c r="AB311" s="1077">
        <f t="shared" si="741"/>
        <v>0</v>
      </c>
      <c r="AC311" s="410">
        <f t="shared" ref="AC311" si="742">AC310</f>
        <v>0</v>
      </c>
      <c r="AD311" s="410">
        <f t="shared" ref="AD311" si="743">AD310</f>
        <v>0</v>
      </c>
      <c r="AE311" s="410">
        <f t="shared" ref="AE311" si="744">AE310</f>
        <v>0</v>
      </c>
      <c r="AF311" s="410">
        <f t="shared" ref="AF311" si="745">AF310</f>
        <v>0</v>
      </c>
      <c r="AG311" s="410">
        <f t="shared" ref="AG311" si="746">AG310</f>
        <v>0</v>
      </c>
      <c r="AH311" s="410">
        <f t="shared" ref="AH311" si="747">AH310</f>
        <v>0</v>
      </c>
      <c r="AI311" s="410">
        <f t="shared" ref="AI311" si="748">AI310</f>
        <v>0</v>
      </c>
      <c r="AJ311" s="410">
        <f t="shared" ref="AJ311" si="749">AJ310</f>
        <v>0</v>
      </c>
      <c r="AK311" s="410">
        <f t="shared" ref="AK311" si="750">AK310</f>
        <v>0</v>
      </c>
      <c r="AL311" s="410">
        <f t="shared" ref="AL311" si="751">AL310</f>
        <v>0</v>
      </c>
      <c r="AM311" s="306"/>
    </row>
    <row r="312" spans="1:39" ht="15.5" hidden="1" outlineLevel="1">
      <c r="B312" s="294"/>
      <c r="C312" s="291"/>
      <c r="D312" s="1066"/>
      <c r="E312" s="1066"/>
      <c r="F312" s="1066"/>
      <c r="G312" s="1066"/>
      <c r="H312" s="1066"/>
      <c r="I312" s="1066"/>
      <c r="J312" s="1066"/>
      <c r="K312" s="1066"/>
      <c r="L312" s="1066"/>
      <c r="M312" s="1066"/>
      <c r="N312" s="1066"/>
      <c r="O312" s="1066"/>
      <c r="P312" s="1066"/>
      <c r="Q312" s="1066"/>
      <c r="R312" s="1066"/>
      <c r="S312" s="1066"/>
      <c r="T312" s="1066"/>
      <c r="U312" s="1066"/>
      <c r="V312" s="1066"/>
      <c r="W312" s="1066"/>
      <c r="X312" s="1066"/>
      <c r="Y312" s="1078"/>
      <c r="Z312" s="1108"/>
      <c r="AA312" s="1108"/>
      <c r="AB312" s="1108"/>
      <c r="AC312" s="424"/>
      <c r="AD312" s="424"/>
      <c r="AE312" s="424"/>
      <c r="AF312" s="424"/>
      <c r="AG312" s="424"/>
      <c r="AH312" s="424"/>
      <c r="AI312" s="424"/>
      <c r="AJ312" s="424"/>
      <c r="AK312" s="424"/>
      <c r="AL312" s="424"/>
      <c r="AM312" s="306"/>
    </row>
    <row r="313" spans="1:39" ht="31" hidden="1" outlineLevel="1">
      <c r="A313" s="519">
        <v>28</v>
      </c>
      <c r="B313" s="517"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1089"/>
      <c r="Z313" s="1076"/>
      <c r="AA313" s="1076"/>
      <c r="AB313" s="1076"/>
      <c r="AC313" s="409"/>
      <c r="AD313" s="409"/>
      <c r="AE313" s="409"/>
      <c r="AF313" s="409"/>
      <c r="AG313" s="414"/>
      <c r="AH313" s="414"/>
      <c r="AI313" s="414"/>
      <c r="AJ313" s="414"/>
      <c r="AK313" s="414"/>
      <c r="AL313" s="414"/>
      <c r="AM313" s="296">
        <f>SUM(Y313:AL313)</f>
        <v>0</v>
      </c>
    </row>
    <row r="314" spans="1:39" ht="15.5"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1077">
        <f>Y313</f>
        <v>0</v>
      </c>
      <c r="Z314" s="1077">
        <f t="shared" ref="Z314:AB314" si="752">Z313</f>
        <v>0</v>
      </c>
      <c r="AA314" s="1077">
        <f t="shared" si="752"/>
        <v>0</v>
      </c>
      <c r="AB314" s="1077">
        <f t="shared" si="752"/>
        <v>0</v>
      </c>
      <c r="AC314" s="410">
        <f t="shared" ref="AC314" si="753">AC313</f>
        <v>0</v>
      </c>
      <c r="AD314" s="410">
        <f t="shared" ref="AD314" si="754">AD313</f>
        <v>0</v>
      </c>
      <c r="AE314" s="410">
        <f t="shared" ref="AE314" si="755">AE313</f>
        <v>0</v>
      </c>
      <c r="AF314" s="410">
        <f t="shared" ref="AF314" si="756">AF313</f>
        <v>0</v>
      </c>
      <c r="AG314" s="410">
        <f t="shared" ref="AG314" si="757">AG313</f>
        <v>0</v>
      </c>
      <c r="AH314" s="410">
        <f t="shared" ref="AH314" si="758">AH313</f>
        <v>0</v>
      </c>
      <c r="AI314" s="410">
        <f t="shared" ref="AI314" si="759">AI313</f>
        <v>0</v>
      </c>
      <c r="AJ314" s="410">
        <f t="shared" ref="AJ314" si="760">AJ313</f>
        <v>0</v>
      </c>
      <c r="AK314" s="410">
        <f t="shared" ref="AK314" si="761">AK313</f>
        <v>0</v>
      </c>
      <c r="AL314" s="410">
        <f t="shared" ref="AL314" si="762">AL313</f>
        <v>0</v>
      </c>
      <c r="AM314" s="306"/>
    </row>
    <row r="315" spans="1:39" ht="15.5" hidden="1" outlineLevel="1">
      <c r="B315" s="294"/>
      <c r="C315" s="291"/>
      <c r="D315" s="1066"/>
      <c r="E315" s="1066"/>
      <c r="F315" s="1066"/>
      <c r="G315" s="1066"/>
      <c r="H315" s="1066"/>
      <c r="I315" s="1066"/>
      <c r="J315" s="1066"/>
      <c r="K315" s="1066"/>
      <c r="L315" s="1066"/>
      <c r="M315" s="1066"/>
      <c r="N315" s="1066"/>
      <c r="O315" s="1066"/>
      <c r="P315" s="1066"/>
      <c r="Q315" s="1066"/>
      <c r="R315" s="1066"/>
      <c r="S315" s="1066"/>
      <c r="T315" s="1066"/>
      <c r="U315" s="1066"/>
      <c r="V315" s="1066"/>
      <c r="W315" s="1066"/>
      <c r="X315" s="1066"/>
      <c r="Y315" s="1078"/>
      <c r="Z315" s="1108"/>
      <c r="AA315" s="1108"/>
      <c r="AB315" s="1108"/>
      <c r="AC315" s="424"/>
      <c r="AD315" s="424"/>
      <c r="AE315" s="424"/>
      <c r="AF315" s="424"/>
      <c r="AG315" s="424"/>
      <c r="AH315" s="424"/>
      <c r="AI315" s="424"/>
      <c r="AJ315" s="424"/>
      <c r="AK315" s="424"/>
      <c r="AL315" s="424"/>
      <c r="AM315" s="306"/>
    </row>
    <row r="316" spans="1:39" ht="31" hidden="1" outlineLevel="1">
      <c r="A316" s="519">
        <v>29</v>
      </c>
      <c r="B316" s="517"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1089"/>
      <c r="Z316" s="1076"/>
      <c r="AA316" s="1076"/>
      <c r="AB316" s="1076"/>
      <c r="AC316" s="409"/>
      <c r="AD316" s="409"/>
      <c r="AE316" s="409"/>
      <c r="AF316" s="409"/>
      <c r="AG316" s="414"/>
      <c r="AH316" s="414"/>
      <c r="AI316" s="414"/>
      <c r="AJ316" s="414"/>
      <c r="AK316" s="414"/>
      <c r="AL316" s="414"/>
      <c r="AM316" s="296">
        <f>SUM(Y316:AL316)</f>
        <v>0</v>
      </c>
    </row>
    <row r="317" spans="1:39" ht="15.5"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1077">
        <f>Y316</f>
        <v>0</v>
      </c>
      <c r="Z317" s="1077">
        <f t="shared" ref="Z317:AB317" si="763">Z316</f>
        <v>0</v>
      </c>
      <c r="AA317" s="1077">
        <f t="shared" si="763"/>
        <v>0</v>
      </c>
      <c r="AB317" s="1077">
        <f t="shared" si="763"/>
        <v>0</v>
      </c>
      <c r="AC317" s="410">
        <f t="shared" ref="AC317" si="764">AC316</f>
        <v>0</v>
      </c>
      <c r="AD317" s="410">
        <f t="shared" ref="AD317" si="765">AD316</f>
        <v>0</v>
      </c>
      <c r="AE317" s="410">
        <f t="shared" ref="AE317" si="766">AE316</f>
        <v>0</v>
      </c>
      <c r="AF317" s="410">
        <f t="shared" ref="AF317" si="767">AF316</f>
        <v>0</v>
      </c>
      <c r="AG317" s="410">
        <f t="shared" ref="AG317" si="768">AG316</f>
        <v>0</v>
      </c>
      <c r="AH317" s="410">
        <f t="shared" ref="AH317" si="769">AH316</f>
        <v>0</v>
      </c>
      <c r="AI317" s="410">
        <f t="shared" ref="AI317" si="770">AI316</f>
        <v>0</v>
      </c>
      <c r="AJ317" s="410">
        <f t="shared" ref="AJ317" si="771">AJ316</f>
        <v>0</v>
      </c>
      <c r="AK317" s="410">
        <f t="shared" ref="AK317" si="772">AK316</f>
        <v>0</v>
      </c>
      <c r="AL317" s="410">
        <f t="shared" ref="AL317" si="773">AL316</f>
        <v>0</v>
      </c>
      <c r="AM317" s="306"/>
    </row>
    <row r="318" spans="1:39" ht="15.5" hidden="1" outlineLevel="1">
      <c r="B318" s="294"/>
      <c r="C318" s="291"/>
      <c r="D318" s="1066"/>
      <c r="E318" s="1066"/>
      <c r="F318" s="1066"/>
      <c r="G318" s="1066"/>
      <c r="H318" s="1066"/>
      <c r="I318" s="1066"/>
      <c r="J318" s="1066"/>
      <c r="K318" s="1066"/>
      <c r="L318" s="1066"/>
      <c r="M318" s="1066"/>
      <c r="N318" s="1066"/>
      <c r="O318" s="1066"/>
      <c r="P318" s="1066"/>
      <c r="Q318" s="1066"/>
      <c r="R318" s="1066"/>
      <c r="S318" s="1066"/>
      <c r="T318" s="1066"/>
      <c r="U318" s="1066"/>
      <c r="V318" s="1066"/>
      <c r="W318" s="1066"/>
      <c r="X318" s="1066"/>
      <c r="Y318" s="1078"/>
      <c r="Z318" s="1108"/>
      <c r="AA318" s="1108"/>
      <c r="AB318" s="1108"/>
      <c r="AC318" s="424"/>
      <c r="AD318" s="424"/>
      <c r="AE318" s="424"/>
      <c r="AF318" s="424"/>
      <c r="AG318" s="424"/>
      <c r="AH318" s="424"/>
      <c r="AI318" s="424"/>
      <c r="AJ318" s="424"/>
      <c r="AK318" s="424"/>
      <c r="AL318" s="424"/>
      <c r="AM318" s="306"/>
    </row>
    <row r="319" spans="1:39" ht="31" hidden="1" outlineLevel="1">
      <c r="A319" s="519">
        <v>30</v>
      </c>
      <c r="B319" s="517"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1089"/>
      <c r="Z319" s="1076"/>
      <c r="AA319" s="1076"/>
      <c r="AB319" s="1076"/>
      <c r="AC319" s="409"/>
      <c r="AD319" s="409"/>
      <c r="AE319" s="409"/>
      <c r="AF319" s="409"/>
      <c r="AG319" s="414"/>
      <c r="AH319" s="414"/>
      <c r="AI319" s="414"/>
      <c r="AJ319" s="414"/>
      <c r="AK319" s="414"/>
      <c r="AL319" s="414"/>
      <c r="AM319" s="296">
        <f>SUM(Y319:AL319)</f>
        <v>0</v>
      </c>
    </row>
    <row r="320" spans="1:39" ht="15.5"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1077">
        <f>Y319</f>
        <v>0</v>
      </c>
      <c r="Z320" s="1077">
        <f t="shared" ref="Z320:AB320" si="774">Z319</f>
        <v>0</v>
      </c>
      <c r="AA320" s="1077">
        <f t="shared" si="774"/>
        <v>0</v>
      </c>
      <c r="AB320" s="1077">
        <f t="shared" si="774"/>
        <v>0</v>
      </c>
      <c r="AC320" s="410">
        <f t="shared" ref="AC320" si="775">AC319</f>
        <v>0</v>
      </c>
      <c r="AD320" s="410">
        <f t="shared" ref="AD320" si="776">AD319</f>
        <v>0</v>
      </c>
      <c r="AE320" s="410">
        <f t="shared" ref="AE320" si="777">AE319</f>
        <v>0</v>
      </c>
      <c r="AF320" s="410">
        <f t="shared" ref="AF320" si="778">AF319</f>
        <v>0</v>
      </c>
      <c r="AG320" s="410">
        <f t="shared" ref="AG320" si="779">AG319</f>
        <v>0</v>
      </c>
      <c r="AH320" s="410">
        <f t="shared" ref="AH320" si="780">AH319</f>
        <v>0</v>
      </c>
      <c r="AI320" s="410">
        <f t="shared" ref="AI320" si="781">AI319</f>
        <v>0</v>
      </c>
      <c r="AJ320" s="410">
        <f t="shared" ref="AJ320" si="782">AJ319</f>
        <v>0</v>
      </c>
      <c r="AK320" s="410">
        <f t="shared" ref="AK320" si="783">AK319</f>
        <v>0</v>
      </c>
      <c r="AL320" s="410">
        <f t="shared" ref="AL320" si="784">AL319</f>
        <v>0</v>
      </c>
      <c r="AM320" s="306"/>
    </row>
    <row r="321" spans="1:39" ht="15.5" hidden="1" outlineLevel="1">
      <c r="B321" s="294"/>
      <c r="C321" s="291"/>
      <c r="D321" s="1066"/>
      <c r="E321" s="1066"/>
      <c r="F321" s="1066"/>
      <c r="G321" s="1066"/>
      <c r="H321" s="1066"/>
      <c r="I321" s="1066"/>
      <c r="J321" s="1066"/>
      <c r="K321" s="1066"/>
      <c r="L321" s="1066"/>
      <c r="M321" s="1066"/>
      <c r="N321" s="1066"/>
      <c r="O321" s="1066"/>
      <c r="P321" s="1066"/>
      <c r="Q321" s="1066"/>
      <c r="R321" s="1066"/>
      <c r="S321" s="1066"/>
      <c r="T321" s="1066"/>
      <c r="U321" s="1066"/>
      <c r="V321" s="1066"/>
      <c r="W321" s="1066"/>
      <c r="X321" s="1066"/>
      <c r="Y321" s="1078"/>
      <c r="Z321" s="1108"/>
      <c r="AA321" s="1108"/>
      <c r="AB321" s="1108"/>
      <c r="AC321" s="424"/>
      <c r="AD321" s="424"/>
      <c r="AE321" s="424"/>
      <c r="AF321" s="424"/>
      <c r="AG321" s="424"/>
      <c r="AH321" s="424"/>
      <c r="AI321" s="424"/>
      <c r="AJ321" s="424"/>
      <c r="AK321" s="424"/>
      <c r="AL321" s="424"/>
      <c r="AM321" s="306"/>
    </row>
    <row r="322" spans="1:39" ht="31" hidden="1" outlineLevel="1">
      <c r="A322" s="519">
        <v>31</v>
      </c>
      <c r="B322" s="517"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1089"/>
      <c r="Z322" s="1076"/>
      <c r="AA322" s="1076"/>
      <c r="AB322" s="1076"/>
      <c r="AC322" s="409"/>
      <c r="AD322" s="409"/>
      <c r="AE322" s="409"/>
      <c r="AF322" s="409"/>
      <c r="AG322" s="414"/>
      <c r="AH322" s="414"/>
      <c r="AI322" s="414"/>
      <c r="AJ322" s="414"/>
      <c r="AK322" s="414"/>
      <c r="AL322" s="414"/>
      <c r="AM322" s="296">
        <f>SUM(Y322:AL322)</f>
        <v>0</v>
      </c>
    </row>
    <row r="323" spans="1:39" ht="15.5"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1077">
        <f>Y322</f>
        <v>0</v>
      </c>
      <c r="Z323" s="1077">
        <f t="shared" ref="Z323:AB323" si="785">Z322</f>
        <v>0</v>
      </c>
      <c r="AA323" s="1077">
        <f t="shared" si="785"/>
        <v>0</v>
      </c>
      <c r="AB323" s="1077">
        <f t="shared" si="785"/>
        <v>0</v>
      </c>
      <c r="AC323" s="410">
        <f t="shared" ref="AC323" si="786">AC322</f>
        <v>0</v>
      </c>
      <c r="AD323" s="410">
        <f t="shared" ref="AD323" si="787">AD322</f>
        <v>0</v>
      </c>
      <c r="AE323" s="410">
        <f t="shared" ref="AE323" si="788">AE322</f>
        <v>0</v>
      </c>
      <c r="AF323" s="410">
        <f t="shared" ref="AF323" si="789">AF322</f>
        <v>0</v>
      </c>
      <c r="AG323" s="410">
        <f t="shared" ref="AG323" si="790">AG322</f>
        <v>0</v>
      </c>
      <c r="AH323" s="410">
        <f t="shared" ref="AH323" si="791">AH322</f>
        <v>0</v>
      </c>
      <c r="AI323" s="410">
        <f t="shared" ref="AI323" si="792">AI322</f>
        <v>0</v>
      </c>
      <c r="AJ323" s="410">
        <f t="shared" ref="AJ323" si="793">AJ322</f>
        <v>0</v>
      </c>
      <c r="AK323" s="410">
        <f t="shared" ref="AK323" si="794">AK322</f>
        <v>0</v>
      </c>
      <c r="AL323" s="410">
        <f t="shared" ref="AL323" si="795">AL322</f>
        <v>0</v>
      </c>
      <c r="AM323" s="306"/>
    </row>
    <row r="324" spans="1:39" ht="15.5" hidden="1" outlineLevel="1">
      <c r="B324" s="517"/>
      <c r="C324" s="291"/>
      <c r="D324" s="1066"/>
      <c r="E324" s="1066"/>
      <c r="F324" s="1066"/>
      <c r="G324" s="1066"/>
      <c r="H324" s="1066"/>
      <c r="I324" s="1066"/>
      <c r="J324" s="1066"/>
      <c r="K324" s="1066"/>
      <c r="L324" s="1066"/>
      <c r="M324" s="1066"/>
      <c r="N324" s="1066"/>
      <c r="O324" s="1066"/>
      <c r="P324" s="1066"/>
      <c r="Q324" s="1066"/>
      <c r="R324" s="1066"/>
      <c r="S324" s="1066"/>
      <c r="T324" s="1066"/>
      <c r="U324" s="1066"/>
      <c r="V324" s="1066"/>
      <c r="W324" s="1066"/>
      <c r="X324" s="1066"/>
      <c r="Y324" s="1078"/>
      <c r="Z324" s="1108"/>
      <c r="AA324" s="1108"/>
      <c r="AB324" s="1108"/>
      <c r="AC324" s="424"/>
      <c r="AD324" s="424"/>
      <c r="AE324" s="424"/>
      <c r="AF324" s="424"/>
      <c r="AG324" s="424"/>
      <c r="AH324" s="424"/>
      <c r="AI324" s="424"/>
      <c r="AJ324" s="424"/>
      <c r="AK324" s="424"/>
      <c r="AL324" s="424"/>
      <c r="AM324" s="306"/>
    </row>
    <row r="325" spans="1:39" ht="15.5" hidden="1" outlineLevel="1">
      <c r="A325" s="519">
        <v>32</v>
      </c>
      <c r="B325" s="517"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1089"/>
      <c r="Z325" s="1076">
        <v>0</v>
      </c>
      <c r="AA325" s="1076">
        <v>1</v>
      </c>
      <c r="AB325" s="1076"/>
      <c r="AC325" s="409"/>
      <c r="AD325" s="409"/>
      <c r="AE325" s="409"/>
      <c r="AF325" s="409"/>
      <c r="AG325" s="414"/>
      <c r="AH325" s="414"/>
      <c r="AI325" s="414"/>
      <c r="AJ325" s="414"/>
      <c r="AK325" s="414"/>
      <c r="AL325" s="414"/>
      <c r="AM325" s="296">
        <f>SUM(Y325:AL325)</f>
        <v>1</v>
      </c>
    </row>
    <row r="326" spans="1:39" ht="15.5" hidden="1" outlineLevel="1">
      <c r="B326" s="294" t="s">
        <v>289</v>
      </c>
      <c r="C326" s="291" t="s">
        <v>163</v>
      </c>
      <c r="D326" s="295">
        <f>+'7.  Persistence Report'!AV192</f>
        <v>1671</v>
      </c>
      <c r="E326" s="295">
        <f>+'7.  Persistence Report'!AW192</f>
        <v>1671</v>
      </c>
      <c r="F326" s="295">
        <f>+'7.  Persistence Report'!AX192</f>
        <v>1671</v>
      </c>
      <c r="G326" s="295">
        <f>+'7.  Persistence Report'!AY192</f>
        <v>1671</v>
      </c>
      <c r="H326" s="295">
        <f>+'7.  Persistence Report'!AZ192</f>
        <v>1671</v>
      </c>
      <c r="I326" s="295">
        <f>+'7.  Persistence Report'!BA192</f>
        <v>835</v>
      </c>
      <c r="J326" s="295">
        <f>+'7.  Persistence Report'!BB192</f>
        <v>835</v>
      </c>
      <c r="K326" s="295">
        <f>+'7.  Persistence Report'!BC192</f>
        <v>835</v>
      </c>
      <c r="L326" s="295">
        <f>+'7.  Persistence Report'!BD192</f>
        <v>835</v>
      </c>
      <c r="M326" s="295">
        <f>+'7.  Persistence Report'!BE192</f>
        <v>835</v>
      </c>
      <c r="N326" s="295">
        <f>N325</f>
        <v>12</v>
      </c>
      <c r="O326" s="295">
        <f>+'7.  Persistence Report'!Q192</f>
        <v>0</v>
      </c>
      <c r="P326" s="295">
        <f>+'7.  Persistence Report'!R192</f>
        <v>0</v>
      </c>
      <c r="Q326" s="295">
        <f>+'7.  Persistence Report'!S192</f>
        <v>0</v>
      </c>
      <c r="R326" s="295">
        <f>+'7.  Persistence Report'!T192</f>
        <v>0</v>
      </c>
      <c r="S326" s="295">
        <f>+'7.  Persistence Report'!U192</f>
        <v>0</v>
      </c>
      <c r="T326" s="295">
        <f>+'7.  Persistence Report'!V192</f>
        <v>0</v>
      </c>
      <c r="U326" s="295">
        <f>+'7.  Persistence Report'!W192</f>
        <v>0</v>
      </c>
      <c r="V326" s="295">
        <f>+'7.  Persistence Report'!X192</f>
        <v>0</v>
      </c>
      <c r="W326" s="295">
        <f>+'7.  Persistence Report'!Y192</f>
        <v>0</v>
      </c>
      <c r="X326" s="295">
        <f>+'7.  Persistence Report'!Z192</f>
        <v>0</v>
      </c>
      <c r="Y326" s="1077">
        <f>Y325</f>
        <v>0</v>
      </c>
      <c r="Z326" s="1077">
        <f t="shared" ref="Z326:AB326" si="796">Z325</f>
        <v>0</v>
      </c>
      <c r="AA326" s="1077">
        <f t="shared" si="796"/>
        <v>1</v>
      </c>
      <c r="AB326" s="1077">
        <f t="shared" si="796"/>
        <v>0</v>
      </c>
      <c r="AC326" s="410">
        <f t="shared" ref="AC326" si="797">AC325</f>
        <v>0</v>
      </c>
      <c r="AD326" s="410">
        <f t="shared" ref="AD326" si="798">AD325</f>
        <v>0</v>
      </c>
      <c r="AE326" s="410">
        <f t="shared" ref="AE326" si="799">AE325</f>
        <v>0</v>
      </c>
      <c r="AF326" s="410">
        <f t="shared" ref="AF326" si="800">AF325</f>
        <v>0</v>
      </c>
      <c r="AG326" s="410">
        <f t="shared" ref="AG326" si="801">AG325</f>
        <v>0</v>
      </c>
      <c r="AH326" s="410">
        <f t="shared" ref="AH326" si="802">AH325</f>
        <v>0</v>
      </c>
      <c r="AI326" s="410">
        <f t="shared" ref="AI326" si="803">AI325</f>
        <v>0</v>
      </c>
      <c r="AJ326" s="410">
        <f t="shared" ref="AJ326" si="804">AJ325</f>
        <v>0</v>
      </c>
      <c r="AK326" s="410">
        <f t="shared" ref="AK326" si="805">AK325</f>
        <v>0</v>
      </c>
      <c r="AL326" s="410">
        <f t="shared" ref="AL326" si="806">AL325</f>
        <v>0</v>
      </c>
      <c r="AM326" s="306"/>
    </row>
    <row r="327" spans="1:39" ht="15.5" hidden="1" outlineLevel="1">
      <c r="B327" s="517"/>
      <c r="C327" s="291"/>
      <c r="D327" s="1066"/>
      <c r="E327" s="1066"/>
      <c r="F327" s="1066"/>
      <c r="G327" s="1066"/>
      <c r="H327" s="1066"/>
      <c r="I327" s="1066"/>
      <c r="J327" s="1066"/>
      <c r="K327" s="1066"/>
      <c r="L327" s="1066"/>
      <c r="M327" s="1066"/>
      <c r="N327" s="1066"/>
      <c r="O327" s="1066"/>
      <c r="P327" s="1066"/>
      <c r="Q327" s="1066"/>
      <c r="R327" s="1066"/>
      <c r="S327" s="1066"/>
      <c r="T327" s="1066"/>
      <c r="U327" s="1066"/>
      <c r="V327" s="1066"/>
      <c r="W327" s="1066"/>
      <c r="X327" s="1066"/>
      <c r="Y327" s="1078"/>
      <c r="Z327" s="1108"/>
      <c r="AA327" s="1108"/>
      <c r="AB327" s="1108"/>
      <c r="AC327" s="424"/>
      <c r="AD327" s="424"/>
      <c r="AE327" s="424"/>
      <c r="AF327" s="424"/>
      <c r="AG327" s="424"/>
      <c r="AH327" s="424"/>
      <c r="AI327" s="424"/>
      <c r="AJ327" s="424"/>
      <c r="AK327" s="424"/>
      <c r="AL327" s="424"/>
      <c r="AM327" s="306"/>
    </row>
    <row r="328" spans="1:39" ht="15.5" hidden="1" outlineLevel="1">
      <c r="B328" s="288" t="s">
        <v>501</v>
      </c>
      <c r="C328" s="291"/>
      <c r="D328" s="1066"/>
      <c r="E328" s="1066"/>
      <c r="F328" s="1066"/>
      <c r="G328" s="1066"/>
      <c r="H328" s="1066"/>
      <c r="I328" s="1066"/>
      <c r="J328" s="1066"/>
      <c r="K328" s="1066"/>
      <c r="L328" s="1066"/>
      <c r="M328" s="1066"/>
      <c r="N328" s="1066"/>
      <c r="O328" s="1066"/>
      <c r="P328" s="1066"/>
      <c r="Q328" s="1066"/>
      <c r="R328" s="1066"/>
      <c r="S328" s="1066"/>
      <c r="T328" s="1066"/>
      <c r="U328" s="1066"/>
      <c r="V328" s="1066"/>
      <c r="W328" s="1066"/>
      <c r="X328" s="1066"/>
      <c r="Y328" s="1078"/>
      <c r="Z328" s="1108"/>
      <c r="AA328" s="1108"/>
      <c r="AB328" s="1108"/>
      <c r="AC328" s="424"/>
      <c r="AD328" s="424"/>
      <c r="AE328" s="424"/>
      <c r="AF328" s="424"/>
      <c r="AG328" s="424"/>
      <c r="AH328" s="424"/>
      <c r="AI328" s="424"/>
      <c r="AJ328" s="424"/>
      <c r="AK328" s="424"/>
      <c r="AL328" s="424"/>
      <c r="AM328" s="306"/>
    </row>
    <row r="329" spans="1:39" ht="15.5" hidden="1" outlineLevel="1">
      <c r="A329" s="519">
        <v>33</v>
      </c>
      <c r="B329" s="517"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1089"/>
      <c r="Z329" s="1076"/>
      <c r="AA329" s="1076"/>
      <c r="AB329" s="1076"/>
      <c r="AC329" s="409"/>
      <c r="AD329" s="409"/>
      <c r="AE329" s="409"/>
      <c r="AF329" s="409"/>
      <c r="AG329" s="414"/>
      <c r="AH329" s="414"/>
      <c r="AI329" s="414"/>
      <c r="AJ329" s="414"/>
      <c r="AK329" s="414"/>
      <c r="AL329" s="414"/>
      <c r="AM329" s="296">
        <f>SUM(Y329:AL329)</f>
        <v>0</v>
      </c>
    </row>
    <row r="330" spans="1:39" ht="15.5"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1077">
        <f>Y329</f>
        <v>0</v>
      </c>
      <c r="Z330" s="1077">
        <f t="shared" ref="Z330:AB330" si="807">Z329</f>
        <v>0</v>
      </c>
      <c r="AA330" s="1077">
        <f t="shared" si="807"/>
        <v>0</v>
      </c>
      <c r="AB330" s="1077">
        <f t="shared" si="807"/>
        <v>0</v>
      </c>
      <c r="AC330" s="410">
        <f t="shared" ref="AC330" si="808">AC329</f>
        <v>0</v>
      </c>
      <c r="AD330" s="410">
        <f t="shared" ref="AD330" si="809">AD329</f>
        <v>0</v>
      </c>
      <c r="AE330" s="410">
        <f t="shared" ref="AE330" si="810">AE329</f>
        <v>0</v>
      </c>
      <c r="AF330" s="410">
        <f t="shared" ref="AF330" si="811">AF329</f>
        <v>0</v>
      </c>
      <c r="AG330" s="410">
        <f t="shared" ref="AG330" si="812">AG329</f>
        <v>0</v>
      </c>
      <c r="AH330" s="410">
        <f t="shared" ref="AH330" si="813">AH329</f>
        <v>0</v>
      </c>
      <c r="AI330" s="410">
        <f t="shared" ref="AI330" si="814">AI329</f>
        <v>0</v>
      </c>
      <c r="AJ330" s="410">
        <f t="shared" ref="AJ330" si="815">AJ329</f>
        <v>0</v>
      </c>
      <c r="AK330" s="410">
        <f t="shared" ref="AK330" si="816">AK329</f>
        <v>0</v>
      </c>
      <c r="AL330" s="410">
        <f t="shared" ref="AL330" si="817">AL329</f>
        <v>0</v>
      </c>
      <c r="AM330" s="306"/>
    </row>
    <row r="331" spans="1:39" ht="15.5" hidden="1" outlineLevel="1">
      <c r="B331" s="517"/>
      <c r="C331" s="291"/>
      <c r="D331" s="1066"/>
      <c r="E331" s="1066"/>
      <c r="F331" s="1066"/>
      <c r="G331" s="1066"/>
      <c r="H331" s="1066"/>
      <c r="I331" s="1066"/>
      <c r="J331" s="1066"/>
      <c r="K331" s="1066"/>
      <c r="L331" s="1066"/>
      <c r="M331" s="1066"/>
      <c r="N331" s="1066"/>
      <c r="O331" s="1066"/>
      <c r="P331" s="1066"/>
      <c r="Q331" s="1066"/>
      <c r="R331" s="1066"/>
      <c r="S331" s="1066"/>
      <c r="T331" s="1066"/>
      <c r="U331" s="1066"/>
      <c r="V331" s="1066"/>
      <c r="W331" s="1066"/>
      <c r="X331" s="1066"/>
      <c r="Y331" s="1078"/>
      <c r="Z331" s="1108"/>
      <c r="AA331" s="1108"/>
      <c r="AB331" s="1108"/>
      <c r="AC331" s="424"/>
      <c r="AD331" s="424"/>
      <c r="AE331" s="424"/>
      <c r="AF331" s="424"/>
      <c r="AG331" s="424"/>
      <c r="AH331" s="424"/>
      <c r="AI331" s="424"/>
      <c r="AJ331" s="424"/>
      <c r="AK331" s="424"/>
      <c r="AL331" s="424"/>
      <c r="AM331" s="306"/>
    </row>
    <row r="332" spans="1:39" ht="15.5" hidden="1" outlineLevel="1">
      <c r="A332" s="519">
        <v>34</v>
      </c>
      <c r="B332" s="517"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1089"/>
      <c r="Z332" s="1076"/>
      <c r="AA332" s="1076"/>
      <c r="AB332" s="1076"/>
      <c r="AC332" s="409"/>
      <c r="AD332" s="409"/>
      <c r="AE332" s="409"/>
      <c r="AF332" s="409"/>
      <c r="AG332" s="414"/>
      <c r="AH332" s="414"/>
      <c r="AI332" s="414"/>
      <c r="AJ332" s="414"/>
      <c r="AK332" s="414"/>
      <c r="AL332" s="414"/>
      <c r="AM332" s="296">
        <f>SUM(Y332:AL332)</f>
        <v>0</v>
      </c>
    </row>
    <row r="333" spans="1:39" ht="15.5"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1077">
        <f>Y332</f>
        <v>0</v>
      </c>
      <c r="Z333" s="1077">
        <f t="shared" ref="Z333:AB333" si="818">Z332</f>
        <v>0</v>
      </c>
      <c r="AA333" s="1077">
        <f t="shared" si="818"/>
        <v>0</v>
      </c>
      <c r="AB333" s="1077">
        <f t="shared" si="818"/>
        <v>0</v>
      </c>
      <c r="AC333" s="410">
        <f t="shared" ref="AC333" si="819">AC332</f>
        <v>0</v>
      </c>
      <c r="AD333" s="410">
        <f t="shared" ref="AD333" si="820">AD332</f>
        <v>0</v>
      </c>
      <c r="AE333" s="410">
        <f t="shared" ref="AE333" si="821">AE332</f>
        <v>0</v>
      </c>
      <c r="AF333" s="410">
        <f t="shared" ref="AF333" si="822">AF332</f>
        <v>0</v>
      </c>
      <c r="AG333" s="410">
        <f t="shared" ref="AG333" si="823">AG332</f>
        <v>0</v>
      </c>
      <c r="AH333" s="410">
        <f t="shared" ref="AH333" si="824">AH332</f>
        <v>0</v>
      </c>
      <c r="AI333" s="410">
        <f t="shared" ref="AI333" si="825">AI332</f>
        <v>0</v>
      </c>
      <c r="AJ333" s="410">
        <f t="shared" ref="AJ333" si="826">AJ332</f>
        <v>0</v>
      </c>
      <c r="AK333" s="410">
        <f t="shared" ref="AK333" si="827">AK332</f>
        <v>0</v>
      </c>
      <c r="AL333" s="410">
        <f t="shared" ref="AL333" si="828">AL332</f>
        <v>0</v>
      </c>
      <c r="AM333" s="306"/>
    </row>
    <row r="334" spans="1:39" ht="15.5" hidden="1" outlineLevel="1">
      <c r="B334" s="517"/>
      <c r="C334" s="291"/>
      <c r="D334" s="1066"/>
      <c r="E334" s="1066"/>
      <c r="F334" s="1066"/>
      <c r="G334" s="1066"/>
      <c r="H334" s="1066"/>
      <c r="I334" s="1066"/>
      <c r="J334" s="1066"/>
      <c r="K334" s="1066"/>
      <c r="L334" s="1066"/>
      <c r="M334" s="1066"/>
      <c r="N334" s="1066"/>
      <c r="O334" s="1066"/>
      <c r="P334" s="1066"/>
      <c r="Q334" s="1066"/>
      <c r="R334" s="1066"/>
      <c r="S334" s="1066"/>
      <c r="T334" s="1066"/>
      <c r="U334" s="1066"/>
      <c r="V334" s="1066"/>
      <c r="W334" s="1066"/>
      <c r="X334" s="1066"/>
      <c r="Y334" s="1078"/>
      <c r="Z334" s="1108"/>
      <c r="AA334" s="1108"/>
      <c r="AB334" s="1108"/>
      <c r="AC334" s="424"/>
      <c r="AD334" s="424"/>
      <c r="AE334" s="424"/>
      <c r="AF334" s="424"/>
      <c r="AG334" s="424"/>
      <c r="AH334" s="424"/>
      <c r="AI334" s="424"/>
      <c r="AJ334" s="424"/>
      <c r="AK334" s="424"/>
      <c r="AL334" s="424"/>
      <c r="AM334" s="306"/>
    </row>
    <row r="335" spans="1:39" ht="15.5" hidden="1" outlineLevel="1">
      <c r="A335" s="519">
        <v>35</v>
      </c>
      <c r="B335" s="517"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1089"/>
      <c r="Z335" s="1076"/>
      <c r="AA335" s="1076"/>
      <c r="AB335" s="1076"/>
      <c r="AC335" s="409"/>
      <c r="AD335" s="409"/>
      <c r="AE335" s="409"/>
      <c r="AF335" s="409"/>
      <c r="AG335" s="414"/>
      <c r="AH335" s="414"/>
      <c r="AI335" s="414"/>
      <c r="AJ335" s="414"/>
      <c r="AK335" s="414"/>
      <c r="AL335" s="414"/>
      <c r="AM335" s="296">
        <f>SUM(Y335:AL335)</f>
        <v>0</v>
      </c>
    </row>
    <row r="336" spans="1:39" ht="15.5"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1077">
        <f>Y335</f>
        <v>0</v>
      </c>
      <c r="Z336" s="1077">
        <f t="shared" ref="Z336:AB336" si="829">Z335</f>
        <v>0</v>
      </c>
      <c r="AA336" s="1077">
        <f t="shared" si="829"/>
        <v>0</v>
      </c>
      <c r="AB336" s="1077">
        <f t="shared" si="829"/>
        <v>0</v>
      </c>
      <c r="AC336" s="410">
        <f t="shared" ref="AC336" si="830">AC335</f>
        <v>0</v>
      </c>
      <c r="AD336" s="410">
        <f t="shared" ref="AD336" si="831">AD335</f>
        <v>0</v>
      </c>
      <c r="AE336" s="410">
        <f t="shared" ref="AE336" si="832">AE335</f>
        <v>0</v>
      </c>
      <c r="AF336" s="410">
        <f t="shared" ref="AF336" si="833">AF335</f>
        <v>0</v>
      </c>
      <c r="AG336" s="410">
        <f t="shared" ref="AG336" si="834">AG335</f>
        <v>0</v>
      </c>
      <c r="AH336" s="410">
        <f t="shared" ref="AH336" si="835">AH335</f>
        <v>0</v>
      </c>
      <c r="AI336" s="410">
        <f t="shared" ref="AI336" si="836">AI335</f>
        <v>0</v>
      </c>
      <c r="AJ336" s="410">
        <f t="shared" ref="AJ336" si="837">AJ335</f>
        <v>0</v>
      </c>
      <c r="AK336" s="410">
        <f t="shared" ref="AK336" si="838">AK335</f>
        <v>0</v>
      </c>
      <c r="AL336" s="410">
        <f t="shared" ref="AL336" si="839">AL335</f>
        <v>0</v>
      </c>
      <c r="AM336" s="306"/>
    </row>
    <row r="337" spans="1:39" ht="15.5" hidden="1" outlineLevel="1">
      <c r="B337" s="294"/>
      <c r="C337" s="291"/>
      <c r="D337" s="1066"/>
      <c r="E337" s="1066"/>
      <c r="F337" s="1066"/>
      <c r="G337" s="1066"/>
      <c r="H337" s="1066"/>
      <c r="I337" s="1066"/>
      <c r="J337" s="1066"/>
      <c r="K337" s="1066"/>
      <c r="L337" s="1066"/>
      <c r="M337" s="1066"/>
      <c r="N337" s="1066"/>
      <c r="O337" s="1066"/>
      <c r="P337" s="1066"/>
      <c r="Q337" s="1066"/>
      <c r="R337" s="1066"/>
      <c r="S337" s="1066"/>
      <c r="T337" s="1066"/>
      <c r="U337" s="1066"/>
      <c r="V337" s="1066"/>
      <c r="W337" s="1066"/>
      <c r="X337" s="1066"/>
      <c r="Y337" s="1078"/>
      <c r="Z337" s="1108"/>
      <c r="AA337" s="1108"/>
      <c r="AB337" s="1108"/>
      <c r="AC337" s="424"/>
      <c r="AD337" s="424"/>
      <c r="AE337" s="424"/>
      <c r="AF337" s="424"/>
      <c r="AG337" s="424"/>
      <c r="AH337" s="424"/>
      <c r="AI337" s="424"/>
      <c r="AJ337" s="424"/>
      <c r="AK337" s="424"/>
      <c r="AL337" s="424"/>
      <c r="AM337" s="306"/>
    </row>
    <row r="338" spans="1:39" ht="15.5" hidden="1" outlineLevel="1">
      <c r="B338" s="288" t="s">
        <v>502</v>
      </c>
      <c r="C338" s="291"/>
      <c r="D338" s="1066"/>
      <c r="E338" s="1066"/>
      <c r="F338" s="1066"/>
      <c r="G338" s="1066"/>
      <c r="H338" s="1066"/>
      <c r="I338" s="1066"/>
      <c r="J338" s="1066"/>
      <c r="K338" s="1066"/>
      <c r="L338" s="1066"/>
      <c r="M338" s="1066"/>
      <c r="N338" s="1066"/>
      <c r="O338" s="1066"/>
      <c r="P338" s="1066"/>
      <c r="Q338" s="1066"/>
      <c r="R338" s="1066"/>
      <c r="S338" s="1066"/>
      <c r="T338" s="1066"/>
      <c r="U338" s="1066"/>
      <c r="V338" s="1066"/>
      <c r="W338" s="1066"/>
      <c r="X338" s="1066"/>
      <c r="Y338" s="1078"/>
      <c r="Z338" s="1108"/>
      <c r="AA338" s="1108"/>
      <c r="AB338" s="1108"/>
      <c r="AC338" s="424"/>
      <c r="AD338" s="424"/>
      <c r="AE338" s="424"/>
      <c r="AF338" s="424"/>
      <c r="AG338" s="424"/>
      <c r="AH338" s="424"/>
      <c r="AI338" s="424"/>
      <c r="AJ338" s="424"/>
      <c r="AK338" s="424"/>
      <c r="AL338" s="424"/>
      <c r="AM338" s="306"/>
    </row>
    <row r="339" spans="1:39" ht="46.5" hidden="1" outlineLevel="1">
      <c r="A339" s="519">
        <v>36</v>
      </c>
      <c r="B339" s="517"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1089"/>
      <c r="Z339" s="1076"/>
      <c r="AA339" s="1076"/>
      <c r="AB339" s="1076"/>
      <c r="AC339" s="409"/>
      <c r="AD339" s="409"/>
      <c r="AE339" s="409"/>
      <c r="AF339" s="409"/>
      <c r="AG339" s="414"/>
      <c r="AH339" s="414"/>
      <c r="AI339" s="414"/>
      <c r="AJ339" s="414"/>
      <c r="AK339" s="414"/>
      <c r="AL339" s="414"/>
      <c r="AM339" s="296">
        <f>SUM(Y339:AL339)</f>
        <v>0</v>
      </c>
    </row>
    <row r="340" spans="1:39" ht="15.5"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1077">
        <f>Y339</f>
        <v>0</v>
      </c>
      <c r="Z340" s="1077">
        <f t="shared" ref="Z340:AB340" si="840">Z339</f>
        <v>0</v>
      </c>
      <c r="AA340" s="1077">
        <f t="shared" si="840"/>
        <v>0</v>
      </c>
      <c r="AB340" s="1077">
        <f t="shared" si="840"/>
        <v>0</v>
      </c>
      <c r="AC340" s="410">
        <f t="shared" ref="AC340" si="841">AC339</f>
        <v>0</v>
      </c>
      <c r="AD340" s="410">
        <f t="shared" ref="AD340" si="842">AD339</f>
        <v>0</v>
      </c>
      <c r="AE340" s="410">
        <f t="shared" ref="AE340" si="843">AE339</f>
        <v>0</v>
      </c>
      <c r="AF340" s="410">
        <f t="shared" ref="AF340" si="844">AF339</f>
        <v>0</v>
      </c>
      <c r="AG340" s="410">
        <f t="shared" ref="AG340" si="845">AG339</f>
        <v>0</v>
      </c>
      <c r="AH340" s="410">
        <f t="shared" ref="AH340" si="846">AH339</f>
        <v>0</v>
      </c>
      <c r="AI340" s="410">
        <f t="shared" ref="AI340" si="847">AI339</f>
        <v>0</v>
      </c>
      <c r="AJ340" s="410">
        <f t="shared" ref="AJ340" si="848">AJ339</f>
        <v>0</v>
      </c>
      <c r="AK340" s="410">
        <f t="shared" ref="AK340" si="849">AK339</f>
        <v>0</v>
      </c>
      <c r="AL340" s="410">
        <f t="shared" ref="AL340" si="850">AL339</f>
        <v>0</v>
      </c>
      <c r="AM340" s="306"/>
    </row>
    <row r="341" spans="1:39" ht="15.5" hidden="1" outlineLevel="1">
      <c r="B341" s="517"/>
      <c r="C341" s="291"/>
      <c r="D341" s="1066"/>
      <c r="E341" s="1066"/>
      <c r="F341" s="1066"/>
      <c r="G341" s="1066"/>
      <c r="H341" s="1066"/>
      <c r="I341" s="1066"/>
      <c r="J341" s="1066"/>
      <c r="K341" s="1066"/>
      <c r="L341" s="1066"/>
      <c r="M341" s="1066"/>
      <c r="N341" s="1066"/>
      <c r="O341" s="1066"/>
      <c r="P341" s="1066"/>
      <c r="Q341" s="1066"/>
      <c r="R341" s="1066"/>
      <c r="S341" s="1066"/>
      <c r="T341" s="1066"/>
      <c r="U341" s="1066"/>
      <c r="V341" s="1066"/>
      <c r="W341" s="1066"/>
      <c r="X341" s="1066"/>
      <c r="Y341" s="1078"/>
      <c r="Z341" s="1108"/>
      <c r="AA341" s="1108"/>
      <c r="AB341" s="1108"/>
      <c r="AC341" s="424"/>
      <c r="AD341" s="424"/>
      <c r="AE341" s="424"/>
      <c r="AF341" s="424"/>
      <c r="AG341" s="424"/>
      <c r="AH341" s="424"/>
      <c r="AI341" s="424"/>
      <c r="AJ341" s="424"/>
      <c r="AK341" s="424"/>
      <c r="AL341" s="424"/>
      <c r="AM341" s="306"/>
    </row>
    <row r="342" spans="1:39" ht="31" hidden="1" outlineLevel="1">
      <c r="A342" s="519">
        <v>37</v>
      </c>
      <c r="B342" s="517"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1089"/>
      <c r="Z342" s="1076"/>
      <c r="AA342" s="1076"/>
      <c r="AB342" s="1076"/>
      <c r="AC342" s="409"/>
      <c r="AD342" s="409"/>
      <c r="AE342" s="409"/>
      <c r="AF342" s="409"/>
      <c r="AG342" s="414"/>
      <c r="AH342" s="414"/>
      <c r="AI342" s="414"/>
      <c r="AJ342" s="414"/>
      <c r="AK342" s="414"/>
      <c r="AL342" s="414"/>
      <c r="AM342" s="296">
        <f>SUM(Y342:AL342)</f>
        <v>0</v>
      </c>
    </row>
    <row r="343" spans="1:39" ht="15.5"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1077">
        <f>Y342</f>
        <v>0</v>
      </c>
      <c r="Z343" s="1077">
        <f t="shared" ref="Z343:AB343" si="851">Z342</f>
        <v>0</v>
      </c>
      <c r="AA343" s="1077">
        <f t="shared" si="851"/>
        <v>0</v>
      </c>
      <c r="AB343" s="1077">
        <f t="shared" si="851"/>
        <v>0</v>
      </c>
      <c r="AC343" s="410">
        <f t="shared" ref="AC343" si="852">AC342</f>
        <v>0</v>
      </c>
      <c r="AD343" s="410">
        <f t="shared" ref="AD343" si="853">AD342</f>
        <v>0</v>
      </c>
      <c r="AE343" s="410">
        <f t="shared" ref="AE343" si="854">AE342</f>
        <v>0</v>
      </c>
      <c r="AF343" s="410">
        <f t="shared" ref="AF343" si="855">AF342</f>
        <v>0</v>
      </c>
      <c r="AG343" s="410">
        <f t="shared" ref="AG343" si="856">AG342</f>
        <v>0</v>
      </c>
      <c r="AH343" s="410">
        <f t="shared" ref="AH343" si="857">AH342</f>
        <v>0</v>
      </c>
      <c r="AI343" s="410">
        <f t="shared" ref="AI343" si="858">AI342</f>
        <v>0</v>
      </c>
      <c r="AJ343" s="410">
        <f t="shared" ref="AJ343" si="859">AJ342</f>
        <v>0</v>
      </c>
      <c r="AK343" s="410">
        <f t="shared" ref="AK343" si="860">AK342</f>
        <v>0</v>
      </c>
      <c r="AL343" s="410">
        <f t="shared" ref="AL343" si="861">AL342</f>
        <v>0</v>
      </c>
      <c r="AM343" s="306"/>
    </row>
    <row r="344" spans="1:39" ht="15.5" hidden="1" outlineLevel="1">
      <c r="B344" s="517"/>
      <c r="C344" s="291"/>
      <c r="D344" s="1066"/>
      <c r="E344" s="1066"/>
      <c r="F344" s="1066"/>
      <c r="G344" s="1066"/>
      <c r="H344" s="1066"/>
      <c r="I344" s="1066"/>
      <c r="J344" s="1066"/>
      <c r="K344" s="1066"/>
      <c r="L344" s="1066"/>
      <c r="M344" s="1066"/>
      <c r="N344" s="1066"/>
      <c r="O344" s="1066"/>
      <c r="P344" s="1066"/>
      <c r="Q344" s="1066"/>
      <c r="R344" s="1066"/>
      <c r="S344" s="1066"/>
      <c r="T344" s="1066"/>
      <c r="U344" s="1066"/>
      <c r="V344" s="1066"/>
      <c r="W344" s="1066"/>
      <c r="X344" s="1066"/>
      <c r="Y344" s="1078"/>
      <c r="Z344" s="1108"/>
      <c r="AA344" s="1108"/>
      <c r="AB344" s="1108"/>
      <c r="AC344" s="424"/>
      <c r="AD344" s="424"/>
      <c r="AE344" s="424"/>
      <c r="AF344" s="424"/>
      <c r="AG344" s="424"/>
      <c r="AH344" s="424"/>
      <c r="AI344" s="424"/>
      <c r="AJ344" s="424"/>
      <c r="AK344" s="424"/>
      <c r="AL344" s="424"/>
      <c r="AM344" s="306"/>
    </row>
    <row r="345" spans="1:39" ht="15.5" hidden="1" outlineLevel="1">
      <c r="A345" s="519">
        <v>38</v>
      </c>
      <c r="B345" s="517"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1089"/>
      <c r="Z345" s="1076"/>
      <c r="AA345" s="1076"/>
      <c r="AB345" s="1076"/>
      <c r="AC345" s="409"/>
      <c r="AD345" s="409"/>
      <c r="AE345" s="409"/>
      <c r="AF345" s="409"/>
      <c r="AG345" s="414"/>
      <c r="AH345" s="414"/>
      <c r="AI345" s="414"/>
      <c r="AJ345" s="414"/>
      <c r="AK345" s="414"/>
      <c r="AL345" s="414"/>
      <c r="AM345" s="296">
        <f>SUM(Y345:AL345)</f>
        <v>0</v>
      </c>
    </row>
    <row r="346" spans="1:39" ht="15.5"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1077">
        <f>Y345</f>
        <v>0</v>
      </c>
      <c r="Z346" s="1077">
        <f t="shared" ref="Z346:AB346" si="862">Z345</f>
        <v>0</v>
      </c>
      <c r="AA346" s="1077">
        <f t="shared" si="862"/>
        <v>0</v>
      </c>
      <c r="AB346" s="1077">
        <f t="shared" si="862"/>
        <v>0</v>
      </c>
      <c r="AC346" s="410">
        <f t="shared" ref="AC346" si="863">AC345</f>
        <v>0</v>
      </c>
      <c r="AD346" s="410">
        <f t="shared" ref="AD346" si="864">AD345</f>
        <v>0</v>
      </c>
      <c r="AE346" s="410">
        <f t="shared" ref="AE346" si="865">AE345</f>
        <v>0</v>
      </c>
      <c r="AF346" s="410">
        <f t="shared" ref="AF346" si="866">AF345</f>
        <v>0</v>
      </c>
      <c r="AG346" s="410">
        <f t="shared" ref="AG346" si="867">AG345</f>
        <v>0</v>
      </c>
      <c r="AH346" s="410">
        <f t="shared" ref="AH346" si="868">AH345</f>
        <v>0</v>
      </c>
      <c r="AI346" s="410">
        <f t="shared" ref="AI346" si="869">AI345</f>
        <v>0</v>
      </c>
      <c r="AJ346" s="410">
        <f t="shared" ref="AJ346" si="870">AJ345</f>
        <v>0</v>
      </c>
      <c r="AK346" s="410">
        <f t="shared" ref="AK346" si="871">AK345</f>
        <v>0</v>
      </c>
      <c r="AL346" s="410">
        <f t="shared" ref="AL346" si="872">AL345</f>
        <v>0</v>
      </c>
      <c r="AM346" s="306"/>
    </row>
    <row r="347" spans="1:39" ht="15.5" hidden="1" outlineLevel="1">
      <c r="B347" s="517"/>
      <c r="C347" s="291"/>
      <c r="D347" s="1066"/>
      <c r="E347" s="1066"/>
      <c r="F347" s="1066"/>
      <c r="G347" s="1066"/>
      <c r="H347" s="1066"/>
      <c r="I347" s="1066"/>
      <c r="J347" s="1066"/>
      <c r="K347" s="1066"/>
      <c r="L347" s="1066"/>
      <c r="M347" s="1066"/>
      <c r="N347" s="1066"/>
      <c r="O347" s="1066"/>
      <c r="P347" s="1066"/>
      <c r="Q347" s="1066"/>
      <c r="R347" s="1066"/>
      <c r="S347" s="1066"/>
      <c r="T347" s="1066"/>
      <c r="U347" s="1066"/>
      <c r="V347" s="1066"/>
      <c r="W347" s="1066"/>
      <c r="X347" s="1066"/>
      <c r="Y347" s="1078"/>
      <c r="Z347" s="1108"/>
      <c r="AA347" s="1108"/>
      <c r="AB347" s="1108"/>
      <c r="AC347" s="424"/>
      <c r="AD347" s="424"/>
      <c r="AE347" s="424"/>
      <c r="AF347" s="424"/>
      <c r="AG347" s="424"/>
      <c r="AH347" s="424"/>
      <c r="AI347" s="424"/>
      <c r="AJ347" s="424"/>
      <c r="AK347" s="424"/>
      <c r="AL347" s="424"/>
      <c r="AM347" s="306"/>
    </row>
    <row r="348" spans="1:39" ht="31" hidden="1" outlineLevel="1">
      <c r="A348" s="519">
        <v>39</v>
      </c>
      <c r="B348" s="517"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1089"/>
      <c r="Z348" s="1076"/>
      <c r="AA348" s="1076"/>
      <c r="AB348" s="1076"/>
      <c r="AC348" s="409"/>
      <c r="AD348" s="409"/>
      <c r="AE348" s="409"/>
      <c r="AF348" s="409"/>
      <c r="AG348" s="414"/>
      <c r="AH348" s="414"/>
      <c r="AI348" s="414"/>
      <c r="AJ348" s="414"/>
      <c r="AK348" s="414"/>
      <c r="AL348" s="414"/>
      <c r="AM348" s="296">
        <f>SUM(Y348:AL348)</f>
        <v>0</v>
      </c>
    </row>
    <row r="349" spans="1:39" ht="15.5"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1077">
        <f>Y348</f>
        <v>0</v>
      </c>
      <c r="Z349" s="1077">
        <f t="shared" ref="Z349:AB349" si="873">Z348</f>
        <v>0</v>
      </c>
      <c r="AA349" s="1077">
        <f t="shared" si="873"/>
        <v>0</v>
      </c>
      <c r="AB349" s="1077">
        <f t="shared" si="873"/>
        <v>0</v>
      </c>
      <c r="AC349" s="410">
        <f t="shared" ref="AC349" si="874">AC348</f>
        <v>0</v>
      </c>
      <c r="AD349" s="410">
        <f t="shared" ref="AD349" si="875">AD348</f>
        <v>0</v>
      </c>
      <c r="AE349" s="410">
        <f t="shared" ref="AE349" si="876">AE348</f>
        <v>0</v>
      </c>
      <c r="AF349" s="410">
        <f t="shared" ref="AF349" si="877">AF348</f>
        <v>0</v>
      </c>
      <c r="AG349" s="410">
        <f t="shared" ref="AG349" si="878">AG348</f>
        <v>0</v>
      </c>
      <c r="AH349" s="410">
        <f t="shared" ref="AH349" si="879">AH348</f>
        <v>0</v>
      </c>
      <c r="AI349" s="410">
        <f t="shared" ref="AI349" si="880">AI348</f>
        <v>0</v>
      </c>
      <c r="AJ349" s="410">
        <f t="shared" ref="AJ349" si="881">AJ348</f>
        <v>0</v>
      </c>
      <c r="AK349" s="410">
        <f t="shared" ref="AK349" si="882">AK348</f>
        <v>0</v>
      </c>
      <c r="AL349" s="410">
        <f t="shared" ref="AL349" si="883">AL348</f>
        <v>0</v>
      </c>
      <c r="AM349" s="306"/>
    </row>
    <row r="350" spans="1:39" ht="15.5" hidden="1" outlineLevel="1">
      <c r="B350" s="517"/>
      <c r="C350" s="291"/>
      <c r="D350" s="1066"/>
      <c r="E350" s="1066"/>
      <c r="F350" s="1066"/>
      <c r="G350" s="1066"/>
      <c r="H350" s="1066"/>
      <c r="I350" s="1066"/>
      <c r="J350" s="1066"/>
      <c r="K350" s="1066"/>
      <c r="L350" s="1066"/>
      <c r="M350" s="1066"/>
      <c r="N350" s="1066"/>
      <c r="O350" s="1066"/>
      <c r="P350" s="1066"/>
      <c r="Q350" s="1066"/>
      <c r="R350" s="1066"/>
      <c r="S350" s="1066"/>
      <c r="T350" s="1066"/>
      <c r="U350" s="1066"/>
      <c r="V350" s="1066"/>
      <c r="W350" s="1066"/>
      <c r="X350" s="1066"/>
      <c r="Y350" s="1078"/>
      <c r="Z350" s="1108"/>
      <c r="AA350" s="1108"/>
      <c r="AB350" s="1108"/>
      <c r="AC350" s="424"/>
      <c r="AD350" s="424"/>
      <c r="AE350" s="424"/>
      <c r="AF350" s="424"/>
      <c r="AG350" s="424"/>
      <c r="AH350" s="424"/>
      <c r="AI350" s="424"/>
      <c r="AJ350" s="424"/>
      <c r="AK350" s="424"/>
      <c r="AL350" s="424"/>
      <c r="AM350" s="306"/>
    </row>
    <row r="351" spans="1:39" ht="31" hidden="1" outlineLevel="1">
      <c r="A351" s="519">
        <v>40</v>
      </c>
      <c r="B351" s="517"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1089"/>
      <c r="Z351" s="1076"/>
      <c r="AA351" s="1076"/>
      <c r="AB351" s="1076"/>
      <c r="AC351" s="409"/>
      <c r="AD351" s="409"/>
      <c r="AE351" s="409"/>
      <c r="AF351" s="409"/>
      <c r="AG351" s="414"/>
      <c r="AH351" s="414"/>
      <c r="AI351" s="414"/>
      <c r="AJ351" s="414"/>
      <c r="AK351" s="414"/>
      <c r="AL351" s="414"/>
      <c r="AM351" s="296">
        <f>SUM(Y351:AL351)</f>
        <v>0</v>
      </c>
    </row>
    <row r="352" spans="1:39" ht="15.5"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1077">
        <f>Y351</f>
        <v>0</v>
      </c>
      <c r="Z352" s="1077">
        <f t="shared" ref="Z352:AB352" si="884">Z351</f>
        <v>0</v>
      </c>
      <c r="AA352" s="1077">
        <f t="shared" si="884"/>
        <v>0</v>
      </c>
      <c r="AB352" s="1077">
        <f t="shared" si="884"/>
        <v>0</v>
      </c>
      <c r="AC352" s="410">
        <f t="shared" ref="AC352" si="885">AC351</f>
        <v>0</v>
      </c>
      <c r="AD352" s="410">
        <f t="shared" ref="AD352" si="886">AD351</f>
        <v>0</v>
      </c>
      <c r="AE352" s="410">
        <f t="shared" ref="AE352" si="887">AE351</f>
        <v>0</v>
      </c>
      <c r="AF352" s="410">
        <f t="shared" ref="AF352" si="888">AF351</f>
        <v>0</v>
      </c>
      <c r="AG352" s="410">
        <f t="shared" ref="AG352" si="889">AG351</f>
        <v>0</v>
      </c>
      <c r="AH352" s="410">
        <f t="shared" ref="AH352" si="890">AH351</f>
        <v>0</v>
      </c>
      <c r="AI352" s="410">
        <f t="shared" ref="AI352" si="891">AI351</f>
        <v>0</v>
      </c>
      <c r="AJ352" s="410">
        <f t="shared" ref="AJ352" si="892">AJ351</f>
        <v>0</v>
      </c>
      <c r="AK352" s="410">
        <f t="shared" ref="AK352" si="893">AK351</f>
        <v>0</v>
      </c>
      <c r="AL352" s="410">
        <f t="shared" ref="AL352" si="894">AL351</f>
        <v>0</v>
      </c>
      <c r="AM352" s="306"/>
    </row>
    <row r="353" spans="1:39" ht="15.5" hidden="1" outlineLevel="1">
      <c r="B353" s="517"/>
      <c r="C353" s="291"/>
      <c r="D353" s="1066"/>
      <c r="E353" s="1066"/>
      <c r="F353" s="1066"/>
      <c r="G353" s="1066"/>
      <c r="H353" s="1066"/>
      <c r="I353" s="1066"/>
      <c r="J353" s="1066"/>
      <c r="K353" s="1066"/>
      <c r="L353" s="1066"/>
      <c r="M353" s="1066"/>
      <c r="N353" s="1066"/>
      <c r="O353" s="1066"/>
      <c r="P353" s="1066"/>
      <c r="Q353" s="1066"/>
      <c r="R353" s="1066"/>
      <c r="S353" s="1066"/>
      <c r="T353" s="1066"/>
      <c r="U353" s="1066"/>
      <c r="V353" s="1066"/>
      <c r="W353" s="1066"/>
      <c r="X353" s="1066"/>
      <c r="Y353" s="1078"/>
      <c r="Z353" s="1108"/>
      <c r="AA353" s="1108"/>
      <c r="AB353" s="1108"/>
      <c r="AC353" s="424"/>
      <c r="AD353" s="424"/>
      <c r="AE353" s="424"/>
      <c r="AF353" s="424"/>
      <c r="AG353" s="424"/>
      <c r="AH353" s="424"/>
      <c r="AI353" s="424"/>
      <c r="AJ353" s="424"/>
      <c r="AK353" s="424"/>
      <c r="AL353" s="424"/>
      <c r="AM353" s="306"/>
    </row>
    <row r="354" spans="1:39" ht="46.5" hidden="1" outlineLevel="1">
      <c r="A354" s="519">
        <v>41</v>
      </c>
      <c r="B354" s="517"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1089"/>
      <c r="Z354" s="1076"/>
      <c r="AA354" s="1076"/>
      <c r="AB354" s="1076"/>
      <c r="AC354" s="409"/>
      <c r="AD354" s="409"/>
      <c r="AE354" s="409"/>
      <c r="AF354" s="409"/>
      <c r="AG354" s="414"/>
      <c r="AH354" s="414"/>
      <c r="AI354" s="414"/>
      <c r="AJ354" s="414"/>
      <c r="AK354" s="414"/>
      <c r="AL354" s="414"/>
      <c r="AM354" s="296">
        <f>SUM(Y354:AL354)</f>
        <v>0</v>
      </c>
    </row>
    <row r="355" spans="1:39" ht="15.5"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1077">
        <f>Y354</f>
        <v>0</v>
      </c>
      <c r="Z355" s="1077">
        <f t="shared" ref="Z355:AB355" si="895">Z354</f>
        <v>0</v>
      </c>
      <c r="AA355" s="1077">
        <f t="shared" si="895"/>
        <v>0</v>
      </c>
      <c r="AB355" s="1077">
        <f t="shared" si="895"/>
        <v>0</v>
      </c>
      <c r="AC355" s="410">
        <f t="shared" ref="AC355" si="896">AC354</f>
        <v>0</v>
      </c>
      <c r="AD355" s="410">
        <f t="shared" ref="AD355" si="897">AD354</f>
        <v>0</v>
      </c>
      <c r="AE355" s="410">
        <f t="shared" ref="AE355" si="898">AE354</f>
        <v>0</v>
      </c>
      <c r="AF355" s="410">
        <f t="shared" ref="AF355" si="899">AF354</f>
        <v>0</v>
      </c>
      <c r="AG355" s="410">
        <f t="shared" ref="AG355" si="900">AG354</f>
        <v>0</v>
      </c>
      <c r="AH355" s="410">
        <f t="shared" ref="AH355" si="901">AH354</f>
        <v>0</v>
      </c>
      <c r="AI355" s="410">
        <f t="shared" ref="AI355" si="902">AI354</f>
        <v>0</v>
      </c>
      <c r="AJ355" s="410">
        <f t="shared" ref="AJ355" si="903">AJ354</f>
        <v>0</v>
      </c>
      <c r="AK355" s="410">
        <f t="shared" ref="AK355" si="904">AK354</f>
        <v>0</v>
      </c>
      <c r="AL355" s="410">
        <f t="shared" ref="AL355" si="905">AL354</f>
        <v>0</v>
      </c>
      <c r="AM355" s="306"/>
    </row>
    <row r="356" spans="1:39" ht="15.5" hidden="1" outlineLevel="1">
      <c r="B356" s="517"/>
      <c r="C356" s="291"/>
      <c r="D356" s="1066"/>
      <c r="E356" s="1066"/>
      <c r="F356" s="1066"/>
      <c r="G356" s="1066"/>
      <c r="H356" s="1066"/>
      <c r="I356" s="1066"/>
      <c r="J356" s="1066"/>
      <c r="K356" s="1066"/>
      <c r="L356" s="1066"/>
      <c r="M356" s="1066"/>
      <c r="N356" s="1066"/>
      <c r="O356" s="1066"/>
      <c r="P356" s="1066"/>
      <c r="Q356" s="1066"/>
      <c r="R356" s="1066"/>
      <c r="S356" s="1066"/>
      <c r="T356" s="1066"/>
      <c r="U356" s="1066"/>
      <c r="V356" s="1066"/>
      <c r="W356" s="1066"/>
      <c r="X356" s="1066"/>
      <c r="Y356" s="1078"/>
      <c r="Z356" s="1108"/>
      <c r="AA356" s="1108"/>
      <c r="AB356" s="1108"/>
      <c r="AC356" s="424"/>
      <c r="AD356" s="424"/>
      <c r="AE356" s="424"/>
      <c r="AF356" s="424"/>
      <c r="AG356" s="424"/>
      <c r="AH356" s="424"/>
      <c r="AI356" s="424"/>
      <c r="AJ356" s="424"/>
      <c r="AK356" s="424"/>
      <c r="AL356" s="424"/>
      <c r="AM356" s="306"/>
    </row>
    <row r="357" spans="1:39" ht="31" hidden="1" outlineLevel="1">
      <c r="A357" s="519">
        <v>42</v>
      </c>
      <c r="B357" s="517" t="s">
        <v>134</v>
      </c>
      <c r="C357" s="291" t="s">
        <v>25</v>
      </c>
      <c r="D357" s="295"/>
      <c r="E357" s="295"/>
      <c r="F357" s="295"/>
      <c r="G357" s="295"/>
      <c r="H357" s="295"/>
      <c r="I357" s="295"/>
      <c r="J357" s="295"/>
      <c r="K357" s="295"/>
      <c r="L357" s="295"/>
      <c r="M357" s="295"/>
      <c r="N357" s="1066"/>
      <c r="O357" s="295"/>
      <c r="P357" s="295"/>
      <c r="Q357" s="295"/>
      <c r="R357" s="295"/>
      <c r="S357" s="295"/>
      <c r="T357" s="295"/>
      <c r="U357" s="295"/>
      <c r="V357" s="295"/>
      <c r="W357" s="295"/>
      <c r="X357" s="295"/>
      <c r="Y357" s="1089"/>
      <c r="Z357" s="1076"/>
      <c r="AA357" s="1076"/>
      <c r="AB357" s="1076"/>
      <c r="AC357" s="409"/>
      <c r="AD357" s="409"/>
      <c r="AE357" s="409"/>
      <c r="AF357" s="409"/>
      <c r="AG357" s="414"/>
      <c r="AH357" s="414"/>
      <c r="AI357" s="414"/>
      <c r="AJ357" s="414"/>
      <c r="AK357" s="414"/>
      <c r="AL357" s="414"/>
      <c r="AM357" s="296">
        <f>SUM(Y357:AL357)</f>
        <v>0</v>
      </c>
    </row>
    <row r="358" spans="1:39" ht="15.5" hidden="1" outlineLevel="1">
      <c r="B358" s="294" t="s">
        <v>289</v>
      </c>
      <c r="C358" s="291" t="s">
        <v>163</v>
      </c>
      <c r="D358" s="295"/>
      <c r="E358" s="295"/>
      <c r="F358" s="295"/>
      <c r="G358" s="295"/>
      <c r="H358" s="295"/>
      <c r="I358" s="295"/>
      <c r="J358" s="295"/>
      <c r="K358" s="295"/>
      <c r="L358" s="295"/>
      <c r="M358" s="295"/>
      <c r="N358" s="1067"/>
      <c r="O358" s="295"/>
      <c r="P358" s="295"/>
      <c r="Q358" s="295"/>
      <c r="R358" s="295"/>
      <c r="S358" s="295"/>
      <c r="T358" s="295"/>
      <c r="U358" s="295"/>
      <c r="V358" s="295"/>
      <c r="W358" s="295"/>
      <c r="X358" s="295"/>
      <c r="Y358" s="1077">
        <f>Y357</f>
        <v>0</v>
      </c>
      <c r="Z358" s="1077">
        <f t="shared" ref="Z358:AB358" si="906">Z357</f>
        <v>0</v>
      </c>
      <c r="AA358" s="1077">
        <f t="shared" si="906"/>
        <v>0</v>
      </c>
      <c r="AB358" s="1077">
        <f t="shared" si="906"/>
        <v>0</v>
      </c>
      <c r="AC358" s="410">
        <f t="shared" ref="AC358" si="907">AC357</f>
        <v>0</v>
      </c>
      <c r="AD358" s="410">
        <f t="shared" ref="AD358" si="908">AD357</f>
        <v>0</v>
      </c>
      <c r="AE358" s="410">
        <f t="shared" ref="AE358" si="909">AE357</f>
        <v>0</v>
      </c>
      <c r="AF358" s="410">
        <f t="shared" ref="AF358" si="910">AF357</f>
        <v>0</v>
      </c>
      <c r="AG358" s="410">
        <f t="shared" ref="AG358" si="911">AG357</f>
        <v>0</v>
      </c>
      <c r="AH358" s="410">
        <f t="shared" ref="AH358" si="912">AH357</f>
        <v>0</v>
      </c>
      <c r="AI358" s="410">
        <f t="shared" ref="AI358" si="913">AI357</f>
        <v>0</v>
      </c>
      <c r="AJ358" s="410">
        <f t="shared" ref="AJ358" si="914">AJ357</f>
        <v>0</v>
      </c>
      <c r="AK358" s="410">
        <f t="shared" ref="AK358" si="915">AK357</f>
        <v>0</v>
      </c>
      <c r="AL358" s="410">
        <f t="shared" ref="AL358" si="916">AL357</f>
        <v>0</v>
      </c>
      <c r="AM358" s="306"/>
    </row>
    <row r="359" spans="1:39" ht="15.5" hidden="1" outlineLevel="1">
      <c r="B359" s="517"/>
      <c r="C359" s="291"/>
      <c r="D359" s="1066"/>
      <c r="E359" s="1066"/>
      <c r="F359" s="1066"/>
      <c r="G359" s="1066"/>
      <c r="H359" s="1066"/>
      <c r="I359" s="1066"/>
      <c r="J359" s="1066"/>
      <c r="K359" s="1066"/>
      <c r="L359" s="1066"/>
      <c r="M359" s="1066"/>
      <c r="N359" s="1066"/>
      <c r="O359" s="1066"/>
      <c r="P359" s="1066"/>
      <c r="Q359" s="1066"/>
      <c r="R359" s="1066"/>
      <c r="S359" s="1066"/>
      <c r="T359" s="1066"/>
      <c r="U359" s="1066"/>
      <c r="V359" s="1066"/>
      <c r="W359" s="1066"/>
      <c r="X359" s="1066"/>
      <c r="Y359" s="1078"/>
      <c r="Z359" s="1108"/>
      <c r="AA359" s="1108"/>
      <c r="AB359" s="1108"/>
      <c r="AC359" s="424"/>
      <c r="AD359" s="424"/>
      <c r="AE359" s="424"/>
      <c r="AF359" s="424"/>
      <c r="AG359" s="424"/>
      <c r="AH359" s="424"/>
      <c r="AI359" s="424"/>
      <c r="AJ359" s="424"/>
      <c r="AK359" s="424"/>
      <c r="AL359" s="424"/>
      <c r="AM359" s="306"/>
    </row>
    <row r="360" spans="1:39" ht="15.5" hidden="1" outlineLevel="1">
      <c r="A360" s="519">
        <v>43</v>
      </c>
      <c r="B360" s="517"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1089"/>
      <c r="Z360" s="1076"/>
      <c r="AA360" s="1076"/>
      <c r="AB360" s="1076"/>
      <c r="AC360" s="409"/>
      <c r="AD360" s="409"/>
      <c r="AE360" s="409"/>
      <c r="AF360" s="409"/>
      <c r="AG360" s="414"/>
      <c r="AH360" s="414"/>
      <c r="AI360" s="414"/>
      <c r="AJ360" s="414"/>
      <c r="AK360" s="414"/>
      <c r="AL360" s="414"/>
      <c r="AM360" s="296">
        <f>SUM(Y360:AL360)</f>
        <v>0</v>
      </c>
    </row>
    <row r="361" spans="1:39" ht="15.5"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1077">
        <f>Y360</f>
        <v>0</v>
      </c>
      <c r="Z361" s="1077">
        <f t="shared" ref="Z361:AB361" si="917">Z360</f>
        <v>0</v>
      </c>
      <c r="AA361" s="1077">
        <f t="shared" si="917"/>
        <v>0</v>
      </c>
      <c r="AB361" s="1077">
        <f t="shared" si="917"/>
        <v>0</v>
      </c>
      <c r="AC361" s="410">
        <f t="shared" ref="AC361" si="918">AC360</f>
        <v>0</v>
      </c>
      <c r="AD361" s="410">
        <f t="shared" ref="AD361" si="919">AD360</f>
        <v>0</v>
      </c>
      <c r="AE361" s="410">
        <f t="shared" ref="AE361" si="920">AE360</f>
        <v>0</v>
      </c>
      <c r="AF361" s="410">
        <f t="shared" ref="AF361" si="921">AF360</f>
        <v>0</v>
      </c>
      <c r="AG361" s="410">
        <f t="shared" ref="AG361" si="922">AG360</f>
        <v>0</v>
      </c>
      <c r="AH361" s="410">
        <f t="shared" ref="AH361" si="923">AH360</f>
        <v>0</v>
      </c>
      <c r="AI361" s="410">
        <f t="shared" ref="AI361" si="924">AI360</f>
        <v>0</v>
      </c>
      <c r="AJ361" s="410">
        <f t="shared" ref="AJ361" si="925">AJ360</f>
        <v>0</v>
      </c>
      <c r="AK361" s="410">
        <f t="shared" ref="AK361" si="926">AK360</f>
        <v>0</v>
      </c>
      <c r="AL361" s="410">
        <f t="shared" ref="AL361" si="927">AL360</f>
        <v>0</v>
      </c>
      <c r="AM361" s="306"/>
    </row>
    <row r="362" spans="1:39" ht="15.5" hidden="1" outlineLevel="1">
      <c r="B362" s="517"/>
      <c r="C362" s="291"/>
      <c r="D362" s="1066"/>
      <c r="E362" s="1066"/>
      <c r="F362" s="1066"/>
      <c r="G362" s="1066"/>
      <c r="H362" s="1066"/>
      <c r="I362" s="1066"/>
      <c r="J362" s="1066"/>
      <c r="K362" s="1066"/>
      <c r="L362" s="1066"/>
      <c r="M362" s="1066"/>
      <c r="N362" s="1066"/>
      <c r="O362" s="1066"/>
      <c r="P362" s="1066"/>
      <c r="Q362" s="1066"/>
      <c r="R362" s="1066"/>
      <c r="S362" s="1066"/>
      <c r="T362" s="1066"/>
      <c r="U362" s="1066"/>
      <c r="V362" s="1066"/>
      <c r="W362" s="1066"/>
      <c r="X362" s="1066"/>
      <c r="Y362" s="1078"/>
      <c r="Z362" s="1108"/>
      <c r="AA362" s="1108"/>
      <c r="AB362" s="1108"/>
      <c r="AC362" s="424"/>
      <c r="AD362" s="424"/>
      <c r="AE362" s="424"/>
      <c r="AF362" s="424"/>
      <c r="AG362" s="424"/>
      <c r="AH362" s="424"/>
      <c r="AI362" s="424"/>
      <c r="AJ362" s="424"/>
      <c r="AK362" s="424"/>
      <c r="AL362" s="424"/>
      <c r="AM362" s="306"/>
    </row>
    <row r="363" spans="1:39" ht="46.5" hidden="1" outlineLevel="1">
      <c r="A363" s="519">
        <v>44</v>
      </c>
      <c r="B363" s="517"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1089"/>
      <c r="Z363" s="1076"/>
      <c r="AA363" s="1076"/>
      <c r="AB363" s="1076"/>
      <c r="AC363" s="409"/>
      <c r="AD363" s="409"/>
      <c r="AE363" s="409"/>
      <c r="AF363" s="409"/>
      <c r="AG363" s="414"/>
      <c r="AH363" s="414"/>
      <c r="AI363" s="414"/>
      <c r="AJ363" s="414"/>
      <c r="AK363" s="414"/>
      <c r="AL363" s="414"/>
      <c r="AM363" s="296">
        <f>SUM(Y363:AL363)</f>
        <v>0</v>
      </c>
    </row>
    <row r="364" spans="1:39" ht="15.5" hidden="1"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1077">
        <f>Y363</f>
        <v>0</v>
      </c>
      <c r="Z364" s="1077">
        <f t="shared" ref="Z364:AB364" si="928">Z363</f>
        <v>0</v>
      </c>
      <c r="AA364" s="1077">
        <f t="shared" si="928"/>
        <v>0</v>
      </c>
      <c r="AB364" s="1077">
        <f t="shared" si="928"/>
        <v>0</v>
      </c>
      <c r="AC364" s="410">
        <f t="shared" ref="AC364" si="929">AC363</f>
        <v>0</v>
      </c>
      <c r="AD364" s="410">
        <f t="shared" ref="AD364" si="930">AD363</f>
        <v>0</v>
      </c>
      <c r="AE364" s="410">
        <f t="shared" ref="AE364" si="931">AE363</f>
        <v>0</v>
      </c>
      <c r="AF364" s="410">
        <f t="shared" ref="AF364" si="932">AF363</f>
        <v>0</v>
      </c>
      <c r="AG364" s="410">
        <f t="shared" ref="AG364" si="933">AG363</f>
        <v>0</v>
      </c>
      <c r="AH364" s="410">
        <f t="shared" ref="AH364" si="934">AH363</f>
        <v>0</v>
      </c>
      <c r="AI364" s="410">
        <f t="shared" ref="AI364" si="935">AI363</f>
        <v>0</v>
      </c>
      <c r="AJ364" s="410">
        <f t="shared" ref="AJ364" si="936">AJ363</f>
        <v>0</v>
      </c>
      <c r="AK364" s="410">
        <f t="shared" ref="AK364" si="937">AK363</f>
        <v>0</v>
      </c>
      <c r="AL364" s="410">
        <f t="shared" ref="AL364" si="938">AL363</f>
        <v>0</v>
      </c>
      <c r="AM364" s="306"/>
    </row>
    <row r="365" spans="1:39" ht="15.5" hidden="1" outlineLevel="1">
      <c r="B365" s="517"/>
      <c r="C365" s="291"/>
      <c r="D365" s="1066"/>
      <c r="E365" s="1066"/>
      <c r="F365" s="1066"/>
      <c r="G365" s="1066"/>
      <c r="H365" s="1066"/>
      <c r="I365" s="1066"/>
      <c r="J365" s="1066"/>
      <c r="K365" s="1066"/>
      <c r="L365" s="1066"/>
      <c r="M365" s="1066"/>
      <c r="N365" s="1066"/>
      <c r="O365" s="1066"/>
      <c r="P365" s="1066"/>
      <c r="Q365" s="1066"/>
      <c r="R365" s="1066"/>
      <c r="S365" s="1066"/>
      <c r="T365" s="1066"/>
      <c r="U365" s="1066"/>
      <c r="V365" s="1066"/>
      <c r="W365" s="1066"/>
      <c r="X365" s="1066"/>
      <c r="Y365" s="1078"/>
      <c r="Z365" s="1108"/>
      <c r="AA365" s="1108"/>
      <c r="AB365" s="1108"/>
      <c r="AC365" s="424"/>
      <c r="AD365" s="424"/>
      <c r="AE365" s="424"/>
      <c r="AF365" s="424"/>
      <c r="AG365" s="424"/>
      <c r="AH365" s="424"/>
      <c r="AI365" s="424"/>
      <c r="AJ365" s="424"/>
      <c r="AK365" s="424"/>
      <c r="AL365" s="424"/>
      <c r="AM365" s="306"/>
    </row>
    <row r="366" spans="1:39" ht="31" hidden="1" outlineLevel="1">
      <c r="A366" s="519">
        <v>45</v>
      </c>
      <c r="B366" s="517"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1089"/>
      <c r="Z366" s="1076"/>
      <c r="AA366" s="1076"/>
      <c r="AB366" s="1076"/>
      <c r="AC366" s="409"/>
      <c r="AD366" s="409"/>
      <c r="AE366" s="409"/>
      <c r="AF366" s="409"/>
      <c r="AG366" s="414"/>
      <c r="AH366" s="414"/>
      <c r="AI366" s="414"/>
      <c r="AJ366" s="414"/>
      <c r="AK366" s="414"/>
      <c r="AL366" s="414"/>
      <c r="AM366" s="296">
        <f>SUM(Y366:AL366)</f>
        <v>0</v>
      </c>
    </row>
    <row r="367" spans="1:39" ht="15.5"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1077">
        <f>Y366</f>
        <v>0</v>
      </c>
      <c r="Z367" s="1077">
        <f t="shared" ref="Z367:AB367" si="939">Z366</f>
        <v>0</v>
      </c>
      <c r="AA367" s="1077">
        <f t="shared" si="939"/>
        <v>0</v>
      </c>
      <c r="AB367" s="1077">
        <f t="shared" si="939"/>
        <v>0</v>
      </c>
      <c r="AC367" s="410">
        <f t="shared" ref="AC367" si="940">AC366</f>
        <v>0</v>
      </c>
      <c r="AD367" s="410">
        <f t="shared" ref="AD367" si="941">AD366</f>
        <v>0</v>
      </c>
      <c r="AE367" s="410">
        <f t="shared" ref="AE367" si="942">AE366</f>
        <v>0</v>
      </c>
      <c r="AF367" s="410">
        <f t="shared" ref="AF367" si="943">AF366</f>
        <v>0</v>
      </c>
      <c r="AG367" s="410">
        <f t="shared" ref="AG367" si="944">AG366</f>
        <v>0</v>
      </c>
      <c r="AH367" s="410">
        <f t="shared" ref="AH367" si="945">AH366</f>
        <v>0</v>
      </c>
      <c r="AI367" s="410">
        <f t="shared" ref="AI367" si="946">AI366</f>
        <v>0</v>
      </c>
      <c r="AJ367" s="410">
        <f t="shared" ref="AJ367" si="947">AJ366</f>
        <v>0</v>
      </c>
      <c r="AK367" s="410">
        <f t="shared" ref="AK367" si="948">AK366</f>
        <v>0</v>
      </c>
      <c r="AL367" s="410">
        <f t="shared" ref="AL367" si="949">AL366</f>
        <v>0</v>
      </c>
      <c r="AM367" s="306"/>
    </row>
    <row r="368" spans="1:39" ht="15.5" hidden="1" outlineLevel="1">
      <c r="B368" s="517"/>
      <c r="C368" s="291"/>
      <c r="D368" s="1066"/>
      <c r="E368" s="1066"/>
      <c r="F368" s="1066"/>
      <c r="G368" s="1066"/>
      <c r="H368" s="1066"/>
      <c r="I368" s="1066"/>
      <c r="J368" s="1066"/>
      <c r="K368" s="1066"/>
      <c r="L368" s="1066"/>
      <c r="M368" s="1066"/>
      <c r="N368" s="1066"/>
      <c r="O368" s="1066"/>
      <c r="P368" s="1066"/>
      <c r="Q368" s="1066"/>
      <c r="R368" s="1066"/>
      <c r="S368" s="1066"/>
      <c r="T368" s="1066"/>
      <c r="U368" s="1066"/>
      <c r="V368" s="1066"/>
      <c r="W368" s="1066"/>
      <c r="X368" s="1066"/>
      <c r="Y368" s="1078"/>
      <c r="Z368" s="1108"/>
      <c r="AA368" s="1108"/>
      <c r="AB368" s="1108"/>
      <c r="AC368" s="424"/>
      <c r="AD368" s="424"/>
      <c r="AE368" s="424"/>
      <c r="AF368" s="424"/>
      <c r="AG368" s="424"/>
      <c r="AH368" s="424"/>
      <c r="AI368" s="424"/>
      <c r="AJ368" s="424"/>
      <c r="AK368" s="424"/>
      <c r="AL368" s="424"/>
      <c r="AM368" s="306"/>
    </row>
    <row r="369" spans="1:42" ht="31" hidden="1" outlineLevel="1">
      <c r="A369" s="519">
        <v>46</v>
      </c>
      <c r="B369" s="517"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1089"/>
      <c r="Z369" s="1076"/>
      <c r="AA369" s="1076"/>
      <c r="AB369" s="1076"/>
      <c r="AC369" s="409"/>
      <c r="AD369" s="409"/>
      <c r="AE369" s="409"/>
      <c r="AF369" s="409"/>
      <c r="AG369" s="414"/>
      <c r="AH369" s="414"/>
      <c r="AI369" s="414"/>
      <c r="AJ369" s="414"/>
      <c r="AK369" s="414"/>
      <c r="AL369" s="414"/>
      <c r="AM369" s="296">
        <f>SUM(Y369:AL369)</f>
        <v>0</v>
      </c>
    </row>
    <row r="370" spans="1:42" ht="15.5"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1077">
        <f>Y369</f>
        <v>0</v>
      </c>
      <c r="Z370" s="1077">
        <f t="shared" ref="Z370:AB370" si="950">Z369</f>
        <v>0</v>
      </c>
      <c r="AA370" s="1077">
        <f t="shared" si="950"/>
        <v>0</v>
      </c>
      <c r="AB370" s="1077">
        <f t="shared" si="950"/>
        <v>0</v>
      </c>
      <c r="AC370" s="410">
        <f t="shared" ref="AC370" si="951">AC369</f>
        <v>0</v>
      </c>
      <c r="AD370" s="410">
        <f t="shared" ref="AD370" si="952">AD369</f>
        <v>0</v>
      </c>
      <c r="AE370" s="410">
        <f t="shared" ref="AE370" si="953">AE369</f>
        <v>0</v>
      </c>
      <c r="AF370" s="410">
        <f t="shared" ref="AF370" si="954">AF369</f>
        <v>0</v>
      </c>
      <c r="AG370" s="410">
        <f t="shared" ref="AG370" si="955">AG369</f>
        <v>0</v>
      </c>
      <c r="AH370" s="410">
        <f t="shared" ref="AH370" si="956">AH369</f>
        <v>0</v>
      </c>
      <c r="AI370" s="410">
        <f t="shared" ref="AI370" si="957">AI369</f>
        <v>0</v>
      </c>
      <c r="AJ370" s="410">
        <f t="shared" ref="AJ370" si="958">AJ369</f>
        <v>0</v>
      </c>
      <c r="AK370" s="410">
        <f t="shared" ref="AK370" si="959">AK369</f>
        <v>0</v>
      </c>
      <c r="AL370" s="410">
        <f t="shared" ref="AL370" si="960">AL369</f>
        <v>0</v>
      </c>
      <c r="AM370" s="306"/>
    </row>
    <row r="371" spans="1:42" ht="15.5" hidden="1" outlineLevel="1">
      <c r="B371" s="517"/>
      <c r="C371" s="291"/>
      <c r="D371" s="1066"/>
      <c r="E371" s="1066"/>
      <c r="F371" s="1066"/>
      <c r="G371" s="1066"/>
      <c r="H371" s="1066"/>
      <c r="I371" s="1066"/>
      <c r="J371" s="1066"/>
      <c r="K371" s="1066"/>
      <c r="L371" s="1066"/>
      <c r="M371" s="1066"/>
      <c r="N371" s="1066"/>
      <c r="O371" s="1066"/>
      <c r="P371" s="1066"/>
      <c r="Q371" s="1066"/>
      <c r="R371" s="1066"/>
      <c r="S371" s="1066"/>
      <c r="T371" s="1066"/>
      <c r="U371" s="1066"/>
      <c r="V371" s="1066"/>
      <c r="W371" s="1066"/>
      <c r="X371" s="1066"/>
      <c r="Y371" s="1078"/>
      <c r="Z371" s="1108"/>
      <c r="AA371" s="1108"/>
      <c r="AB371" s="1108"/>
      <c r="AC371" s="424"/>
      <c r="AD371" s="424"/>
      <c r="AE371" s="424"/>
      <c r="AF371" s="424"/>
      <c r="AG371" s="424"/>
      <c r="AH371" s="424"/>
      <c r="AI371" s="424"/>
      <c r="AJ371" s="424"/>
      <c r="AK371" s="424"/>
      <c r="AL371" s="424"/>
      <c r="AM371" s="306"/>
    </row>
    <row r="372" spans="1:42" ht="31" hidden="1" outlineLevel="1">
      <c r="A372" s="519">
        <v>47</v>
      </c>
      <c r="B372" s="517"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1089"/>
      <c r="Z372" s="1076"/>
      <c r="AA372" s="1076"/>
      <c r="AB372" s="1076"/>
      <c r="AC372" s="409"/>
      <c r="AD372" s="409"/>
      <c r="AE372" s="409"/>
      <c r="AF372" s="409"/>
      <c r="AG372" s="414"/>
      <c r="AH372" s="414"/>
      <c r="AI372" s="414"/>
      <c r="AJ372" s="414"/>
      <c r="AK372" s="414"/>
      <c r="AL372" s="414"/>
      <c r="AM372" s="296">
        <f>SUM(Y372:AL372)</f>
        <v>0</v>
      </c>
    </row>
    <row r="373" spans="1:42" ht="15.5"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1077">
        <f>Y372</f>
        <v>0</v>
      </c>
      <c r="Z373" s="1077">
        <f t="shared" ref="Z373:AB373" si="961">Z372</f>
        <v>0</v>
      </c>
      <c r="AA373" s="1077">
        <f t="shared" si="961"/>
        <v>0</v>
      </c>
      <c r="AB373" s="1077">
        <f t="shared" si="961"/>
        <v>0</v>
      </c>
      <c r="AC373" s="410">
        <f t="shared" ref="AC373" si="962">AC372</f>
        <v>0</v>
      </c>
      <c r="AD373" s="410">
        <f t="shared" ref="AD373" si="963">AD372</f>
        <v>0</v>
      </c>
      <c r="AE373" s="410">
        <f t="shared" ref="AE373" si="964">AE372</f>
        <v>0</v>
      </c>
      <c r="AF373" s="410">
        <f t="shared" ref="AF373" si="965">AF372</f>
        <v>0</v>
      </c>
      <c r="AG373" s="410">
        <f t="shared" ref="AG373" si="966">AG372</f>
        <v>0</v>
      </c>
      <c r="AH373" s="410">
        <f t="shared" ref="AH373" si="967">AH372</f>
        <v>0</v>
      </c>
      <c r="AI373" s="410">
        <f t="shared" ref="AI373" si="968">AI372</f>
        <v>0</v>
      </c>
      <c r="AJ373" s="410">
        <f t="shared" ref="AJ373" si="969">AJ372</f>
        <v>0</v>
      </c>
      <c r="AK373" s="410">
        <f t="shared" ref="AK373" si="970">AK372</f>
        <v>0</v>
      </c>
      <c r="AL373" s="410">
        <f t="shared" ref="AL373" si="971">AL372</f>
        <v>0</v>
      </c>
      <c r="AM373" s="306"/>
    </row>
    <row r="374" spans="1:42" ht="15.5" hidden="1" outlineLevel="1">
      <c r="B374" s="517"/>
      <c r="C374" s="291"/>
      <c r="D374" s="1066"/>
      <c r="E374" s="1066"/>
      <c r="F374" s="1066"/>
      <c r="G374" s="1066"/>
      <c r="H374" s="1066"/>
      <c r="I374" s="1066"/>
      <c r="J374" s="1066"/>
      <c r="K374" s="1066"/>
      <c r="L374" s="1066"/>
      <c r="M374" s="1066"/>
      <c r="N374" s="1066"/>
      <c r="O374" s="1066"/>
      <c r="P374" s="1066"/>
      <c r="Q374" s="1066"/>
      <c r="R374" s="1066"/>
      <c r="S374" s="1066"/>
      <c r="T374" s="1066"/>
      <c r="U374" s="1066"/>
      <c r="V374" s="1066"/>
      <c r="W374" s="1066"/>
      <c r="X374" s="1066"/>
      <c r="Y374" s="1078"/>
      <c r="Z374" s="1108"/>
      <c r="AA374" s="1108"/>
      <c r="AB374" s="1108"/>
      <c r="AC374" s="424"/>
      <c r="AD374" s="424"/>
      <c r="AE374" s="424"/>
      <c r="AF374" s="424"/>
      <c r="AG374" s="424"/>
      <c r="AH374" s="424"/>
      <c r="AI374" s="424"/>
      <c r="AJ374" s="424"/>
      <c r="AK374" s="424"/>
      <c r="AL374" s="424"/>
      <c r="AM374" s="306"/>
    </row>
    <row r="375" spans="1:42" ht="31" hidden="1" outlineLevel="1">
      <c r="A375" s="519">
        <v>48</v>
      </c>
      <c r="B375" s="517"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1089"/>
      <c r="Z375" s="1076"/>
      <c r="AA375" s="1076"/>
      <c r="AB375" s="1076"/>
      <c r="AC375" s="409"/>
      <c r="AD375" s="409"/>
      <c r="AE375" s="409"/>
      <c r="AF375" s="409"/>
      <c r="AG375" s="414"/>
      <c r="AH375" s="414"/>
      <c r="AI375" s="414"/>
      <c r="AJ375" s="414"/>
      <c r="AK375" s="414"/>
      <c r="AL375" s="414"/>
      <c r="AM375" s="296">
        <f>SUM(Y375:AL375)</f>
        <v>0</v>
      </c>
    </row>
    <row r="376" spans="1:42" ht="15.5"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1077">
        <f>Y375</f>
        <v>0</v>
      </c>
      <c r="Z376" s="1077">
        <f t="shared" ref="Z376:AB376" si="972">Z375</f>
        <v>0</v>
      </c>
      <c r="AA376" s="1077">
        <f t="shared" si="972"/>
        <v>0</v>
      </c>
      <c r="AB376" s="1077">
        <f t="shared" si="972"/>
        <v>0</v>
      </c>
      <c r="AC376" s="410">
        <f t="shared" ref="AC376" si="973">AC375</f>
        <v>0</v>
      </c>
      <c r="AD376" s="410">
        <f t="shared" ref="AD376" si="974">AD375</f>
        <v>0</v>
      </c>
      <c r="AE376" s="410">
        <f t="shared" ref="AE376" si="975">AE375</f>
        <v>0</v>
      </c>
      <c r="AF376" s="410">
        <f t="shared" ref="AF376" si="976">AF375</f>
        <v>0</v>
      </c>
      <c r="AG376" s="410">
        <f t="shared" ref="AG376" si="977">AG375</f>
        <v>0</v>
      </c>
      <c r="AH376" s="410">
        <f t="shared" ref="AH376" si="978">AH375</f>
        <v>0</v>
      </c>
      <c r="AI376" s="410">
        <f t="shared" ref="AI376" si="979">AI375</f>
        <v>0</v>
      </c>
      <c r="AJ376" s="410">
        <f t="shared" ref="AJ376" si="980">AJ375</f>
        <v>0</v>
      </c>
      <c r="AK376" s="410">
        <f t="shared" ref="AK376" si="981">AK375</f>
        <v>0</v>
      </c>
      <c r="AL376" s="410">
        <f t="shared" ref="AL376" si="982">AL375</f>
        <v>0</v>
      </c>
      <c r="AM376" s="306"/>
    </row>
    <row r="377" spans="1:42" ht="15.5" hidden="1" outlineLevel="1">
      <c r="B377" s="517"/>
      <c r="C377" s="291"/>
      <c r="D377" s="1066"/>
      <c r="E377" s="1066"/>
      <c r="F377" s="1066"/>
      <c r="G377" s="1066"/>
      <c r="H377" s="1066"/>
      <c r="I377" s="1066"/>
      <c r="J377" s="1066"/>
      <c r="K377" s="1066"/>
      <c r="L377" s="1066"/>
      <c r="M377" s="1066"/>
      <c r="N377" s="1066"/>
      <c r="O377" s="1066"/>
      <c r="P377" s="1066"/>
      <c r="Q377" s="1066"/>
      <c r="R377" s="1066"/>
      <c r="S377" s="1066"/>
      <c r="T377" s="1066"/>
      <c r="U377" s="1066"/>
      <c r="V377" s="1066"/>
      <c r="W377" s="1066"/>
      <c r="X377" s="1066"/>
      <c r="Y377" s="1078"/>
      <c r="Z377" s="1108"/>
      <c r="AA377" s="1108"/>
      <c r="AB377" s="1108"/>
      <c r="AC377" s="424"/>
      <c r="AD377" s="424"/>
      <c r="AE377" s="424"/>
      <c r="AF377" s="424"/>
      <c r="AG377" s="424"/>
      <c r="AH377" s="424"/>
      <c r="AI377" s="424"/>
      <c r="AJ377" s="424"/>
      <c r="AK377" s="424"/>
      <c r="AL377" s="424"/>
      <c r="AM377" s="306"/>
    </row>
    <row r="378" spans="1:42" ht="31" hidden="1" outlineLevel="1">
      <c r="A378" s="519">
        <v>49</v>
      </c>
      <c r="B378" s="517"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1089"/>
      <c r="Z378" s="1076"/>
      <c r="AA378" s="1076"/>
      <c r="AB378" s="1076"/>
      <c r="AC378" s="409"/>
      <c r="AD378" s="409"/>
      <c r="AE378" s="409"/>
      <c r="AF378" s="409"/>
      <c r="AG378" s="414"/>
      <c r="AH378" s="414"/>
      <c r="AI378" s="414"/>
      <c r="AJ378" s="414"/>
      <c r="AK378" s="414"/>
      <c r="AL378" s="414"/>
      <c r="AM378" s="296">
        <f>SUM(Y378:AL378)</f>
        <v>0</v>
      </c>
    </row>
    <row r="379" spans="1:42" ht="15.5"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1077">
        <f>Y378</f>
        <v>0</v>
      </c>
      <c r="Z379" s="1077">
        <f t="shared" ref="Z379:AB379" si="983">Z378</f>
        <v>0</v>
      </c>
      <c r="AA379" s="1077">
        <f t="shared" si="983"/>
        <v>0</v>
      </c>
      <c r="AB379" s="1077">
        <f t="shared" si="983"/>
        <v>0</v>
      </c>
      <c r="AC379" s="410">
        <f t="shared" ref="AC379" si="984">AC378</f>
        <v>0</v>
      </c>
      <c r="AD379" s="410">
        <f t="shared" ref="AD379" si="985">AD378</f>
        <v>0</v>
      </c>
      <c r="AE379" s="410">
        <f t="shared" ref="AE379" si="986">AE378</f>
        <v>0</v>
      </c>
      <c r="AF379" s="410">
        <f t="shared" ref="AF379" si="987">AF378</f>
        <v>0</v>
      </c>
      <c r="AG379" s="410">
        <f t="shared" ref="AG379" si="988">AG378</f>
        <v>0</v>
      </c>
      <c r="AH379" s="410">
        <f t="shared" ref="AH379" si="989">AH378</f>
        <v>0</v>
      </c>
      <c r="AI379" s="410">
        <f t="shared" ref="AI379" si="990">AI378</f>
        <v>0</v>
      </c>
      <c r="AJ379" s="410">
        <f t="shared" ref="AJ379" si="991">AJ378</f>
        <v>0</v>
      </c>
      <c r="AK379" s="410">
        <f t="shared" ref="AK379" si="992">AK378</f>
        <v>0</v>
      </c>
      <c r="AL379" s="410">
        <f t="shared" ref="AL379" si="993">AL378</f>
        <v>0</v>
      </c>
      <c r="AM379" s="306"/>
    </row>
    <row r="380" spans="1:42" ht="15.5" hidden="1" outlineLevel="1">
      <c r="B380" s="436"/>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5" collapsed="1">
      <c r="B381" s="326" t="s">
        <v>274</v>
      </c>
      <c r="C381" s="328"/>
      <c r="D381" s="328">
        <f>SUM(D221:D379)</f>
        <v>21615310</v>
      </c>
      <c r="E381" s="328"/>
      <c r="F381" s="328"/>
      <c r="G381" s="328"/>
      <c r="H381" s="328"/>
      <c r="I381" s="328"/>
      <c r="J381" s="328"/>
      <c r="K381" s="328"/>
      <c r="L381" s="328"/>
      <c r="M381" s="328"/>
      <c r="N381" s="328"/>
      <c r="O381" s="328">
        <f>SUM(O221:O379)</f>
        <v>3592</v>
      </c>
      <c r="P381" s="328"/>
      <c r="Q381" s="328"/>
      <c r="R381" s="328"/>
      <c r="S381" s="328"/>
      <c r="T381" s="328"/>
      <c r="U381" s="328"/>
      <c r="V381" s="328"/>
      <c r="W381" s="328"/>
      <c r="X381" s="328"/>
      <c r="Y381" s="328">
        <f>IF(Y219="kWh",SUMPRODUCT(D221:D379,Y221:Y379))</f>
        <v>9349965</v>
      </c>
      <c r="Z381" s="328">
        <f>IF(Z219="kWh",SUMPRODUCT(D221:D379,Z221:Z379))</f>
        <v>1471640.88</v>
      </c>
      <c r="AA381" s="328">
        <f>IF(AA219="kw",SUMPRODUCT(N221:N379,O221:O379,AA221:AA379),SUMPRODUCT(D221:D379,AA221:AA379))</f>
        <v>26146.560000000001</v>
      </c>
      <c r="AB381" s="328">
        <f>IF(AB219="kw",SUMPRODUCT(N221:N379,O221:O379,AB221:AB379),SUMPRODUCT(D221:D379,AB221:AB379))</f>
        <v>0</v>
      </c>
      <c r="AC381" s="328">
        <f>IF(AC219="kw",SUMPRODUCT(N221:N379,O221:O379,AC221:AC379),SUMPRODUCT(D221:D379,AC221:AC379))</f>
        <v>0</v>
      </c>
      <c r="AD381" s="328">
        <f>IF(AD219="kw",SUMPRODUCT(N221:N379,O221:O379,AD221:AD379),SUMPRODUCT(D221:D379,AD221:AD379))</f>
        <v>0</v>
      </c>
      <c r="AE381" s="328">
        <f>IF(AE219="kw",SUMPRODUCT(N221:N379,O221:O379,AE221:AE379),SUMPRODUCT(D221:D379,AE221:AE379))</f>
        <v>0</v>
      </c>
      <c r="AF381" s="328">
        <f>IF(AF219="kw",SUMPRODUCT(N221:N379,O221:O379,AF221:AF379),SUMPRODUCT(D221:D379,AF221:AF379))</f>
        <v>0</v>
      </c>
      <c r="AG381" s="328">
        <f>IF(AG219="kw",SUMPRODUCT(N221:N379,O221:O379,AG221:AG379),SUMPRODUCT(D221:D379,AG221:AG379))</f>
        <v>0</v>
      </c>
      <c r="AH381" s="328">
        <f>IF(AH219="kw",SUMPRODUCT(N221:N379,O221:O379,AH221:AH379),SUMPRODUCT(D221:D379,AH221:AH379))</f>
        <v>0</v>
      </c>
      <c r="AI381" s="328">
        <f>IF(AI219="kw",SUMPRODUCT(N221:N379,O221:O379,AI221:AI379),SUMPRODUCT(D221:D379,AI221:AI379))</f>
        <v>0</v>
      </c>
      <c r="AJ381" s="328">
        <f>IF(AJ219="kw",SUMPRODUCT(N221:N379,O221:O379,AJ221:AJ379),SUMPRODUCT(D221:D379,AJ221:AJ379))</f>
        <v>0</v>
      </c>
      <c r="AK381" s="328">
        <f>IF(AK219="kw",SUMPRODUCT(N221:N379,O221:O379,AK221:AK379),SUMPRODUCT(D221:D379,AK221:AK379))</f>
        <v>0</v>
      </c>
      <c r="AL381" s="328">
        <f>IF(AL219="kw",SUMPRODUCT(N221:N379,O221:O379,AL221:AL379),SUMPRODUCT(D221:D379,AL221:AL379))</f>
        <v>0</v>
      </c>
      <c r="AM381" s="329"/>
    </row>
    <row r="382" spans="1:42" ht="15.5">
      <c r="B382" s="390" t="s">
        <v>275</v>
      </c>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f>HLOOKUP(Y218,'2. LRAMVA Threshold'!$B$42:$Q$53,8,FALSE)</f>
        <v>3348102</v>
      </c>
      <c r="Z382" s="391">
        <f>HLOOKUP(Z218,'2. LRAMVA Threshold'!$B$42:$Q$53,8,FALSE)</f>
        <v>3280740</v>
      </c>
      <c r="AA382" s="391">
        <f>HLOOKUP(AA218,'2. LRAMVA Threshold'!$B$42:$Q$53,8,FALSE)</f>
        <v>31326</v>
      </c>
      <c r="AB382" s="391">
        <f>HLOOKUP(AB218,'2. LRAMVA Threshold'!$B$42:$Q$53,8,FALSE)</f>
        <v>0</v>
      </c>
      <c r="AC382" s="391">
        <f>HLOOKUP(AC218,'2. LRAMVA Threshold'!$B$42:$Q$53,8,FALSE)</f>
        <v>0</v>
      </c>
      <c r="AD382" s="391">
        <f>HLOOKUP(AD218,'2. LRAMVA Threshold'!$B$42:$Q$53,8,FALSE)</f>
        <v>0</v>
      </c>
      <c r="AE382" s="391">
        <f>HLOOKUP(AE218,'2. LRAMVA Threshold'!$B$42:$Q$53,8,FALSE)</f>
        <v>0</v>
      </c>
      <c r="AF382" s="391">
        <f>HLOOKUP(AF218,'2. LRAMVA Threshold'!$B$42:$Q$53,8,FALSE)</f>
        <v>0</v>
      </c>
      <c r="AG382" s="391">
        <f>HLOOKUP(AG218,'2. LRAMVA Threshold'!$B$42:$Q$53,8,FALSE)</f>
        <v>0</v>
      </c>
      <c r="AH382" s="391">
        <f>HLOOKUP(AH218,'2. LRAMVA Threshold'!$B$42:$Q$53,8,FALSE)</f>
        <v>0</v>
      </c>
      <c r="AI382" s="391">
        <f>HLOOKUP(AI218,'2. LRAMVA Threshold'!$B$42:$Q$53,8,FALSE)</f>
        <v>0</v>
      </c>
      <c r="AJ382" s="391">
        <f>HLOOKUP(AJ218,'2. LRAMVA Threshold'!$B$42:$Q$53,8,FALSE)</f>
        <v>0</v>
      </c>
      <c r="AK382" s="391">
        <f>HLOOKUP(AK218,'2. LRAMVA Threshold'!$B$42:$Q$53,8,FALSE)</f>
        <v>0</v>
      </c>
      <c r="AL382" s="391">
        <f>HLOOKUP(AL218,'2. LRAMVA Threshold'!$B$42:$Q$53,8,FALSE)</f>
        <v>0</v>
      </c>
      <c r="AM382" s="392"/>
    </row>
    <row r="383" spans="1:42" ht="15.5">
      <c r="B383" s="393"/>
      <c r="C383" s="431"/>
      <c r="D383" s="432"/>
      <c r="E383" s="432"/>
      <c r="F383" s="432"/>
      <c r="G383" s="432"/>
      <c r="H383" s="432"/>
      <c r="I383" s="432"/>
      <c r="J383" s="432"/>
      <c r="K383" s="432"/>
      <c r="L383" s="432"/>
      <c r="M383" s="432"/>
      <c r="N383" s="432"/>
      <c r="O383" s="433"/>
      <c r="P383" s="432"/>
      <c r="Q383" s="432"/>
      <c r="R383" s="432"/>
      <c r="S383" s="434"/>
      <c r="T383" s="434"/>
      <c r="U383" s="434"/>
      <c r="V383" s="434"/>
      <c r="W383" s="432"/>
      <c r="X383" s="432"/>
      <c r="Y383" s="435"/>
      <c r="Z383" s="435"/>
      <c r="AA383" s="435"/>
      <c r="AB383" s="435"/>
      <c r="AC383" s="435"/>
      <c r="AD383" s="435"/>
      <c r="AE383" s="435"/>
      <c r="AF383" s="398"/>
      <c r="AG383" s="398"/>
      <c r="AH383" s="398"/>
      <c r="AI383" s="398"/>
      <c r="AJ383" s="398"/>
      <c r="AK383" s="398"/>
      <c r="AL383" s="398"/>
      <c r="AM383" s="399"/>
    </row>
    <row r="384" spans="1:42" ht="15.5">
      <c r="B384" s="323" t="s">
        <v>276</v>
      </c>
      <c r="C384" s="337"/>
      <c r="D384" s="337"/>
      <c r="E384" s="375"/>
      <c r="F384" s="375"/>
      <c r="G384" s="375"/>
      <c r="H384" s="375"/>
      <c r="I384" s="375"/>
      <c r="J384" s="375"/>
      <c r="K384" s="375"/>
      <c r="L384" s="375"/>
      <c r="M384" s="375"/>
      <c r="N384" s="375"/>
      <c r="O384" s="291"/>
      <c r="P384" s="339"/>
      <c r="Q384" s="339"/>
      <c r="R384" s="339"/>
      <c r="S384" s="338"/>
      <c r="T384" s="338"/>
      <c r="U384" s="338"/>
      <c r="V384" s="338"/>
      <c r="W384" s="339"/>
      <c r="X384" s="339"/>
      <c r="Y384" s="340">
        <f>HLOOKUP(Y$35,'3.  Distribution Rates'!$C$122:$P$133,8,FALSE)</f>
        <v>1.2500000000000001E-2</v>
      </c>
      <c r="Z384" s="340">
        <f>HLOOKUP(Z$35,'3.  Distribution Rates'!$C$122:$P$133,8,FALSE)</f>
        <v>1.2800000000000001E-2</v>
      </c>
      <c r="AA384" s="340">
        <f>HLOOKUP(AA$35,'3.  Distribution Rates'!$C$122:$P$133,8,FALSE)</f>
        <v>4.5715000000000003</v>
      </c>
      <c r="AB384" s="340">
        <f>HLOOKUP(AB$35,'3.  Distribution Rates'!$C$122:$P$133,8,FALSE)</f>
        <v>0</v>
      </c>
      <c r="AC384" s="340">
        <f>HLOOKUP(AC$35,'3.  Distribution Rates'!$C$122:$P$133,8,FALSE)</f>
        <v>0</v>
      </c>
      <c r="AD384" s="340">
        <f>HLOOKUP(AD$35,'3.  Distribution Rates'!$C$122:$P$133,8,FALSE)</f>
        <v>0</v>
      </c>
      <c r="AE384" s="340">
        <f>HLOOKUP(AE$35,'3.  Distribution Rates'!$C$122:$P$133,8,FALSE)</f>
        <v>0</v>
      </c>
      <c r="AF384" s="340">
        <f>HLOOKUP(AF$35,'3.  Distribution Rates'!$C$122:$P$133,8,FALSE)</f>
        <v>0</v>
      </c>
      <c r="AG384" s="340">
        <f>HLOOKUP(AG$35,'3.  Distribution Rates'!$C$122:$P$133,8,FALSE)</f>
        <v>0</v>
      </c>
      <c r="AH384" s="340">
        <f>HLOOKUP(AH$35,'3.  Distribution Rates'!$C$122:$P$133,8,FALSE)</f>
        <v>0</v>
      </c>
      <c r="AI384" s="340">
        <f>HLOOKUP(AI$35,'3.  Distribution Rates'!$C$122:$P$133,8,FALSE)</f>
        <v>0</v>
      </c>
      <c r="AJ384" s="340">
        <f>HLOOKUP(AJ$35,'3.  Distribution Rates'!$C$122:$P$133,8,FALSE)</f>
        <v>0</v>
      </c>
      <c r="AK384" s="340">
        <f>HLOOKUP(AK$35,'3.  Distribution Rates'!$C$122:$P$133,8,FALSE)</f>
        <v>0</v>
      </c>
      <c r="AL384" s="340">
        <f>HLOOKUP(AL$35,'3.  Distribution Rates'!$C$122:$P$133,8,FALSE)</f>
        <v>0</v>
      </c>
      <c r="AM384" s="376"/>
      <c r="AN384" s="340"/>
      <c r="AO384" s="340"/>
      <c r="AP384" s="340"/>
    </row>
    <row r="385" spans="2:39" ht="15.5">
      <c r="B385" s="323" t="s">
        <v>277</v>
      </c>
      <c r="C385" s="344"/>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1109"/>
      <c r="Z385" s="1109"/>
      <c r="AA385" s="1109"/>
      <c r="AB385" s="1109"/>
      <c r="AC385" s="377">
        <f>'4.  2011-2014 LRAM'!AC139*AC384</f>
        <v>0</v>
      </c>
      <c r="AD385" s="377">
        <f>'4.  2011-2014 LRAM'!AD139*AD384</f>
        <v>0</v>
      </c>
      <c r="AE385" s="377">
        <f>'4.  2011-2014 LRAM'!AE139*AE384</f>
        <v>0</v>
      </c>
      <c r="AF385" s="377">
        <f>'4.  2011-2014 LRAM'!AF139*AF384</f>
        <v>0</v>
      </c>
      <c r="AG385" s="377">
        <f>'4.  2011-2014 LRAM'!AG139*AG384</f>
        <v>0</v>
      </c>
      <c r="AH385" s="377">
        <f>'4.  2011-2014 LRAM'!AH139*AH384</f>
        <v>0</v>
      </c>
      <c r="AI385" s="377">
        <f>'4.  2011-2014 LRAM'!AI139*AI384</f>
        <v>0</v>
      </c>
      <c r="AJ385" s="377">
        <f>'4.  2011-2014 LRAM'!AJ139*AJ384</f>
        <v>0</v>
      </c>
      <c r="AK385" s="377">
        <f>'4.  2011-2014 LRAM'!AK139*AK384</f>
        <v>0</v>
      </c>
      <c r="AL385" s="377">
        <f>'4.  2011-2014 LRAM'!AL139*AL384</f>
        <v>0</v>
      </c>
      <c r="AM385" s="626">
        <f>SUM(Y385:AL385)</f>
        <v>0</v>
      </c>
    </row>
    <row r="386" spans="2:39" ht="15.5">
      <c r="B386" s="323" t="s">
        <v>278</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1109"/>
      <c r="Z386" s="1109"/>
      <c r="AA386" s="1109"/>
      <c r="AB386" s="1109"/>
      <c r="AC386" s="377">
        <f>'4.  2011-2014 LRAM'!AC268*AC384</f>
        <v>0</v>
      </c>
      <c r="AD386" s="377">
        <f>'4.  2011-2014 LRAM'!AD268*AD384</f>
        <v>0</v>
      </c>
      <c r="AE386" s="377">
        <f>'4.  2011-2014 LRAM'!AE268*AE384</f>
        <v>0</v>
      </c>
      <c r="AF386" s="377">
        <f>'4.  2011-2014 LRAM'!AF268*AF384</f>
        <v>0</v>
      </c>
      <c r="AG386" s="377">
        <f>'4.  2011-2014 LRAM'!AG268*AG384</f>
        <v>0</v>
      </c>
      <c r="AH386" s="377">
        <f>'4.  2011-2014 LRAM'!AH268*AH384</f>
        <v>0</v>
      </c>
      <c r="AI386" s="377">
        <f>'4.  2011-2014 LRAM'!AI268*AI384</f>
        <v>0</v>
      </c>
      <c r="AJ386" s="377">
        <f>'4.  2011-2014 LRAM'!AJ268*AJ384</f>
        <v>0</v>
      </c>
      <c r="AK386" s="377">
        <f>'4.  2011-2014 LRAM'!AK268*AK384</f>
        <v>0</v>
      </c>
      <c r="AL386" s="377">
        <f>'4.  2011-2014 LRAM'!AL268*AL384</f>
        <v>0</v>
      </c>
      <c r="AM386" s="626">
        <f>SUM(Y386:AL386)</f>
        <v>0</v>
      </c>
    </row>
    <row r="387" spans="2:39" ht="15.5">
      <c r="B387" s="323" t="s">
        <v>279</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f>'4.  2011-2014 LRAM'!Y397*Y384</f>
        <v>18941.023950300347</v>
      </c>
      <c r="Z387" s="377">
        <f>'4.  2011-2014 LRAM'!Z397*Z384</f>
        <v>20011.480763887535</v>
      </c>
      <c r="AA387" s="377">
        <f>'4.  2011-2014 LRAM'!AA397*AA384</f>
        <v>57178.361125012925</v>
      </c>
      <c r="AB387" s="377">
        <f>'4.  2011-2014 LRAM'!AB397*AB384</f>
        <v>0</v>
      </c>
      <c r="AC387" s="377">
        <f>'4.  2011-2014 LRAM'!AC397*AC384</f>
        <v>0</v>
      </c>
      <c r="AD387" s="377">
        <f>'4.  2011-2014 LRAM'!AD397*AD384</f>
        <v>0</v>
      </c>
      <c r="AE387" s="377">
        <f>'4.  2011-2014 LRAM'!AE397*AE384</f>
        <v>0</v>
      </c>
      <c r="AF387" s="377">
        <f>'4.  2011-2014 LRAM'!AF397*AF384</f>
        <v>0</v>
      </c>
      <c r="AG387" s="377">
        <f>'4.  2011-2014 LRAM'!AG397*AG384</f>
        <v>0</v>
      </c>
      <c r="AH387" s="377">
        <f>'4.  2011-2014 LRAM'!AH397*AH384</f>
        <v>0</v>
      </c>
      <c r="AI387" s="377">
        <f>'4.  2011-2014 LRAM'!AI397*AI384</f>
        <v>0</v>
      </c>
      <c r="AJ387" s="377">
        <f>'4.  2011-2014 LRAM'!AJ397*AJ384</f>
        <v>0</v>
      </c>
      <c r="AK387" s="377">
        <f>'4.  2011-2014 LRAM'!AK397*AK384</f>
        <v>0</v>
      </c>
      <c r="AL387" s="377">
        <f>'4.  2011-2014 LRAM'!AL397*AL384</f>
        <v>0</v>
      </c>
      <c r="AM387" s="626">
        <f>SUM(Y387:AL387)</f>
        <v>96130.865839200807</v>
      </c>
    </row>
    <row r="388" spans="2:39" ht="15.5">
      <c r="B388" s="323" t="s">
        <v>280</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'4.  2011-2014 LRAM'!Y527*Y384</f>
        <v>45396.34546213047</v>
      </c>
      <c r="Z388" s="377">
        <f>'4.  2011-2014 LRAM'!Z527*Z384</f>
        <v>21777.247584960001</v>
      </c>
      <c r="AA388" s="377">
        <f>'4.  2011-2014 LRAM'!AA527*AA384</f>
        <v>45423.947704791288</v>
      </c>
      <c r="AB388" s="377">
        <f>'4.  2011-2014 LRAM'!AB527*AB384</f>
        <v>0</v>
      </c>
      <c r="AC388" s="377">
        <f>'4.  2011-2014 LRAM'!AC527*AC384</f>
        <v>0</v>
      </c>
      <c r="AD388" s="377">
        <f>'4.  2011-2014 LRAM'!AD527*AD384</f>
        <v>0</v>
      </c>
      <c r="AE388" s="377">
        <f>'4.  2011-2014 LRAM'!AE527*AE384</f>
        <v>0</v>
      </c>
      <c r="AF388" s="377">
        <f>'4.  2011-2014 LRAM'!AF527*AF384</f>
        <v>0</v>
      </c>
      <c r="AG388" s="377">
        <f>'4.  2011-2014 LRAM'!AG527*AG384</f>
        <v>0</v>
      </c>
      <c r="AH388" s="377">
        <f>'4.  2011-2014 LRAM'!AH527*AH384</f>
        <v>0</v>
      </c>
      <c r="AI388" s="377">
        <f>'4.  2011-2014 LRAM'!AI527*AI384</f>
        <v>0</v>
      </c>
      <c r="AJ388" s="377">
        <f>'4.  2011-2014 LRAM'!AJ527*AJ384</f>
        <v>0</v>
      </c>
      <c r="AK388" s="377">
        <f>'4.  2011-2014 LRAM'!AK527*AK384</f>
        <v>0</v>
      </c>
      <c r="AL388" s="377">
        <f>'4.  2011-2014 LRAM'!AL527*AL384</f>
        <v>0</v>
      </c>
      <c r="AM388" s="626">
        <f t="shared" ref="AM388:AM390" si="994">SUM(Y388:AL388)</f>
        <v>112597.54075188175</v>
      </c>
    </row>
    <row r="389" spans="2:39" ht="15.5">
      <c r="B389" s="323" t="s">
        <v>281</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995">Y208*Y384</f>
        <v>51694.913250000005</v>
      </c>
      <c r="Z389" s="377">
        <f t="shared" si="995"/>
        <v>47761.187584000007</v>
      </c>
      <c r="AA389" s="377">
        <f t="shared" si="995"/>
        <v>170698.34712000002</v>
      </c>
      <c r="AB389" s="377">
        <f t="shared" si="995"/>
        <v>0</v>
      </c>
      <c r="AC389" s="377">
        <f t="shared" si="995"/>
        <v>0</v>
      </c>
      <c r="AD389" s="377">
        <f t="shared" si="995"/>
        <v>0</v>
      </c>
      <c r="AE389" s="377">
        <f t="shared" si="995"/>
        <v>0</v>
      </c>
      <c r="AF389" s="377">
        <f t="shared" si="995"/>
        <v>0</v>
      </c>
      <c r="AG389" s="377">
        <f t="shared" si="995"/>
        <v>0</v>
      </c>
      <c r="AH389" s="377">
        <f t="shared" si="995"/>
        <v>0</v>
      </c>
      <c r="AI389" s="377">
        <f t="shared" si="995"/>
        <v>0</v>
      </c>
      <c r="AJ389" s="377">
        <f t="shared" si="995"/>
        <v>0</v>
      </c>
      <c r="AK389" s="377">
        <f t="shared" si="995"/>
        <v>0</v>
      </c>
      <c r="AL389" s="377">
        <f t="shared" si="995"/>
        <v>0</v>
      </c>
      <c r="AM389" s="626">
        <f t="shared" si="994"/>
        <v>270154.44795400003</v>
      </c>
    </row>
    <row r="390" spans="2:39" ht="15.5">
      <c r="B390" s="323" t="s">
        <v>290</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Y381*Y384</f>
        <v>116874.5625</v>
      </c>
      <c r="Z390" s="377">
        <f t="shared" ref="Z390:AL390" si="996">Z381*Z384</f>
        <v>18837.003263999999</v>
      </c>
      <c r="AA390" s="377">
        <f t="shared" si="996"/>
        <v>119528.99904000001</v>
      </c>
      <c r="AB390" s="377">
        <f t="shared" si="996"/>
        <v>0</v>
      </c>
      <c r="AC390" s="377">
        <f t="shared" si="996"/>
        <v>0</v>
      </c>
      <c r="AD390" s="377">
        <f t="shared" si="996"/>
        <v>0</v>
      </c>
      <c r="AE390" s="377">
        <f t="shared" si="996"/>
        <v>0</v>
      </c>
      <c r="AF390" s="377">
        <f t="shared" si="996"/>
        <v>0</v>
      </c>
      <c r="AG390" s="377">
        <f t="shared" si="996"/>
        <v>0</v>
      </c>
      <c r="AH390" s="377">
        <f t="shared" si="996"/>
        <v>0</v>
      </c>
      <c r="AI390" s="377">
        <f t="shared" si="996"/>
        <v>0</v>
      </c>
      <c r="AJ390" s="377">
        <f t="shared" si="996"/>
        <v>0</v>
      </c>
      <c r="AK390" s="377">
        <f t="shared" si="996"/>
        <v>0</v>
      </c>
      <c r="AL390" s="377">
        <f t="shared" si="996"/>
        <v>0</v>
      </c>
      <c r="AM390" s="626">
        <f t="shared" si="994"/>
        <v>255240.56480400002</v>
      </c>
    </row>
    <row r="391" spans="2:39" ht="15.5">
      <c r="B391" s="348" t="s">
        <v>282</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SUM(Y385:Y390)</f>
        <v>232906.84516243084</v>
      </c>
      <c r="Z391" s="345">
        <f t="shared" ref="Z391:AE391" si="997">SUM(Z385:Z390)</f>
        <v>108386.91919684754</v>
      </c>
      <c r="AA391" s="345">
        <f t="shared" si="997"/>
        <v>392829.65498980426</v>
      </c>
      <c r="AB391" s="345">
        <f t="shared" si="997"/>
        <v>0</v>
      </c>
      <c r="AC391" s="345">
        <f t="shared" si="997"/>
        <v>0</v>
      </c>
      <c r="AD391" s="345">
        <f t="shared" si="997"/>
        <v>0</v>
      </c>
      <c r="AE391" s="345">
        <f t="shared" si="997"/>
        <v>0</v>
      </c>
      <c r="AF391" s="345">
        <f>SUM(AF385:AF390)</f>
        <v>0</v>
      </c>
      <c r="AG391" s="345">
        <f t="shared" ref="AG391:AL391" si="998">SUM(AG385:AG390)</f>
        <v>0</v>
      </c>
      <c r="AH391" s="345">
        <f t="shared" si="998"/>
        <v>0</v>
      </c>
      <c r="AI391" s="345">
        <f t="shared" si="998"/>
        <v>0</v>
      </c>
      <c r="AJ391" s="345">
        <f t="shared" si="998"/>
        <v>0</v>
      </c>
      <c r="AK391" s="345">
        <f t="shared" si="998"/>
        <v>0</v>
      </c>
      <c r="AL391" s="345">
        <f t="shared" si="998"/>
        <v>0</v>
      </c>
      <c r="AM391" s="406">
        <f>SUM(AM385:AM390)</f>
        <v>734123.41934908263</v>
      </c>
    </row>
    <row r="392" spans="2:39" ht="15.5">
      <c r="B392" s="348" t="s">
        <v>283</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Y382*Y384</f>
        <v>41851.275000000001</v>
      </c>
      <c r="Z392" s="346">
        <f t="shared" ref="Z392:AE392" si="999">Z382*Z384</f>
        <v>41993.472000000002</v>
      </c>
      <c r="AA392" s="346">
        <f t="shared" si="999"/>
        <v>143206.80900000001</v>
      </c>
      <c r="AB392" s="346">
        <f t="shared" si="999"/>
        <v>0</v>
      </c>
      <c r="AC392" s="346">
        <f t="shared" si="999"/>
        <v>0</v>
      </c>
      <c r="AD392" s="346">
        <f t="shared" si="999"/>
        <v>0</v>
      </c>
      <c r="AE392" s="346">
        <f t="shared" si="999"/>
        <v>0</v>
      </c>
      <c r="AF392" s="346">
        <f>AF382*AF384</f>
        <v>0</v>
      </c>
      <c r="AG392" s="346">
        <f t="shared" ref="AG392:AL392" si="1000">AG382*AG384</f>
        <v>0</v>
      </c>
      <c r="AH392" s="346">
        <f t="shared" si="1000"/>
        <v>0</v>
      </c>
      <c r="AI392" s="346">
        <f t="shared" si="1000"/>
        <v>0</v>
      </c>
      <c r="AJ392" s="346">
        <f t="shared" si="1000"/>
        <v>0</v>
      </c>
      <c r="AK392" s="346">
        <f t="shared" si="1000"/>
        <v>0</v>
      </c>
      <c r="AL392" s="346">
        <f t="shared" si="1000"/>
        <v>0</v>
      </c>
      <c r="AM392" s="406">
        <f>SUM(Y392:AL392)</f>
        <v>227051.55600000001</v>
      </c>
    </row>
    <row r="393" spans="2:39" ht="15.5">
      <c r="B393" s="348" t="s">
        <v>284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50"/>
      <c r="Z393" s="350"/>
      <c r="AA393" s="350"/>
      <c r="AB393" s="350"/>
      <c r="AC393" s="350"/>
      <c r="AD393" s="350"/>
      <c r="AE393" s="350"/>
      <c r="AF393" s="350"/>
      <c r="AG393" s="350"/>
      <c r="AH393" s="350"/>
      <c r="AI393" s="350"/>
      <c r="AJ393" s="350"/>
      <c r="AK393" s="350"/>
      <c r="AL393" s="350"/>
      <c r="AM393" s="406">
        <f>AM391-AM392</f>
        <v>507071.86334908265</v>
      </c>
    </row>
    <row r="394" spans="2:39" ht="15.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351"/>
      <c r="Z394" s="351"/>
      <c r="AA394" s="351"/>
      <c r="AB394" s="351"/>
      <c r="AC394" s="351"/>
      <c r="AD394" s="351"/>
      <c r="AE394" s="351"/>
      <c r="AF394" s="351"/>
      <c r="AG394" s="351"/>
      <c r="AH394" s="351"/>
      <c r="AI394" s="351"/>
      <c r="AJ394" s="351"/>
      <c r="AK394" s="351"/>
      <c r="AL394" s="351"/>
      <c r="AM394" s="347"/>
    </row>
    <row r="395" spans="2:39" ht="15.5">
      <c r="B395" s="438" t="s">
        <v>285</v>
      </c>
      <c r="C395" s="304"/>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SUMPRODUCT(E221:E379,Y221:Y379)</f>
        <v>9349965</v>
      </c>
      <c r="Z395" s="291">
        <f>SUMPRODUCT(E221:E379,Z221:Z379)</f>
        <v>1471640.88</v>
      </c>
      <c r="AA395" s="291">
        <f t="shared" ref="AA395:AL395" si="1001">IF(AA219="kw",SUMPRODUCT($N$221:$N$379,$P$221:$P$379,AA221:AA379),SUMPRODUCT($E$221:$E$379,AA221:AA379))</f>
        <v>26146.559999999998</v>
      </c>
      <c r="AB395" s="291">
        <f t="shared" si="1001"/>
        <v>0</v>
      </c>
      <c r="AC395" s="291">
        <f t="shared" si="1001"/>
        <v>0</v>
      </c>
      <c r="AD395" s="291">
        <f t="shared" si="1001"/>
        <v>0</v>
      </c>
      <c r="AE395" s="291">
        <f t="shared" si="1001"/>
        <v>0</v>
      </c>
      <c r="AF395" s="291">
        <f t="shared" si="1001"/>
        <v>0</v>
      </c>
      <c r="AG395" s="291">
        <f t="shared" si="1001"/>
        <v>0</v>
      </c>
      <c r="AH395" s="291">
        <f t="shared" si="1001"/>
        <v>0</v>
      </c>
      <c r="AI395" s="291">
        <f t="shared" si="1001"/>
        <v>0</v>
      </c>
      <c r="AJ395" s="291">
        <f t="shared" si="1001"/>
        <v>0</v>
      </c>
      <c r="AK395" s="291">
        <f t="shared" si="1001"/>
        <v>0</v>
      </c>
      <c r="AL395" s="291">
        <f t="shared" si="1001"/>
        <v>0</v>
      </c>
      <c r="AM395" s="347"/>
    </row>
    <row r="396" spans="2:39" ht="15.5">
      <c r="B396" s="438" t="s">
        <v>286</v>
      </c>
      <c r="C396" s="304"/>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SUMPRODUCT(F221:F379,Y221:Y379)</f>
        <v>9349965</v>
      </c>
      <c r="Z396" s="291">
        <f>SUMPRODUCT(F221:F379,Z221:Z379)</f>
        <v>1563626.4</v>
      </c>
      <c r="AA396" s="291">
        <f t="shared" ref="AA396:AL396" si="1002">IF(AA219="kw",SUMPRODUCT($N$221:$N$379,$Q$221:$Q$379,AA221:AA379),SUMPRODUCT($F$221:$F$379,AA221:AA379))</f>
        <v>29451.839999999997</v>
      </c>
      <c r="AB396" s="291">
        <f t="shared" si="1002"/>
        <v>0</v>
      </c>
      <c r="AC396" s="291">
        <f t="shared" si="1002"/>
        <v>0</v>
      </c>
      <c r="AD396" s="291">
        <f t="shared" si="1002"/>
        <v>0</v>
      </c>
      <c r="AE396" s="291">
        <f t="shared" si="1002"/>
        <v>0</v>
      </c>
      <c r="AF396" s="291">
        <f t="shared" si="1002"/>
        <v>0</v>
      </c>
      <c r="AG396" s="291">
        <f t="shared" si="1002"/>
        <v>0</v>
      </c>
      <c r="AH396" s="291">
        <f t="shared" si="1002"/>
        <v>0</v>
      </c>
      <c r="AI396" s="291">
        <f t="shared" si="1002"/>
        <v>0</v>
      </c>
      <c r="AJ396" s="291">
        <f t="shared" si="1002"/>
        <v>0</v>
      </c>
      <c r="AK396" s="291">
        <f t="shared" si="1002"/>
        <v>0</v>
      </c>
      <c r="AL396" s="291">
        <f t="shared" si="1002"/>
        <v>0</v>
      </c>
      <c r="AM396" s="336"/>
    </row>
    <row r="397" spans="2:39" ht="15.5">
      <c r="B397" s="438" t="s">
        <v>287</v>
      </c>
      <c r="C397" s="304"/>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SUMPRODUCT(G221:G379,Y221:Y379)</f>
        <v>9349965</v>
      </c>
      <c r="Z397" s="291">
        <f>SUMPRODUCT(G221:G379,Z221:Z379)</f>
        <v>1563626.4</v>
      </c>
      <c r="AA397" s="291">
        <f t="shared" ref="AA397:AL397" si="1003">IF(AA219="kw",SUMPRODUCT($N$221:$N$379,$R$221:$R$379,AA221:AA379),SUMPRODUCT($G$221:$G$379,AA221:AA379))</f>
        <v>29451.839999999997</v>
      </c>
      <c r="AB397" s="291">
        <f t="shared" si="1003"/>
        <v>0</v>
      </c>
      <c r="AC397" s="291">
        <f t="shared" si="1003"/>
        <v>0</v>
      </c>
      <c r="AD397" s="291">
        <f t="shared" si="1003"/>
        <v>0</v>
      </c>
      <c r="AE397" s="291">
        <f t="shared" si="1003"/>
        <v>0</v>
      </c>
      <c r="AF397" s="291">
        <f t="shared" si="1003"/>
        <v>0</v>
      </c>
      <c r="AG397" s="291">
        <f t="shared" si="1003"/>
        <v>0</v>
      </c>
      <c r="AH397" s="291">
        <f t="shared" si="1003"/>
        <v>0</v>
      </c>
      <c r="AI397" s="291">
        <f t="shared" si="1003"/>
        <v>0</v>
      </c>
      <c r="AJ397" s="291">
        <f t="shared" si="1003"/>
        <v>0</v>
      </c>
      <c r="AK397" s="291">
        <f t="shared" si="1003"/>
        <v>0</v>
      </c>
      <c r="AL397" s="291">
        <f t="shared" si="1003"/>
        <v>0</v>
      </c>
      <c r="AM397" s="336"/>
    </row>
    <row r="398" spans="2:39" ht="15.5">
      <c r="B398" s="439" t="s">
        <v>288</v>
      </c>
      <c r="C398" s="363"/>
      <c r="D398" s="383"/>
      <c r="E398" s="383"/>
      <c r="F398" s="383"/>
      <c r="G398" s="383"/>
      <c r="H398" s="383"/>
      <c r="I398" s="383"/>
      <c r="J398" s="383"/>
      <c r="K398" s="383"/>
      <c r="L398" s="383"/>
      <c r="M398" s="383"/>
      <c r="N398" s="383"/>
      <c r="O398" s="382"/>
      <c r="P398" s="383"/>
      <c r="Q398" s="383"/>
      <c r="R398" s="383"/>
      <c r="S398" s="363"/>
      <c r="T398" s="384"/>
      <c r="U398" s="384"/>
      <c r="V398" s="383"/>
      <c r="W398" s="383"/>
      <c r="X398" s="384"/>
      <c r="Y398" s="325">
        <f>SUMPRODUCT(H221:H379,Y221:Y379)</f>
        <v>9349965</v>
      </c>
      <c r="Z398" s="325">
        <f>SUMPRODUCT(H221:H379,Z221:Z379)</f>
        <v>1563626.4</v>
      </c>
      <c r="AA398" s="325">
        <f t="shared" ref="AA398:AL398" si="1004">IF(AA219="kw",SUMPRODUCT($N$221:$N$379,$S$221:$S$379,AA221:AA379),SUMPRODUCT($H$221:$H$379,AA221:AA379))</f>
        <v>29451.839999999997</v>
      </c>
      <c r="AB398" s="325">
        <f t="shared" si="1004"/>
        <v>0</v>
      </c>
      <c r="AC398" s="325">
        <f t="shared" si="1004"/>
        <v>0</v>
      </c>
      <c r="AD398" s="325">
        <f t="shared" si="1004"/>
        <v>0</v>
      </c>
      <c r="AE398" s="325">
        <f t="shared" si="1004"/>
        <v>0</v>
      </c>
      <c r="AF398" s="325">
        <f t="shared" si="1004"/>
        <v>0</v>
      </c>
      <c r="AG398" s="325">
        <f t="shared" si="1004"/>
        <v>0</v>
      </c>
      <c r="AH398" s="325">
        <f t="shared" si="1004"/>
        <v>0</v>
      </c>
      <c r="AI398" s="325">
        <f t="shared" si="1004"/>
        <v>0</v>
      </c>
      <c r="AJ398" s="325">
        <f t="shared" si="1004"/>
        <v>0</v>
      </c>
      <c r="AK398" s="325">
        <f t="shared" si="1004"/>
        <v>0</v>
      </c>
      <c r="AL398" s="325">
        <f t="shared" si="1004"/>
        <v>0</v>
      </c>
      <c r="AM398" s="385"/>
    </row>
    <row r="399" spans="2:39" ht="21" customHeight="1">
      <c r="B399" s="367" t="s">
        <v>582</v>
      </c>
      <c r="C399" s="386"/>
      <c r="D399" s="387"/>
      <c r="E399" s="387"/>
      <c r="F399" s="387"/>
      <c r="G399" s="387"/>
      <c r="H399" s="387"/>
      <c r="I399" s="387"/>
      <c r="J399" s="387"/>
      <c r="K399" s="387"/>
      <c r="L399" s="387"/>
      <c r="M399" s="387"/>
      <c r="N399" s="387"/>
      <c r="O399" s="387"/>
      <c r="P399" s="387"/>
      <c r="Q399" s="387"/>
      <c r="R399" s="387"/>
      <c r="S399" s="370"/>
      <c r="T399" s="371"/>
      <c r="U399" s="387"/>
      <c r="V399" s="387"/>
      <c r="W399" s="387"/>
      <c r="X399" s="387"/>
      <c r="Y399" s="408"/>
      <c r="Z399" s="408"/>
      <c r="AA399" s="408"/>
      <c r="AB399" s="408"/>
      <c r="AC399" s="408"/>
      <c r="AD399" s="408"/>
      <c r="AE399" s="408"/>
      <c r="AF399" s="408"/>
      <c r="AG399" s="408"/>
      <c r="AH399" s="408"/>
      <c r="AI399" s="408"/>
      <c r="AJ399" s="408"/>
      <c r="AK399" s="408"/>
      <c r="AL399" s="408"/>
      <c r="AM399" s="388"/>
    </row>
    <row r="402" spans="1:39" ht="15.5">
      <c r="B402" s="280" t="s">
        <v>291</v>
      </c>
      <c r="C402" s="281"/>
      <c r="D402" s="587" t="s">
        <v>526</v>
      </c>
      <c r="E402" s="253"/>
      <c r="F402" s="589"/>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1198" t="s">
        <v>211</v>
      </c>
      <c r="C403" s="1200" t="s">
        <v>33</v>
      </c>
      <c r="D403" s="284" t="s">
        <v>422</v>
      </c>
      <c r="E403" s="1202" t="s">
        <v>209</v>
      </c>
      <c r="F403" s="1203"/>
      <c r="G403" s="1203"/>
      <c r="H403" s="1203"/>
      <c r="I403" s="1203"/>
      <c r="J403" s="1203"/>
      <c r="K403" s="1203"/>
      <c r="L403" s="1203"/>
      <c r="M403" s="1204"/>
      <c r="N403" s="1208" t="s">
        <v>213</v>
      </c>
      <c r="O403" s="284" t="s">
        <v>423</v>
      </c>
      <c r="P403" s="1202" t="s">
        <v>212</v>
      </c>
      <c r="Q403" s="1203"/>
      <c r="R403" s="1203"/>
      <c r="S403" s="1203"/>
      <c r="T403" s="1203"/>
      <c r="U403" s="1203"/>
      <c r="V403" s="1203"/>
      <c r="W403" s="1203"/>
      <c r="X403" s="1204"/>
      <c r="Y403" s="1205" t="s">
        <v>243</v>
      </c>
      <c r="Z403" s="1206"/>
      <c r="AA403" s="1206"/>
      <c r="AB403" s="1206"/>
      <c r="AC403" s="1206"/>
      <c r="AD403" s="1206"/>
      <c r="AE403" s="1206"/>
      <c r="AF403" s="1206"/>
      <c r="AG403" s="1206"/>
      <c r="AH403" s="1206"/>
      <c r="AI403" s="1206"/>
      <c r="AJ403" s="1206"/>
      <c r="AK403" s="1206"/>
      <c r="AL403" s="1206"/>
      <c r="AM403" s="1207"/>
    </row>
    <row r="404" spans="1:39" ht="61.5" customHeight="1">
      <c r="B404" s="1199"/>
      <c r="C404" s="1201"/>
      <c r="D404" s="285">
        <v>2017</v>
      </c>
      <c r="E404" s="285">
        <v>2018</v>
      </c>
      <c r="F404" s="285">
        <v>2019</v>
      </c>
      <c r="G404" s="285">
        <v>2020</v>
      </c>
      <c r="H404" s="285">
        <v>2021</v>
      </c>
      <c r="I404" s="285">
        <v>2022</v>
      </c>
      <c r="J404" s="285">
        <v>2023</v>
      </c>
      <c r="K404" s="285">
        <v>2024</v>
      </c>
      <c r="L404" s="285">
        <v>2025</v>
      </c>
      <c r="M404" s="285">
        <v>2026</v>
      </c>
      <c r="N404" s="1209"/>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GS&gt;50 kW</v>
      </c>
      <c r="AB404" s="285" t="str">
        <f>'1.  LRAMVA Summary'!G52</f>
        <v>Streetlighting kW</v>
      </c>
      <c r="AC404" s="285" t="str">
        <f>'1.  LRAMVA Summary'!H52</f>
        <v/>
      </c>
      <c r="AD404" s="285" t="str">
        <f>'1.  LRAMVA Summary'!I52</f>
        <v/>
      </c>
      <c r="AE404" s="285" t="str">
        <f>'1.  LRAMVA Summary'!J52</f>
        <v/>
      </c>
      <c r="AF404" s="285" t="str">
        <f>'1.  LRAMVA Summary'!K52</f>
        <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customHeight="1">
      <c r="A405" s="529"/>
      <c r="B405" s="521" t="s">
        <v>504</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f>'1.  LRAMVA Summary'!H53</f>
        <v>0</v>
      </c>
      <c r="AD405" s="291">
        <f>'1.  LRAMVA Summary'!I53</f>
        <v>0</v>
      </c>
      <c r="AE405" s="291">
        <f>'1.  LRAMVA Summary'!J53</f>
        <v>0</v>
      </c>
      <c r="AF405" s="291">
        <f>'1.  LRAMVA Summary'!K53</f>
        <v>0</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5" outlineLevel="1">
      <c r="A406" s="529"/>
      <c r="B406" s="501" t="s">
        <v>497</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t="15.5" outlineLevel="1">
      <c r="A407" s="529">
        <v>1</v>
      </c>
      <c r="B407" s="427" t="s">
        <v>95</v>
      </c>
      <c r="C407" s="291" t="s">
        <v>25</v>
      </c>
      <c r="D407" s="295"/>
      <c r="E407" s="295"/>
      <c r="F407" s="295"/>
      <c r="G407" s="295"/>
      <c r="H407" s="295"/>
      <c r="I407" s="295"/>
      <c r="J407" s="295"/>
      <c r="K407" s="295"/>
      <c r="L407" s="295"/>
      <c r="M407" s="295"/>
      <c r="N407" s="1066"/>
      <c r="O407" s="295"/>
      <c r="P407" s="295"/>
      <c r="Q407" s="295"/>
      <c r="R407" s="295"/>
      <c r="S407" s="295"/>
      <c r="T407" s="295"/>
      <c r="U407" s="295"/>
      <c r="V407" s="295"/>
      <c r="W407" s="295"/>
      <c r="X407" s="295"/>
      <c r="Y407" s="1076"/>
      <c r="Z407" s="1076"/>
      <c r="AA407" s="1076"/>
      <c r="AB407" s="1076"/>
      <c r="AC407" s="409"/>
      <c r="AD407" s="409"/>
      <c r="AE407" s="409"/>
      <c r="AF407" s="409"/>
      <c r="AG407" s="409"/>
      <c r="AH407" s="409"/>
      <c r="AI407" s="409"/>
      <c r="AJ407" s="409"/>
      <c r="AK407" s="409"/>
      <c r="AL407" s="409"/>
      <c r="AM407" s="296">
        <f>SUM(Y407:AL407)</f>
        <v>0</v>
      </c>
    </row>
    <row r="408" spans="1:39" ht="15.5" outlineLevel="1">
      <c r="A408" s="529"/>
      <c r="B408" s="430" t="s">
        <v>308</v>
      </c>
      <c r="C408" s="291" t="s">
        <v>163</v>
      </c>
      <c r="D408" s="295"/>
      <c r="E408" s="295"/>
      <c r="F408" s="295"/>
      <c r="G408" s="295"/>
      <c r="H408" s="295"/>
      <c r="I408" s="295"/>
      <c r="J408" s="295"/>
      <c r="K408" s="295"/>
      <c r="L408" s="295"/>
      <c r="M408" s="295"/>
      <c r="N408" s="1067"/>
      <c r="O408" s="295"/>
      <c r="P408" s="295"/>
      <c r="Q408" s="295"/>
      <c r="R408" s="295"/>
      <c r="S408" s="295"/>
      <c r="T408" s="295"/>
      <c r="U408" s="295"/>
      <c r="V408" s="295"/>
      <c r="W408" s="295"/>
      <c r="X408" s="295"/>
      <c r="Y408" s="1077">
        <f>Y407</f>
        <v>0</v>
      </c>
      <c r="Z408" s="1077">
        <f t="shared" ref="Z408:AB408" si="1005">Z407</f>
        <v>0</v>
      </c>
      <c r="AA408" s="1077">
        <f t="shared" si="1005"/>
        <v>0</v>
      </c>
      <c r="AB408" s="1077">
        <f t="shared" si="1005"/>
        <v>0</v>
      </c>
      <c r="AC408" s="410">
        <f t="shared" ref="AC408" si="1006">AC407</f>
        <v>0</v>
      </c>
      <c r="AD408" s="410">
        <f t="shared" ref="AD408" si="1007">AD407</f>
        <v>0</v>
      </c>
      <c r="AE408" s="410">
        <f t="shared" ref="AE408" si="1008">AE407</f>
        <v>0</v>
      </c>
      <c r="AF408" s="410">
        <f t="shared" ref="AF408" si="1009">AF407</f>
        <v>0</v>
      </c>
      <c r="AG408" s="410">
        <f t="shared" ref="AG408" si="1010">AG407</f>
        <v>0</v>
      </c>
      <c r="AH408" s="410">
        <f t="shared" ref="AH408" si="1011">AH407</f>
        <v>0</v>
      </c>
      <c r="AI408" s="410">
        <f t="shared" ref="AI408" si="1012">AI407</f>
        <v>0</v>
      </c>
      <c r="AJ408" s="410">
        <f t="shared" ref="AJ408" si="1013">AJ407</f>
        <v>0</v>
      </c>
      <c r="AK408" s="410">
        <f t="shared" ref="AK408" si="1014">AK407</f>
        <v>0</v>
      </c>
      <c r="AL408" s="410">
        <f t="shared" ref="AL408" si="1015">AL407</f>
        <v>0</v>
      </c>
      <c r="AM408" s="297"/>
    </row>
    <row r="409" spans="1:39" ht="15.5" outlineLevel="1">
      <c r="A409" s="529"/>
      <c r="B409" s="522"/>
      <c r="C409" s="299"/>
      <c r="D409" s="1074"/>
      <c r="E409" s="1074"/>
      <c r="F409" s="1074"/>
      <c r="G409" s="1074"/>
      <c r="H409" s="1074"/>
      <c r="I409" s="1074"/>
      <c r="J409" s="1074"/>
      <c r="K409" s="1074"/>
      <c r="L409" s="1074"/>
      <c r="M409" s="1074"/>
      <c r="N409" s="1073"/>
      <c r="O409" s="1074"/>
      <c r="P409" s="1074"/>
      <c r="Q409" s="1074"/>
      <c r="R409" s="1074"/>
      <c r="S409" s="1074"/>
      <c r="T409" s="1074"/>
      <c r="U409" s="1074"/>
      <c r="V409" s="1074"/>
      <c r="W409" s="1074"/>
      <c r="X409" s="1074"/>
      <c r="Y409" s="1078"/>
      <c r="Z409" s="1079"/>
      <c r="AA409" s="1079"/>
      <c r="AB409" s="1079"/>
      <c r="AC409" s="412"/>
      <c r="AD409" s="412"/>
      <c r="AE409" s="412"/>
      <c r="AF409" s="412"/>
      <c r="AG409" s="412"/>
      <c r="AH409" s="412"/>
      <c r="AI409" s="412"/>
      <c r="AJ409" s="412"/>
      <c r="AK409" s="412"/>
      <c r="AL409" s="412"/>
      <c r="AM409" s="302"/>
    </row>
    <row r="410" spans="1:39" ht="15.5" outlineLevel="1">
      <c r="A410" s="529">
        <v>2</v>
      </c>
      <c r="B410" s="427" t="s">
        <v>96</v>
      </c>
      <c r="C410" s="291" t="s">
        <v>25</v>
      </c>
      <c r="D410" s="295"/>
      <c r="E410" s="295"/>
      <c r="F410" s="295"/>
      <c r="G410" s="295"/>
      <c r="H410" s="295"/>
      <c r="I410" s="295"/>
      <c r="J410" s="295"/>
      <c r="K410" s="295"/>
      <c r="L410" s="295"/>
      <c r="M410" s="295"/>
      <c r="N410" s="1066"/>
      <c r="O410" s="295"/>
      <c r="P410" s="295"/>
      <c r="Q410" s="295"/>
      <c r="R410" s="295"/>
      <c r="S410" s="295"/>
      <c r="T410" s="295"/>
      <c r="U410" s="295"/>
      <c r="V410" s="295"/>
      <c r="W410" s="295"/>
      <c r="X410" s="295"/>
      <c r="Y410" s="1076"/>
      <c r="Z410" s="1076"/>
      <c r="AA410" s="1076"/>
      <c r="AB410" s="1076"/>
      <c r="AC410" s="409"/>
      <c r="AD410" s="409"/>
      <c r="AE410" s="409"/>
      <c r="AF410" s="409"/>
      <c r="AG410" s="409"/>
      <c r="AH410" s="409"/>
      <c r="AI410" s="409"/>
      <c r="AJ410" s="409"/>
      <c r="AK410" s="409"/>
      <c r="AL410" s="409"/>
      <c r="AM410" s="296">
        <f>SUM(Y410:AL410)</f>
        <v>0</v>
      </c>
    </row>
    <row r="411" spans="1:39" ht="15.5" outlineLevel="1">
      <c r="A411" s="529"/>
      <c r="B411" s="430" t="s">
        <v>308</v>
      </c>
      <c r="C411" s="291" t="s">
        <v>163</v>
      </c>
      <c r="D411" s="295"/>
      <c r="E411" s="295"/>
      <c r="F411" s="295"/>
      <c r="G411" s="295"/>
      <c r="H411" s="295"/>
      <c r="I411" s="295"/>
      <c r="J411" s="295"/>
      <c r="K411" s="295"/>
      <c r="L411" s="295"/>
      <c r="M411" s="295"/>
      <c r="N411" s="1067"/>
      <c r="O411" s="295"/>
      <c r="P411" s="295"/>
      <c r="Q411" s="295"/>
      <c r="R411" s="295"/>
      <c r="S411" s="295"/>
      <c r="T411" s="295"/>
      <c r="U411" s="295"/>
      <c r="V411" s="295"/>
      <c r="W411" s="295"/>
      <c r="X411" s="295"/>
      <c r="Y411" s="1077">
        <f>Y410</f>
        <v>0</v>
      </c>
      <c r="Z411" s="1077">
        <f t="shared" ref="Z411:AB411" si="1016">Z410</f>
        <v>0</v>
      </c>
      <c r="AA411" s="1077">
        <f t="shared" si="1016"/>
        <v>0</v>
      </c>
      <c r="AB411" s="1077">
        <f t="shared" si="1016"/>
        <v>0</v>
      </c>
      <c r="AC411" s="410">
        <f t="shared" ref="AC411" si="1017">AC410</f>
        <v>0</v>
      </c>
      <c r="AD411" s="410">
        <f t="shared" ref="AD411" si="1018">AD410</f>
        <v>0</v>
      </c>
      <c r="AE411" s="410">
        <f t="shared" ref="AE411" si="1019">AE410</f>
        <v>0</v>
      </c>
      <c r="AF411" s="410">
        <f t="shared" ref="AF411" si="1020">AF410</f>
        <v>0</v>
      </c>
      <c r="AG411" s="410">
        <f t="shared" ref="AG411" si="1021">AG410</f>
        <v>0</v>
      </c>
      <c r="AH411" s="410">
        <f t="shared" ref="AH411" si="1022">AH410</f>
        <v>0</v>
      </c>
      <c r="AI411" s="410">
        <f t="shared" ref="AI411" si="1023">AI410</f>
        <v>0</v>
      </c>
      <c r="AJ411" s="410">
        <f t="shared" ref="AJ411" si="1024">AJ410</f>
        <v>0</v>
      </c>
      <c r="AK411" s="410">
        <f t="shared" ref="AK411" si="1025">AK410</f>
        <v>0</v>
      </c>
      <c r="AL411" s="410">
        <f t="shared" ref="AL411" si="1026">AL410</f>
        <v>0</v>
      </c>
      <c r="AM411" s="297"/>
    </row>
    <row r="412" spans="1:39" ht="15.5" outlineLevel="1">
      <c r="A412" s="529"/>
      <c r="B412" s="522"/>
      <c r="C412" s="299"/>
      <c r="D412" s="1068"/>
      <c r="E412" s="1068"/>
      <c r="F412" s="1068"/>
      <c r="G412" s="1068"/>
      <c r="H412" s="1068"/>
      <c r="I412" s="1068"/>
      <c r="J412" s="1068"/>
      <c r="K412" s="1068"/>
      <c r="L412" s="1068"/>
      <c r="M412" s="1068"/>
      <c r="N412" s="1073"/>
      <c r="O412" s="1068"/>
      <c r="P412" s="1068"/>
      <c r="Q412" s="1068"/>
      <c r="R412" s="1068"/>
      <c r="S412" s="1068"/>
      <c r="T412" s="1068"/>
      <c r="U412" s="1068"/>
      <c r="V412" s="1068"/>
      <c r="W412" s="1068"/>
      <c r="X412" s="1068"/>
      <c r="Y412" s="1078"/>
      <c r="Z412" s="1079"/>
      <c r="AA412" s="1079"/>
      <c r="AB412" s="1079"/>
      <c r="AC412" s="412"/>
      <c r="AD412" s="412"/>
      <c r="AE412" s="412"/>
      <c r="AF412" s="412"/>
      <c r="AG412" s="412"/>
      <c r="AH412" s="412"/>
      <c r="AI412" s="412"/>
      <c r="AJ412" s="412"/>
      <c r="AK412" s="412"/>
      <c r="AL412" s="412"/>
      <c r="AM412" s="302"/>
    </row>
    <row r="413" spans="1:39" ht="15.5" outlineLevel="1">
      <c r="A413" s="529">
        <v>3</v>
      </c>
      <c r="B413" s="427" t="s">
        <v>97</v>
      </c>
      <c r="C413" s="291" t="s">
        <v>25</v>
      </c>
      <c r="D413" s="295"/>
      <c r="E413" s="295"/>
      <c r="F413" s="295"/>
      <c r="G413" s="295"/>
      <c r="H413" s="295"/>
      <c r="I413" s="295"/>
      <c r="J413" s="295"/>
      <c r="K413" s="295"/>
      <c r="L413" s="295"/>
      <c r="M413" s="295"/>
      <c r="N413" s="1066"/>
      <c r="O413" s="295"/>
      <c r="P413" s="295"/>
      <c r="Q413" s="295"/>
      <c r="R413" s="295"/>
      <c r="S413" s="295"/>
      <c r="T413" s="295"/>
      <c r="U413" s="295"/>
      <c r="V413" s="295"/>
      <c r="W413" s="295"/>
      <c r="X413" s="295"/>
      <c r="Y413" s="1076"/>
      <c r="Z413" s="1076"/>
      <c r="AA413" s="1076"/>
      <c r="AB413" s="1076"/>
      <c r="AC413" s="409"/>
      <c r="AD413" s="409"/>
      <c r="AE413" s="409"/>
      <c r="AF413" s="409"/>
      <c r="AG413" s="409"/>
      <c r="AH413" s="409"/>
      <c r="AI413" s="409"/>
      <c r="AJ413" s="409"/>
      <c r="AK413" s="409"/>
      <c r="AL413" s="409"/>
      <c r="AM413" s="296">
        <f>SUM(Y413:AL413)</f>
        <v>0</v>
      </c>
    </row>
    <row r="414" spans="1:39" ht="15.5" outlineLevel="1">
      <c r="A414" s="529"/>
      <c r="B414" s="430" t="s">
        <v>308</v>
      </c>
      <c r="C414" s="291" t="s">
        <v>163</v>
      </c>
      <c r="D414" s="295"/>
      <c r="E414" s="295"/>
      <c r="F414" s="295"/>
      <c r="G414" s="295"/>
      <c r="H414" s="295"/>
      <c r="I414" s="295"/>
      <c r="J414" s="295"/>
      <c r="K414" s="295"/>
      <c r="L414" s="295"/>
      <c r="M414" s="295"/>
      <c r="N414" s="1067"/>
      <c r="O414" s="295"/>
      <c r="P414" s="295"/>
      <c r="Q414" s="295"/>
      <c r="R414" s="295"/>
      <c r="S414" s="295"/>
      <c r="T414" s="295"/>
      <c r="U414" s="295"/>
      <c r="V414" s="295"/>
      <c r="W414" s="295"/>
      <c r="X414" s="295"/>
      <c r="Y414" s="1077">
        <f>Y413</f>
        <v>0</v>
      </c>
      <c r="Z414" s="1077">
        <f t="shared" ref="Z414:AB414" si="1027">Z413</f>
        <v>0</v>
      </c>
      <c r="AA414" s="1077">
        <f t="shared" si="1027"/>
        <v>0</v>
      </c>
      <c r="AB414" s="1077">
        <f t="shared" si="1027"/>
        <v>0</v>
      </c>
      <c r="AC414" s="410">
        <f t="shared" ref="AC414" si="1028">AC413</f>
        <v>0</v>
      </c>
      <c r="AD414" s="410">
        <f t="shared" ref="AD414" si="1029">AD413</f>
        <v>0</v>
      </c>
      <c r="AE414" s="410">
        <f t="shared" ref="AE414" si="1030">AE413</f>
        <v>0</v>
      </c>
      <c r="AF414" s="410">
        <f t="shared" ref="AF414" si="1031">AF413</f>
        <v>0</v>
      </c>
      <c r="AG414" s="410">
        <f t="shared" ref="AG414" si="1032">AG413</f>
        <v>0</v>
      </c>
      <c r="AH414" s="410">
        <f t="shared" ref="AH414" si="1033">AH413</f>
        <v>0</v>
      </c>
      <c r="AI414" s="410">
        <f t="shared" ref="AI414" si="1034">AI413</f>
        <v>0</v>
      </c>
      <c r="AJ414" s="410">
        <f t="shared" ref="AJ414" si="1035">AJ413</f>
        <v>0</v>
      </c>
      <c r="AK414" s="410">
        <f t="shared" ref="AK414" si="1036">AK413</f>
        <v>0</v>
      </c>
      <c r="AL414" s="410">
        <f t="shared" ref="AL414" si="1037">AL413</f>
        <v>0</v>
      </c>
      <c r="AM414" s="297"/>
    </row>
    <row r="415" spans="1:39" ht="15.5" outlineLevel="1">
      <c r="A415" s="529"/>
      <c r="B415" s="430"/>
      <c r="C415" s="305"/>
      <c r="D415" s="1066"/>
      <c r="E415" s="1066"/>
      <c r="F415" s="1066"/>
      <c r="G415" s="1066"/>
      <c r="H415" s="1066"/>
      <c r="I415" s="1066"/>
      <c r="J415" s="1066"/>
      <c r="K415" s="1066"/>
      <c r="L415" s="1066"/>
      <c r="M415" s="1066"/>
      <c r="N415" s="1066"/>
      <c r="O415" s="1066"/>
      <c r="P415" s="1066"/>
      <c r="Q415" s="1066"/>
      <c r="R415" s="1066"/>
      <c r="S415" s="1066"/>
      <c r="T415" s="1066"/>
      <c r="U415" s="1066"/>
      <c r="V415" s="1066"/>
      <c r="W415" s="1066"/>
      <c r="X415" s="1066"/>
      <c r="Y415" s="1078"/>
      <c r="Z415" s="1078"/>
      <c r="AA415" s="1078"/>
      <c r="AB415" s="1078"/>
      <c r="AC415" s="411"/>
      <c r="AD415" s="411"/>
      <c r="AE415" s="411"/>
      <c r="AF415" s="411"/>
      <c r="AG415" s="411"/>
      <c r="AH415" s="411"/>
      <c r="AI415" s="411"/>
      <c r="AJ415" s="411"/>
      <c r="AK415" s="411"/>
      <c r="AL415" s="411"/>
      <c r="AM415" s="306"/>
    </row>
    <row r="416" spans="1:39" ht="15.5" outlineLevel="1">
      <c r="A416" s="529">
        <v>4</v>
      </c>
      <c r="B416" s="517" t="s">
        <v>668</v>
      </c>
      <c r="C416" s="291" t="s">
        <v>25</v>
      </c>
      <c r="D416" s="295"/>
      <c r="E416" s="295"/>
      <c r="F416" s="295"/>
      <c r="G416" s="295"/>
      <c r="H416" s="295"/>
      <c r="I416" s="295"/>
      <c r="J416" s="295"/>
      <c r="K416" s="295"/>
      <c r="L416" s="295"/>
      <c r="M416" s="295"/>
      <c r="N416" s="1066"/>
      <c r="O416" s="295"/>
      <c r="P416" s="295"/>
      <c r="Q416" s="295"/>
      <c r="R416" s="295"/>
      <c r="S416" s="295"/>
      <c r="T416" s="295"/>
      <c r="U416" s="295"/>
      <c r="V416" s="295"/>
      <c r="W416" s="295"/>
      <c r="X416" s="295"/>
      <c r="Y416" s="1076"/>
      <c r="Z416" s="1076"/>
      <c r="AA416" s="1076"/>
      <c r="AB416" s="1076"/>
      <c r="AC416" s="409"/>
      <c r="AD416" s="409"/>
      <c r="AE416" s="409"/>
      <c r="AF416" s="409"/>
      <c r="AG416" s="409"/>
      <c r="AH416" s="409"/>
      <c r="AI416" s="409"/>
      <c r="AJ416" s="409"/>
      <c r="AK416" s="409"/>
      <c r="AL416" s="409"/>
      <c r="AM416" s="296">
        <f>SUM(Y416:AL416)</f>
        <v>0</v>
      </c>
    </row>
    <row r="417" spans="1:39" ht="15.5" outlineLevel="1">
      <c r="A417" s="529"/>
      <c r="B417" s="430" t="s">
        <v>308</v>
      </c>
      <c r="C417" s="291" t="s">
        <v>163</v>
      </c>
      <c r="D417" s="295"/>
      <c r="E417" s="295"/>
      <c r="F417" s="295"/>
      <c r="G417" s="295"/>
      <c r="H417" s="295"/>
      <c r="I417" s="295"/>
      <c r="J417" s="295"/>
      <c r="K417" s="295"/>
      <c r="L417" s="295"/>
      <c r="M417" s="295"/>
      <c r="N417" s="1067"/>
      <c r="O417" s="295"/>
      <c r="P417" s="295"/>
      <c r="Q417" s="295"/>
      <c r="R417" s="295"/>
      <c r="S417" s="295"/>
      <c r="T417" s="295"/>
      <c r="U417" s="295"/>
      <c r="V417" s="295"/>
      <c r="W417" s="295"/>
      <c r="X417" s="295"/>
      <c r="Y417" s="1077">
        <f>Y416</f>
        <v>0</v>
      </c>
      <c r="Z417" s="1077">
        <f t="shared" ref="Z417:AB417" si="1038">Z416</f>
        <v>0</v>
      </c>
      <c r="AA417" s="1077">
        <f t="shared" si="1038"/>
        <v>0</v>
      </c>
      <c r="AB417" s="1077">
        <f t="shared" si="1038"/>
        <v>0</v>
      </c>
      <c r="AC417" s="410">
        <f t="shared" ref="AC417" si="1039">AC416</f>
        <v>0</v>
      </c>
      <c r="AD417" s="410">
        <f t="shared" ref="AD417" si="1040">AD416</f>
        <v>0</v>
      </c>
      <c r="AE417" s="410">
        <f t="shared" ref="AE417" si="1041">AE416</f>
        <v>0</v>
      </c>
      <c r="AF417" s="410">
        <f t="shared" ref="AF417" si="1042">AF416</f>
        <v>0</v>
      </c>
      <c r="AG417" s="410">
        <f t="shared" ref="AG417" si="1043">AG416</f>
        <v>0</v>
      </c>
      <c r="AH417" s="410">
        <f t="shared" ref="AH417" si="1044">AH416</f>
        <v>0</v>
      </c>
      <c r="AI417" s="410">
        <f t="shared" ref="AI417" si="1045">AI416</f>
        <v>0</v>
      </c>
      <c r="AJ417" s="410">
        <f t="shared" ref="AJ417" si="1046">AJ416</f>
        <v>0</v>
      </c>
      <c r="AK417" s="410">
        <f t="shared" ref="AK417" si="1047">AK416</f>
        <v>0</v>
      </c>
      <c r="AL417" s="410">
        <f t="shared" ref="AL417" si="1048">AL416</f>
        <v>0</v>
      </c>
      <c r="AM417" s="297"/>
    </row>
    <row r="418" spans="1:39" ht="15.5" outlineLevel="1">
      <c r="A418" s="529"/>
      <c r="B418" s="430"/>
      <c r="C418" s="305"/>
      <c r="D418" s="1068"/>
      <c r="E418" s="1068"/>
      <c r="F418" s="1068"/>
      <c r="G418" s="1068"/>
      <c r="H418" s="1068"/>
      <c r="I418" s="1068"/>
      <c r="J418" s="1068"/>
      <c r="K418" s="1068"/>
      <c r="L418" s="1068"/>
      <c r="M418" s="1068"/>
      <c r="N418" s="1066"/>
      <c r="O418" s="1068"/>
      <c r="P418" s="1068"/>
      <c r="Q418" s="1068"/>
      <c r="R418" s="1068"/>
      <c r="S418" s="1068"/>
      <c r="T418" s="1068"/>
      <c r="U418" s="1068"/>
      <c r="V418" s="1068"/>
      <c r="W418" s="1068"/>
      <c r="X418" s="1068"/>
      <c r="Y418" s="1078"/>
      <c r="Z418" s="1078"/>
      <c r="AA418" s="1078"/>
      <c r="AB418" s="1078"/>
      <c r="AC418" s="411"/>
      <c r="AD418" s="411"/>
      <c r="AE418" s="411"/>
      <c r="AF418" s="411"/>
      <c r="AG418" s="411"/>
      <c r="AH418" s="411"/>
      <c r="AI418" s="411"/>
      <c r="AJ418" s="411"/>
      <c r="AK418" s="411"/>
      <c r="AL418" s="411"/>
      <c r="AM418" s="306"/>
    </row>
    <row r="419" spans="1:39" ht="31" outlineLevel="1">
      <c r="A419" s="529">
        <v>5</v>
      </c>
      <c r="B419" s="427" t="s">
        <v>98</v>
      </c>
      <c r="C419" s="291" t="s">
        <v>25</v>
      </c>
      <c r="D419" s="295"/>
      <c r="E419" s="295"/>
      <c r="F419" s="295"/>
      <c r="G419" s="295"/>
      <c r="H419" s="295"/>
      <c r="I419" s="295"/>
      <c r="J419" s="295"/>
      <c r="K419" s="295"/>
      <c r="L419" s="295"/>
      <c r="M419" s="295"/>
      <c r="N419" s="1066"/>
      <c r="O419" s="295"/>
      <c r="P419" s="295"/>
      <c r="Q419" s="295"/>
      <c r="R419" s="295"/>
      <c r="S419" s="295"/>
      <c r="T419" s="295"/>
      <c r="U419" s="295"/>
      <c r="V419" s="295"/>
      <c r="W419" s="295"/>
      <c r="X419" s="295"/>
      <c r="Y419" s="1076"/>
      <c r="Z419" s="1076"/>
      <c r="AA419" s="1076"/>
      <c r="AB419" s="1076"/>
      <c r="AC419" s="409"/>
      <c r="AD419" s="409"/>
      <c r="AE419" s="409"/>
      <c r="AF419" s="409"/>
      <c r="AG419" s="409"/>
      <c r="AH419" s="409"/>
      <c r="AI419" s="409"/>
      <c r="AJ419" s="409"/>
      <c r="AK419" s="409"/>
      <c r="AL419" s="409"/>
      <c r="AM419" s="296">
        <f>SUM(Y419:AL419)</f>
        <v>0</v>
      </c>
    </row>
    <row r="420" spans="1:39" ht="15.5" outlineLevel="1">
      <c r="A420" s="529"/>
      <c r="B420" s="430" t="s">
        <v>308</v>
      </c>
      <c r="C420" s="291" t="s">
        <v>163</v>
      </c>
      <c r="D420" s="295"/>
      <c r="E420" s="295"/>
      <c r="F420" s="295"/>
      <c r="G420" s="295"/>
      <c r="H420" s="295"/>
      <c r="I420" s="295"/>
      <c r="J420" s="295"/>
      <c r="K420" s="295"/>
      <c r="L420" s="295"/>
      <c r="M420" s="295"/>
      <c r="N420" s="1067"/>
      <c r="O420" s="295"/>
      <c r="P420" s="295"/>
      <c r="Q420" s="295"/>
      <c r="R420" s="295"/>
      <c r="S420" s="295"/>
      <c r="T420" s="295"/>
      <c r="U420" s="295"/>
      <c r="V420" s="295"/>
      <c r="W420" s="295"/>
      <c r="X420" s="295"/>
      <c r="Y420" s="1077">
        <f>Y419</f>
        <v>0</v>
      </c>
      <c r="Z420" s="1077">
        <f t="shared" ref="Z420:AB420" si="1049">Z419</f>
        <v>0</v>
      </c>
      <c r="AA420" s="1077">
        <f t="shared" si="1049"/>
        <v>0</v>
      </c>
      <c r="AB420" s="1077">
        <f t="shared" si="1049"/>
        <v>0</v>
      </c>
      <c r="AC420" s="410">
        <f t="shared" ref="AC420" si="1050">AC419</f>
        <v>0</v>
      </c>
      <c r="AD420" s="410">
        <f t="shared" ref="AD420" si="1051">AD419</f>
        <v>0</v>
      </c>
      <c r="AE420" s="410">
        <f t="shared" ref="AE420" si="1052">AE419</f>
        <v>0</v>
      </c>
      <c r="AF420" s="410">
        <f t="shared" ref="AF420" si="1053">AF419</f>
        <v>0</v>
      </c>
      <c r="AG420" s="410">
        <f t="shared" ref="AG420" si="1054">AG419</f>
        <v>0</v>
      </c>
      <c r="AH420" s="410">
        <f t="shared" ref="AH420" si="1055">AH419</f>
        <v>0</v>
      </c>
      <c r="AI420" s="410">
        <f t="shared" ref="AI420" si="1056">AI419</f>
        <v>0</v>
      </c>
      <c r="AJ420" s="410">
        <f t="shared" ref="AJ420" si="1057">AJ419</f>
        <v>0</v>
      </c>
      <c r="AK420" s="410">
        <f t="shared" ref="AK420" si="1058">AK419</f>
        <v>0</v>
      </c>
      <c r="AL420" s="410">
        <f t="shared" ref="AL420" si="1059">AL419</f>
        <v>0</v>
      </c>
      <c r="AM420" s="297"/>
    </row>
    <row r="421" spans="1:39" ht="15.5" outlineLevel="1">
      <c r="A421" s="529"/>
      <c r="B421" s="430"/>
      <c r="C421" s="291"/>
      <c r="D421" s="1066"/>
      <c r="E421" s="1066"/>
      <c r="F421" s="1066"/>
      <c r="G421" s="1066"/>
      <c r="H421" s="1066"/>
      <c r="I421" s="1066"/>
      <c r="J421" s="1066"/>
      <c r="K421" s="1066"/>
      <c r="L421" s="1066"/>
      <c r="M421" s="1066"/>
      <c r="N421" s="1066"/>
      <c r="O421" s="1066"/>
      <c r="P421" s="1066"/>
      <c r="Q421" s="1066"/>
      <c r="R421" s="1066"/>
      <c r="S421" s="1066"/>
      <c r="T421" s="1066"/>
      <c r="U421" s="1066"/>
      <c r="V421" s="1066"/>
      <c r="W421" s="1066"/>
      <c r="X421" s="1066"/>
      <c r="Y421" s="1091"/>
      <c r="Z421" s="1094"/>
      <c r="AA421" s="1094"/>
      <c r="AB421" s="1094"/>
      <c r="AC421" s="422"/>
      <c r="AD421" s="422"/>
      <c r="AE421" s="422"/>
      <c r="AF421" s="422"/>
      <c r="AG421" s="422"/>
      <c r="AH421" s="422"/>
      <c r="AI421" s="422"/>
      <c r="AJ421" s="422"/>
      <c r="AK421" s="422"/>
      <c r="AL421" s="422"/>
      <c r="AM421" s="297"/>
    </row>
    <row r="422" spans="1:39" ht="15.5" outlineLevel="1">
      <c r="A422" s="529"/>
      <c r="B422" s="511" t="s">
        <v>498</v>
      </c>
      <c r="C422" s="289"/>
      <c r="D422" s="1069"/>
      <c r="E422" s="1069"/>
      <c r="F422" s="1069"/>
      <c r="G422" s="1069"/>
      <c r="H422" s="1069"/>
      <c r="I422" s="1069"/>
      <c r="J422" s="1069"/>
      <c r="K422" s="1069"/>
      <c r="L422" s="1069"/>
      <c r="M422" s="1069"/>
      <c r="N422" s="1071"/>
      <c r="O422" s="1069"/>
      <c r="P422" s="1069"/>
      <c r="Q422" s="1069"/>
      <c r="R422" s="1069"/>
      <c r="S422" s="1069"/>
      <c r="T422" s="1069"/>
      <c r="U422" s="1069"/>
      <c r="V422" s="1069"/>
      <c r="W422" s="1069"/>
      <c r="X422" s="1069"/>
      <c r="Y422" s="1080"/>
      <c r="Z422" s="1080"/>
      <c r="AA422" s="1080"/>
      <c r="AB422" s="1080"/>
      <c r="AC422" s="413"/>
      <c r="AD422" s="413"/>
      <c r="AE422" s="413"/>
      <c r="AF422" s="413"/>
      <c r="AG422" s="413"/>
      <c r="AH422" s="413"/>
      <c r="AI422" s="413"/>
      <c r="AJ422" s="413"/>
      <c r="AK422" s="413"/>
      <c r="AL422" s="413"/>
      <c r="AM422" s="292"/>
    </row>
    <row r="423" spans="1:39" ht="15.5" outlineLevel="1">
      <c r="A423" s="529">
        <v>6</v>
      </c>
      <c r="B423" s="427"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4"/>
      <c r="Z423" s="1076"/>
      <c r="AA423" s="1076"/>
      <c r="AB423" s="1076"/>
      <c r="AC423" s="409"/>
      <c r="AD423" s="409"/>
      <c r="AE423" s="409"/>
      <c r="AF423" s="414"/>
      <c r="AG423" s="414"/>
      <c r="AH423" s="414"/>
      <c r="AI423" s="414"/>
      <c r="AJ423" s="414"/>
      <c r="AK423" s="414"/>
      <c r="AL423" s="414"/>
      <c r="AM423" s="296">
        <f>SUM(Y423:AL423)</f>
        <v>0</v>
      </c>
    </row>
    <row r="424" spans="1:39" ht="15.5" outlineLevel="1">
      <c r="A424" s="529"/>
      <c r="B424" s="430"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1077">
        <f>Y423</f>
        <v>0</v>
      </c>
      <c r="Z424" s="1077">
        <f t="shared" ref="Z424:AB424" si="1060">Z423</f>
        <v>0</v>
      </c>
      <c r="AA424" s="1077">
        <f t="shared" si="1060"/>
        <v>0</v>
      </c>
      <c r="AB424" s="1077">
        <f t="shared" si="1060"/>
        <v>0</v>
      </c>
      <c r="AC424" s="410">
        <f t="shared" ref="AC424" si="1061">AC423</f>
        <v>0</v>
      </c>
      <c r="AD424" s="410">
        <f t="shared" ref="AD424" si="1062">AD423</f>
        <v>0</v>
      </c>
      <c r="AE424" s="410">
        <f t="shared" ref="AE424" si="1063">AE423</f>
        <v>0</v>
      </c>
      <c r="AF424" s="410">
        <f t="shared" ref="AF424" si="1064">AF423</f>
        <v>0</v>
      </c>
      <c r="AG424" s="410">
        <f t="shared" ref="AG424" si="1065">AG423</f>
        <v>0</v>
      </c>
      <c r="AH424" s="410">
        <f t="shared" ref="AH424" si="1066">AH423</f>
        <v>0</v>
      </c>
      <c r="AI424" s="410">
        <f t="shared" ref="AI424" si="1067">AI423</f>
        <v>0</v>
      </c>
      <c r="AJ424" s="410">
        <f t="shared" ref="AJ424" si="1068">AJ423</f>
        <v>0</v>
      </c>
      <c r="AK424" s="410">
        <f t="shared" ref="AK424" si="1069">AK423</f>
        <v>0</v>
      </c>
      <c r="AL424" s="410">
        <f t="shared" ref="AL424" si="1070">AL423</f>
        <v>0</v>
      </c>
      <c r="AM424" s="311"/>
    </row>
    <row r="425" spans="1:39" ht="15.5" outlineLevel="1">
      <c r="A425" s="529"/>
      <c r="B425" s="523"/>
      <c r="C425" s="312"/>
      <c r="D425" s="1066"/>
      <c r="E425" s="1066"/>
      <c r="F425" s="1066"/>
      <c r="G425" s="1066"/>
      <c r="H425" s="1066"/>
      <c r="I425" s="1066"/>
      <c r="J425" s="1066"/>
      <c r="K425" s="1066"/>
      <c r="L425" s="1066"/>
      <c r="M425" s="1066"/>
      <c r="N425" s="1066"/>
      <c r="O425" s="1066"/>
      <c r="P425" s="1066"/>
      <c r="Q425" s="1066"/>
      <c r="R425" s="1066"/>
      <c r="S425" s="1066"/>
      <c r="T425" s="1066"/>
      <c r="U425" s="1066"/>
      <c r="V425" s="1066"/>
      <c r="W425" s="1066"/>
      <c r="X425" s="1066"/>
      <c r="Y425" s="415"/>
      <c r="Z425" s="415"/>
      <c r="AA425" s="415"/>
      <c r="AB425" s="415"/>
      <c r="AC425" s="415"/>
      <c r="AD425" s="415"/>
      <c r="AE425" s="415"/>
      <c r="AF425" s="415"/>
      <c r="AG425" s="415"/>
      <c r="AH425" s="415"/>
      <c r="AI425" s="415"/>
      <c r="AJ425" s="415"/>
      <c r="AK425" s="415"/>
      <c r="AL425" s="415"/>
      <c r="AM425" s="313"/>
    </row>
    <row r="426" spans="1:39" ht="31" outlineLevel="1">
      <c r="A426" s="529">
        <v>7</v>
      </c>
      <c r="B426" s="427"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4"/>
      <c r="Z426" s="1076"/>
      <c r="AA426" s="1076"/>
      <c r="AB426" s="1076"/>
      <c r="AC426" s="409"/>
      <c r="AD426" s="409"/>
      <c r="AE426" s="409"/>
      <c r="AF426" s="414"/>
      <c r="AG426" s="414"/>
      <c r="AH426" s="414"/>
      <c r="AI426" s="414"/>
      <c r="AJ426" s="414"/>
      <c r="AK426" s="414"/>
      <c r="AL426" s="414"/>
      <c r="AM426" s="296">
        <f>SUM(Y426:AL426)</f>
        <v>0</v>
      </c>
    </row>
    <row r="427" spans="1:39" ht="15.5" outlineLevel="1">
      <c r="A427" s="529"/>
      <c r="B427" s="430"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1077">
        <f>Y426</f>
        <v>0</v>
      </c>
      <c r="Z427" s="1077">
        <f t="shared" ref="Z427:AB427" si="1071">Z426</f>
        <v>0</v>
      </c>
      <c r="AA427" s="1077">
        <f t="shared" si="1071"/>
        <v>0</v>
      </c>
      <c r="AB427" s="1077">
        <f t="shared" si="1071"/>
        <v>0</v>
      </c>
      <c r="AC427" s="410">
        <f t="shared" ref="AC427" si="1072">AC426</f>
        <v>0</v>
      </c>
      <c r="AD427" s="410">
        <f t="shared" ref="AD427" si="1073">AD426</f>
        <v>0</v>
      </c>
      <c r="AE427" s="410">
        <f t="shared" ref="AE427" si="1074">AE426</f>
        <v>0</v>
      </c>
      <c r="AF427" s="410">
        <f t="shared" ref="AF427" si="1075">AF426</f>
        <v>0</v>
      </c>
      <c r="AG427" s="410">
        <f t="shared" ref="AG427" si="1076">AG426</f>
        <v>0</v>
      </c>
      <c r="AH427" s="410">
        <f t="shared" ref="AH427" si="1077">AH426</f>
        <v>0</v>
      </c>
      <c r="AI427" s="410">
        <f t="shared" ref="AI427" si="1078">AI426</f>
        <v>0</v>
      </c>
      <c r="AJ427" s="410">
        <f t="shared" ref="AJ427" si="1079">AJ426</f>
        <v>0</v>
      </c>
      <c r="AK427" s="410">
        <f t="shared" ref="AK427" si="1080">AK426</f>
        <v>0</v>
      </c>
      <c r="AL427" s="410">
        <f t="shared" ref="AL427" si="1081">AL426</f>
        <v>0</v>
      </c>
      <c r="AM427" s="311"/>
    </row>
    <row r="428" spans="1:39" ht="15.5" outlineLevel="1">
      <c r="A428" s="529"/>
      <c r="B428" s="524"/>
      <c r="C428" s="312"/>
      <c r="D428" s="1066"/>
      <c r="E428" s="1066"/>
      <c r="F428" s="1066"/>
      <c r="G428" s="1066"/>
      <c r="H428" s="1066"/>
      <c r="I428" s="1066"/>
      <c r="J428" s="1066"/>
      <c r="K428" s="1066"/>
      <c r="L428" s="1066"/>
      <c r="M428" s="1066"/>
      <c r="N428" s="1066"/>
      <c r="O428" s="1066"/>
      <c r="P428" s="1066"/>
      <c r="Q428" s="1066"/>
      <c r="R428" s="1066"/>
      <c r="S428" s="1066"/>
      <c r="T428" s="1066"/>
      <c r="U428" s="1066"/>
      <c r="V428" s="1066"/>
      <c r="W428" s="1066"/>
      <c r="X428" s="1066"/>
      <c r="Y428" s="415"/>
      <c r="Z428" s="416"/>
      <c r="AA428" s="415"/>
      <c r="AB428" s="415"/>
      <c r="AC428" s="415"/>
      <c r="AD428" s="415"/>
      <c r="AE428" s="415"/>
      <c r="AF428" s="415"/>
      <c r="AG428" s="415"/>
      <c r="AH428" s="415"/>
      <c r="AI428" s="415"/>
      <c r="AJ428" s="415"/>
      <c r="AK428" s="415"/>
      <c r="AL428" s="415"/>
      <c r="AM428" s="313"/>
    </row>
    <row r="429" spans="1:39" ht="31" outlineLevel="1">
      <c r="A429" s="529">
        <v>8</v>
      </c>
      <c r="B429" s="427"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4"/>
      <c r="Z429" s="1076"/>
      <c r="AA429" s="1076"/>
      <c r="AB429" s="1076"/>
      <c r="AC429" s="409"/>
      <c r="AD429" s="409"/>
      <c r="AE429" s="409"/>
      <c r="AF429" s="414"/>
      <c r="AG429" s="414"/>
      <c r="AH429" s="414"/>
      <c r="AI429" s="414"/>
      <c r="AJ429" s="414"/>
      <c r="AK429" s="414"/>
      <c r="AL429" s="414"/>
      <c r="AM429" s="296">
        <f>SUM(Y429:AL429)</f>
        <v>0</v>
      </c>
    </row>
    <row r="430" spans="1:39" ht="15.5" outlineLevel="1">
      <c r="A430" s="529"/>
      <c r="B430" s="430"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1077">
        <f>Y429</f>
        <v>0</v>
      </c>
      <c r="Z430" s="1077">
        <f t="shared" ref="Z430:AB430" si="1082">Z429</f>
        <v>0</v>
      </c>
      <c r="AA430" s="1077">
        <f t="shared" si="1082"/>
        <v>0</v>
      </c>
      <c r="AB430" s="1077">
        <f t="shared" si="1082"/>
        <v>0</v>
      </c>
      <c r="AC430" s="410">
        <f t="shared" ref="AC430" si="1083">AC429</f>
        <v>0</v>
      </c>
      <c r="AD430" s="410">
        <f t="shared" ref="AD430" si="1084">AD429</f>
        <v>0</v>
      </c>
      <c r="AE430" s="410">
        <f t="shared" ref="AE430" si="1085">AE429</f>
        <v>0</v>
      </c>
      <c r="AF430" s="410">
        <f t="shared" ref="AF430" si="1086">AF429</f>
        <v>0</v>
      </c>
      <c r="AG430" s="410">
        <f t="shared" ref="AG430" si="1087">AG429</f>
        <v>0</v>
      </c>
      <c r="AH430" s="410">
        <f t="shared" ref="AH430" si="1088">AH429</f>
        <v>0</v>
      </c>
      <c r="AI430" s="410">
        <f t="shared" ref="AI430" si="1089">AI429</f>
        <v>0</v>
      </c>
      <c r="AJ430" s="410">
        <f t="shared" ref="AJ430" si="1090">AJ429</f>
        <v>0</v>
      </c>
      <c r="AK430" s="410">
        <f t="shared" ref="AK430" si="1091">AK429</f>
        <v>0</v>
      </c>
      <c r="AL430" s="410">
        <f t="shared" ref="AL430" si="1092">AL429</f>
        <v>0</v>
      </c>
      <c r="AM430" s="311"/>
    </row>
    <row r="431" spans="1:39" ht="15.5" outlineLevel="1">
      <c r="A431" s="529"/>
      <c r="B431" s="524"/>
      <c r="C431" s="312"/>
      <c r="D431" s="1070"/>
      <c r="E431" s="1070"/>
      <c r="F431" s="1070"/>
      <c r="G431" s="1070"/>
      <c r="H431" s="1070"/>
      <c r="I431" s="1070"/>
      <c r="J431" s="1070"/>
      <c r="K431" s="1070"/>
      <c r="L431" s="1070"/>
      <c r="M431" s="1070"/>
      <c r="N431" s="1066"/>
      <c r="O431" s="1070"/>
      <c r="P431" s="1070"/>
      <c r="Q431" s="1070"/>
      <c r="R431" s="1070"/>
      <c r="S431" s="1070"/>
      <c r="T431" s="1070"/>
      <c r="U431" s="1070"/>
      <c r="V431" s="1070"/>
      <c r="W431" s="1070"/>
      <c r="X431" s="1070"/>
      <c r="Y431" s="415"/>
      <c r="Z431" s="416"/>
      <c r="AA431" s="415"/>
      <c r="AB431" s="415"/>
      <c r="AC431" s="415"/>
      <c r="AD431" s="415"/>
      <c r="AE431" s="415"/>
      <c r="AF431" s="415"/>
      <c r="AG431" s="415"/>
      <c r="AH431" s="415"/>
      <c r="AI431" s="415"/>
      <c r="AJ431" s="415"/>
      <c r="AK431" s="415"/>
      <c r="AL431" s="415"/>
      <c r="AM431" s="313"/>
    </row>
    <row r="432" spans="1:39" ht="31" outlineLevel="1">
      <c r="A432" s="529">
        <v>9</v>
      </c>
      <c r="B432" s="427"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4"/>
      <c r="Z432" s="1076"/>
      <c r="AA432" s="1076"/>
      <c r="AB432" s="1076"/>
      <c r="AC432" s="409"/>
      <c r="AD432" s="409"/>
      <c r="AE432" s="409"/>
      <c r="AF432" s="414"/>
      <c r="AG432" s="414"/>
      <c r="AH432" s="414"/>
      <c r="AI432" s="414"/>
      <c r="AJ432" s="414"/>
      <c r="AK432" s="414"/>
      <c r="AL432" s="414"/>
      <c r="AM432" s="296">
        <f>SUM(Y432:AL432)</f>
        <v>0</v>
      </c>
    </row>
    <row r="433" spans="1:39" ht="15.5" outlineLevel="1">
      <c r="A433" s="529"/>
      <c r="B433" s="430"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1077">
        <f>Y432</f>
        <v>0</v>
      </c>
      <c r="Z433" s="1077">
        <f t="shared" ref="Z433:AB433" si="1093">Z432</f>
        <v>0</v>
      </c>
      <c r="AA433" s="1077">
        <f t="shared" si="1093"/>
        <v>0</v>
      </c>
      <c r="AB433" s="1077">
        <f t="shared" si="1093"/>
        <v>0</v>
      </c>
      <c r="AC433" s="410">
        <f t="shared" ref="AC433" si="1094">AC432</f>
        <v>0</v>
      </c>
      <c r="AD433" s="410">
        <f t="shared" ref="AD433" si="1095">AD432</f>
        <v>0</v>
      </c>
      <c r="AE433" s="410">
        <f t="shared" ref="AE433" si="1096">AE432</f>
        <v>0</v>
      </c>
      <c r="AF433" s="410">
        <f t="shared" ref="AF433" si="1097">AF432</f>
        <v>0</v>
      </c>
      <c r="AG433" s="410">
        <f t="shared" ref="AG433" si="1098">AG432</f>
        <v>0</v>
      </c>
      <c r="AH433" s="410">
        <f t="shared" ref="AH433" si="1099">AH432</f>
        <v>0</v>
      </c>
      <c r="AI433" s="410">
        <f t="shared" ref="AI433" si="1100">AI432</f>
        <v>0</v>
      </c>
      <c r="AJ433" s="410">
        <f t="shared" ref="AJ433" si="1101">AJ432</f>
        <v>0</v>
      </c>
      <c r="AK433" s="410">
        <f t="shared" ref="AK433" si="1102">AK432</f>
        <v>0</v>
      </c>
      <c r="AL433" s="410">
        <f t="shared" ref="AL433" si="1103">AL432</f>
        <v>0</v>
      </c>
      <c r="AM433" s="311"/>
    </row>
    <row r="434" spans="1:39" ht="15.5" outlineLevel="1">
      <c r="A434" s="529"/>
      <c r="B434" s="524"/>
      <c r="C434" s="312"/>
      <c r="D434" s="1070"/>
      <c r="E434" s="1070"/>
      <c r="F434" s="1070"/>
      <c r="G434" s="1070"/>
      <c r="H434" s="1070"/>
      <c r="I434" s="1070"/>
      <c r="J434" s="1070"/>
      <c r="K434" s="1070"/>
      <c r="L434" s="1070"/>
      <c r="M434" s="1070"/>
      <c r="N434" s="1066"/>
      <c r="O434" s="1070"/>
      <c r="P434" s="1070"/>
      <c r="Q434" s="1070"/>
      <c r="R434" s="1070"/>
      <c r="S434" s="1070"/>
      <c r="T434" s="1070"/>
      <c r="U434" s="1070"/>
      <c r="V434" s="1070"/>
      <c r="W434" s="1070"/>
      <c r="X434" s="1070"/>
      <c r="Y434" s="415"/>
      <c r="Z434" s="415"/>
      <c r="AA434" s="415"/>
      <c r="AB434" s="415"/>
      <c r="AC434" s="415"/>
      <c r="AD434" s="415"/>
      <c r="AE434" s="415"/>
      <c r="AF434" s="415"/>
      <c r="AG434" s="415"/>
      <c r="AH434" s="415"/>
      <c r="AI434" s="415"/>
      <c r="AJ434" s="415"/>
      <c r="AK434" s="415"/>
      <c r="AL434" s="415"/>
      <c r="AM434" s="313"/>
    </row>
    <row r="435" spans="1:39" ht="31" outlineLevel="1">
      <c r="A435" s="529">
        <v>10</v>
      </c>
      <c r="B435" s="427"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4"/>
      <c r="Z435" s="1076"/>
      <c r="AA435" s="1076"/>
      <c r="AB435" s="1076"/>
      <c r="AC435" s="409"/>
      <c r="AD435" s="409"/>
      <c r="AE435" s="409"/>
      <c r="AF435" s="414"/>
      <c r="AG435" s="414"/>
      <c r="AH435" s="414"/>
      <c r="AI435" s="414"/>
      <c r="AJ435" s="414"/>
      <c r="AK435" s="414"/>
      <c r="AL435" s="414"/>
      <c r="AM435" s="296">
        <f>SUM(Y435:AL435)</f>
        <v>0</v>
      </c>
    </row>
    <row r="436" spans="1:39" ht="15.5" outlineLevel="1">
      <c r="A436" s="529"/>
      <c r="B436" s="430"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1077">
        <f>Y435</f>
        <v>0</v>
      </c>
      <c r="Z436" s="1077">
        <f t="shared" ref="Z436:AB436" si="1104">Z435</f>
        <v>0</v>
      </c>
      <c r="AA436" s="1077">
        <f t="shared" si="1104"/>
        <v>0</v>
      </c>
      <c r="AB436" s="1077">
        <f t="shared" si="1104"/>
        <v>0</v>
      </c>
      <c r="AC436" s="410">
        <f t="shared" ref="AC436" si="1105">AC435</f>
        <v>0</v>
      </c>
      <c r="AD436" s="410">
        <f t="shared" ref="AD436" si="1106">AD435</f>
        <v>0</v>
      </c>
      <c r="AE436" s="410">
        <f t="shared" ref="AE436" si="1107">AE435</f>
        <v>0</v>
      </c>
      <c r="AF436" s="410">
        <f t="shared" ref="AF436" si="1108">AF435</f>
        <v>0</v>
      </c>
      <c r="AG436" s="410">
        <f t="shared" ref="AG436" si="1109">AG435</f>
        <v>0</v>
      </c>
      <c r="AH436" s="410">
        <f t="shared" ref="AH436" si="1110">AH435</f>
        <v>0</v>
      </c>
      <c r="AI436" s="410">
        <f t="shared" ref="AI436" si="1111">AI435</f>
        <v>0</v>
      </c>
      <c r="AJ436" s="410">
        <f t="shared" ref="AJ436" si="1112">AJ435</f>
        <v>0</v>
      </c>
      <c r="AK436" s="410">
        <f t="shared" ref="AK436" si="1113">AK435</f>
        <v>0</v>
      </c>
      <c r="AL436" s="410">
        <f t="shared" ref="AL436" si="1114">AL435</f>
        <v>0</v>
      </c>
      <c r="AM436" s="311"/>
    </row>
    <row r="437" spans="1:39" ht="15.5" outlineLevel="1">
      <c r="A437" s="529"/>
      <c r="B437" s="524"/>
      <c r="C437" s="312"/>
      <c r="D437" s="1070"/>
      <c r="E437" s="1070"/>
      <c r="F437" s="1070"/>
      <c r="G437" s="1070"/>
      <c r="H437" s="1070"/>
      <c r="I437" s="1070"/>
      <c r="J437" s="1070"/>
      <c r="K437" s="1070"/>
      <c r="L437" s="1070"/>
      <c r="M437" s="1070"/>
      <c r="N437" s="1066"/>
      <c r="O437" s="1070"/>
      <c r="P437" s="1070"/>
      <c r="Q437" s="1070"/>
      <c r="R437" s="1070"/>
      <c r="S437" s="1070"/>
      <c r="T437" s="1070"/>
      <c r="U437" s="1070"/>
      <c r="V437" s="1070"/>
      <c r="W437" s="1070"/>
      <c r="X437" s="1070"/>
      <c r="Y437" s="415"/>
      <c r="Z437" s="416"/>
      <c r="AA437" s="415"/>
      <c r="AB437" s="415"/>
      <c r="AC437" s="415"/>
      <c r="AD437" s="415"/>
      <c r="AE437" s="415"/>
      <c r="AF437" s="415"/>
      <c r="AG437" s="415"/>
      <c r="AH437" s="415"/>
      <c r="AI437" s="415"/>
      <c r="AJ437" s="415"/>
      <c r="AK437" s="415"/>
      <c r="AL437" s="415"/>
      <c r="AM437" s="313"/>
    </row>
    <row r="438" spans="1:39" ht="15.5" outlineLevel="1">
      <c r="A438" s="529"/>
      <c r="B438" s="501" t="s">
        <v>10</v>
      </c>
      <c r="C438" s="289"/>
      <c r="D438" s="1069"/>
      <c r="E438" s="1069"/>
      <c r="F438" s="1069"/>
      <c r="G438" s="1069"/>
      <c r="H438" s="1069"/>
      <c r="I438" s="1069"/>
      <c r="J438" s="1069"/>
      <c r="K438" s="1069"/>
      <c r="L438" s="1069"/>
      <c r="M438" s="1069"/>
      <c r="N438" s="1071"/>
      <c r="O438" s="1069"/>
      <c r="P438" s="1069"/>
      <c r="Q438" s="1069"/>
      <c r="R438" s="1069"/>
      <c r="S438" s="1069"/>
      <c r="T438" s="1069"/>
      <c r="U438" s="1069"/>
      <c r="V438" s="1069"/>
      <c r="W438" s="1069"/>
      <c r="X438" s="1069"/>
      <c r="Y438" s="1080"/>
      <c r="Z438" s="1080"/>
      <c r="AA438" s="1080"/>
      <c r="AB438" s="1080"/>
      <c r="AC438" s="413"/>
      <c r="AD438" s="413"/>
      <c r="AE438" s="413"/>
      <c r="AF438" s="413"/>
      <c r="AG438" s="413"/>
      <c r="AH438" s="413"/>
      <c r="AI438" s="413"/>
      <c r="AJ438" s="413"/>
      <c r="AK438" s="413"/>
      <c r="AL438" s="413"/>
      <c r="AM438" s="292"/>
    </row>
    <row r="439" spans="1:39" ht="31" outlineLevel="1">
      <c r="A439" s="529">
        <v>11</v>
      </c>
      <c r="B439" s="427"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1089"/>
      <c r="Z439" s="1076"/>
      <c r="AA439" s="1076"/>
      <c r="AB439" s="1076"/>
      <c r="AC439" s="409"/>
      <c r="AD439" s="409"/>
      <c r="AE439" s="409"/>
      <c r="AF439" s="414"/>
      <c r="AG439" s="414"/>
      <c r="AH439" s="414"/>
      <c r="AI439" s="414"/>
      <c r="AJ439" s="414"/>
      <c r="AK439" s="414"/>
      <c r="AL439" s="414"/>
      <c r="AM439" s="296">
        <f>SUM(Y439:AL439)</f>
        <v>0</v>
      </c>
    </row>
    <row r="440" spans="1:39" ht="15.5" outlineLevel="1">
      <c r="A440" s="529"/>
      <c r="B440" s="430"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1077">
        <f>Y439</f>
        <v>0</v>
      </c>
      <c r="Z440" s="1077">
        <f t="shared" ref="Z440:AB440" si="1115">Z439</f>
        <v>0</v>
      </c>
      <c r="AA440" s="1077">
        <f t="shared" si="1115"/>
        <v>0</v>
      </c>
      <c r="AB440" s="1077">
        <f t="shared" si="1115"/>
        <v>0</v>
      </c>
      <c r="AC440" s="410">
        <f t="shared" ref="AC440" si="1116">AC439</f>
        <v>0</v>
      </c>
      <c r="AD440" s="410">
        <f t="shared" ref="AD440" si="1117">AD439</f>
        <v>0</v>
      </c>
      <c r="AE440" s="410">
        <f t="shared" ref="AE440" si="1118">AE439</f>
        <v>0</v>
      </c>
      <c r="AF440" s="410">
        <f t="shared" ref="AF440" si="1119">AF439</f>
        <v>0</v>
      </c>
      <c r="AG440" s="410">
        <f t="shared" ref="AG440" si="1120">AG439</f>
        <v>0</v>
      </c>
      <c r="AH440" s="410">
        <f t="shared" ref="AH440" si="1121">AH439</f>
        <v>0</v>
      </c>
      <c r="AI440" s="410">
        <f t="shared" ref="AI440" si="1122">AI439</f>
        <v>0</v>
      </c>
      <c r="AJ440" s="410">
        <f t="shared" ref="AJ440" si="1123">AJ439</f>
        <v>0</v>
      </c>
      <c r="AK440" s="410">
        <f t="shared" ref="AK440" si="1124">AK439</f>
        <v>0</v>
      </c>
      <c r="AL440" s="410">
        <f t="shared" ref="AL440" si="1125">AL439</f>
        <v>0</v>
      </c>
      <c r="AM440" s="297"/>
    </row>
    <row r="441" spans="1:39" ht="15.5" outlineLevel="1">
      <c r="A441" s="529"/>
      <c r="B441" s="525"/>
      <c r="C441" s="305"/>
      <c r="D441" s="1066"/>
      <c r="E441" s="1066"/>
      <c r="F441" s="1066"/>
      <c r="G441" s="1066"/>
      <c r="H441" s="1066"/>
      <c r="I441" s="1066"/>
      <c r="J441" s="1066"/>
      <c r="K441" s="1066"/>
      <c r="L441" s="1066"/>
      <c r="M441" s="1066"/>
      <c r="N441" s="1066"/>
      <c r="O441" s="1066"/>
      <c r="P441" s="1066"/>
      <c r="Q441" s="1066"/>
      <c r="R441" s="1066"/>
      <c r="S441" s="1066"/>
      <c r="T441" s="1066"/>
      <c r="U441" s="1066"/>
      <c r="V441" s="1066"/>
      <c r="W441" s="1066"/>
      <c r="X441" s="1066"/>
      <c r="Y441" s="1078"/>
      <c r="Z441" s="1090"/>
      <c r="AA441" s="1090"/>
      <c r="AB441" s="1090"/>
      <c r="AC441" s="420"/>
      <c r="AD441" s="420"/>
      <c r="AE441" s="420"/>
      <c r="AF441" s="420"/>
      <c r="AG441" s="420"/>
      <c r="AH441" s="420"/>
      <c r="AI441" s="420"/>
      <c r="AJ441" s="420"/>
      <c r="AK441" s="420"/>
      <c r="AL441" s="420"/>
      <c r="AM441" s="306"/>
    </row>
    <row r="442" spans="1:39" ht="31" outlineLevel="1">
      <c r="A442" s="529">
        <v>12</v>
      </c>
      <c r="B442" s="427"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1076"/>
      <c r="Z442" s="1076"/>
      <c r="AA442" s="1076"/>
      <c r="AB442" s="1076"/>
      <c r="AC442" s="409"/>
      <c r="AD442" s="409"/>
      <c r="AE442" s="409"/>
      <c r="AF442" s="414"/>
      <c r="AG442" s="414"/>
      <c r="AH442" s="414"/>
      <c r="AI442" s="414"/>
      <c r="AJ442" s="414"/>
      <c r="AK442" s="414"/>
      <c r="AL442" s="414"/>
      <c r="AM442" s="296">
        <f>SUM(Y442:AL442)</f>
        <v>0</v>
      </c>
    </row>
    <row r="443" spans="1:39" ht="15.5" outlineLevel="1">
      <c r="A443" s="529"/>
      <c r="B443" s="430"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1077">
        <f>Y442</f>
        <v>0</v>
      </c>
      <c r="Z443" s="1077">
        <f t="shared" ref="Z443:AB443" si="1126">Z442</f>
        <v>0</v>
      </c>
      <c r="AA443" s="1077">
        <f t="shared" si="1126"/>
        <v>0</v>
      </c>
      <c r="AB443" s="1077">
        <f t="shared" si="1126"/>
        <v>0</v>
      </c>
      <c r="AC443" s="410">
        <f t="shared" ref="AC443" si="1127">AC442</f>
        <v>0</v>
      </c>
      <c r="AD443" s="410">
        <f t="shared" ref="AD443" si="1128">AD442</f>
        <v>0</v>
      </c>
      <c r="AE443" s="410">
        <f t="shared" ref="AE443" si="1129">AE442</f>
        <v>0</v>
      </c>
      <c r="AF443" s="410">
        <f t="shared" ref="AF443" si="1130">AF442</f>
        <v>0</v>
      </c>
      <c r="AG443" s="410">
        <f t="shared" ref="AG443" si="1131">AG442</f>
        <v>0</v>
      </c>
      <c r="AH443" s="410">
        <f t="shared" ref="AH443" si="1132">AH442</f>
        <v>0</v>
      </c>
      <c r="AI443" s="410">
        <f t="shared" ref="AI443" si="1133">AI442</f>
        <v>0</v>
      </c>
      <c r="AJ443" s="410">
        <f t="shared" ref="AJ443" si="1134">AJ442</f>
        <v>0</v>
      </c>
      <c r="AK443" s="410">
        <f t="shared" ref="AK443" si="1135">AK442</f>
        <v>0</v>
      </c>
      <c r="AL443" s="410">
        <f t="shared" ref="AL443" si="1136">AL442</f>
        <v>0</v>
      </c>
      <c r="AM443" s="297"/>
    </row>
    <row r="444" spans="1:39" ht="15.5" outlineLevel="1">
      <c r="A444" s="529"/>
      <c r="B444" s="525"/>
      <c r="C444" s="305"/>
      <c r="D444" s="1066"/>
      <c r="E444" s="1066"/>
      <c r="F444" s="1066"/>
      <c r="G444" s="1066"/>
      <c r="H444" s="1066"/>
      <c r="I444" s="1066"/>
      <c r="J444" s="1066"/>
      <c r="K444" s="1066"/>
      <c r="L444" s="1066"/>
      <c r="M444" s="1066"/>
      <c r="N444" s="1066"/>
      <c r="O444" s="1066"/>
      <c r="P444" s="1066"/>
      <c r="Q444" s="1066"/>
      <c r="R444" s="1066"/>
      <c r="S444" s="1066"/>
      <c r="T444" s="1066"/>
      <c r="U444" s="1066"/>
      <c r="V444" s="1066"/>
      <c r="W444" s="1066"/>
      <c r="X444" s="1066"/>
      <c r="Y444" s="1091"/>
      <c r="Z444" s="1091"/>
      <c r="AA444" s="1078"/>
      <c r="AB444" s="1078"/>
      <c r="AC444" s="411"/>
      <c r="AD444" s="411"/>
      <c r="AE444" s="411"/>
      <c r="AF444" s="411"/>
      <c r="AG444" s="411"/>
      <c r="AH444" s="411"/>
      <c r="AI444" s="411"/>
      <c r="AJ444" s="411"/>
      <c r="AK444" s="411"/>
      <c r="AL444" s="411"/>
      <c r="AM444" s="306"/>
    </row>
    <row r="445" spans="1:39" ht="31" outlineLevel="1">
      <c r="A445" s="529">
        <v>13</v>
      </c>
      <c r="B445" s="427"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1076"/>
      <c r="Z445" s="1076"/>
      <c r="AA445" s="1076"/>
      <c r="AB445" s="1076"/>
      <c r="AC445" s="409"/>
      <c r="AD445" s="409"/>
      <c r="AE445" s="409"/>
      <c r="AF445" s="414"/>
      <c r="AG445" s="414"/>
      <c r="AH445" s="414"/>
      <c r="AI445" s="414"/>
      <c r="AJ445" s="414"/>
      <c r="AK445" s="414"/>
      <c r="AL445" s="414"/>
      <c r="AM445" s="296">
        <f>SUM(Y445:AL445)</f>
        <v>0</v>
      </c>
    </row>
    <row r="446" spans="1:39" ht="15.5" outlineLevel="1">
      <c r="A446" s="529"/>
      <c r="B446" s="430"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1077">
        <f>Y445</f>
        <v>0</v>
      </c>
      <c r="Z446" s="1077">
        <f t="shared" ref="Z446:AB446" si="1137">Z445</f>
        <v>0</v>
      </c>
      <c r="AA446" s="1077">
        <f t="shared" si="1137"/>
        <v>0</v>
      </c>
      <c r="AB446" s="1077">
        <f t="shared" si="1137"/>
        <v>0</v>
      </c>
      <c r="AC446" s="410">
        <f t="shared" ref="AC446" si="1138">AC445</f>
        <v>0</v>
      </c>
      <c r="AD446" s="410">
        <f t="shared" ref="AD446" si="1139">AD445</f>
        <v>0</v>
      </c>
      <c r="AE446" s="410">
        <f t="shared" ref="AE446" si="1140">AE445</f>
        <v>0</v>
      </c>
      <c r="AF446" s="410">
        <f t="shared" ref="AF446" si="1141">AF445</f>
        <v>0</v>
      </c>
      <c r="AG446" s="410">
        <f t="shared" ref="AG446" si="1142">AG445</f>
        <v>0</v>
      </c>
      <c r="AH446" s="410">
        <f t="shared" ref="AH446" si="1143">AH445</f>
        <v>0</v>
      </c>
      <c r="AI446" s="410">
        <f t="shared" ref="AI446" si="1144">AI445</f>
        <v>0</v>
      </c>
      <c r="AJ446" s="410">
        <f t="shared" ref="AJ446" si="1145">AJ445</f>
        <v>0</v>
      </c>
      <c r="AK446" s="410">
        <f t="shared" ref="AK446" si="1146">AK445</f>
        <v>0</v>
      </c>
      <c r="AL446" s="410">
        <f t="shared" ref="AL446" si="1147">AL445</f>
        <v>0</v>
      </c>
      <c r="AM446" s="306"/>
    </row>
    <row r="447" spans="1:39" ht="15.5" outlineLevel="1">
      <c r="A447" s="529"/>
      <c r="B447" s="525"/>
      <c r="C447" s="305"/>
      <c r="D447" s="1066"/>
      <c r="E447" s="1066"/>
      <c r="F447" s="1066"/>
      <c r="G447" s="1066"/>
      <c r="H447" s="1066"/>
      <c r="I447" s="1066"/>
      <c r="J447" s="1066"/>
      <c r="K447" s="1066"/>
      <c r="L447" s="1066"/>
      <c r="M447" s="1066"/>
      <c r="N447" s="1066"/>
      <c r="O447" s="1066"/>
      <c r="P447" s="1066"/>
      <c r="Q447" s="1066"/>
      <c r="R447" s="1066"/>
      <c r="S447" s="1066"/>
      <c r="T447" s="1066"/>
      <c r="U447" s="1066"/>
      <c r="V447" s="1066"/>
      <c r="W447" s="1066"/>
      <c r="X447" s="1066"/>
      <c r="Y447" s="1078"/>
      <c r="Z447" s="1078"/>
      <c r="AA447" s="1078"/>
      <c r="AB447" s="1078"/>
      <c r="AC447" s="411"/>
      <c r="AD447" s="411"/>
      <c r="AE447" s="411"/>
      <c r="AF447" s="411"/>
      <c r="AG447" s="411"/>
      <c r="AH447" s="411"/>
      <c r="AI447" s="411"/>
      <c r="AJ447" s="411"/>
      <c r="AK447" s="411"/>
      <c r="AL447" s="411"/>
      <c r="AM447" s="306"/>
    </row>
    <row r="448" spans="1:39" ht="15.5" outlineLevel="1">
      <c r="A448" s="529"/>
      <c r="B448" s="501" t="s">
        <v>107</v>
      </c>
      <c r="C448" s="289"/>
      <c r="D448" s="1071"/>
      <c r="E448" s="1071"/>
      <c r="F448" s="1071"/>
      <c r="G448" s="1071"/>
      <c r="H448" s="1071"/>
      <c r="I448" s="1071"/>
      <c r="J448" s="1071"/>
      <c r="K448" s="1071"/>
      <c r="L448" s="1071"/>
      <c r="M448" s="1071"/>
      <c r="N448" s="1071"/>
      <c r="O448" s="1071"/>
      <c r="P448" s="1069"/>
      <c r="Q448" s="1069"/>
      <c r="R448" s="1069"/>
      <c r="S448" s="1069"/>
      <c r="T448" s="1069"/>
      <c r="U448" s="1069"/>
      <c r="V448" s="1069"/>
      <c r="W448" s="1069"/>
      <c r="X448" s="1069"/>
      <c r="Y448" s="1080"/>
      <c r="Z448" s="1080"/>
      <c r="AA448" s="1080"/>
      <c r="AB448" s="1080"/>
      <c r="AC448" s="413"/>
      <c r="AD448" s="413"/>
      <c r="AE448" s="413"/>
      <c r="AF448" s="413"/>
      <c r="AG448" s="413"/>
      <c r="AH448" s="413"/>
      <c r="AI448" s="413"/>
      <c r="AJ448" s="413"/>
      <c r="AK448" s="413"/>
      <c r="AL448" s="413"/>
      <c r="AM448" s="292"/>
    </row>
    <row r="449" spans="1:40" ht="15.5" outlineLevel="1">
      <c r="A449" s="529">
        <v>14</v>
      </c>
      <c r="B449" s="525"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1076"/>
      <c r="Z449" s="1076"/>
      <c r="AA449" s="1076"/>
      <c r="AB449" s="1076"/>
      <c r="AC449" s="409"/>
      <c r="AD449" s="409"/>
      <c r="AE449" s="409"/>
      <c r="AF449" s="409"/>
      <c r="AG449" s="409"/>
      <c r="AH449" s="409"/>
      <c r="AI449" s="409"/>
      <c r="AJ449" s="409"/>
      <c r="AK449" s="409"/>
      <c r="AL449" s="409"/>
      <c r="AM449" s="296">
        <f>SUM(Y449:AL449)</f>
        <v>0</v>
      </c>
    </row>
    <row r="450" spans="1:40" ht="15.5" outlineLevel="1">
      <c r="A450" s="529"/>
      <c r="B450" s="430"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1077">
        <f>Y449</f>
        <v>0</v>
      </c>
      <c r="Z450" s="1077">
        <f t="shared" ref="Z450:AB450" si="1148">Z449</f>
        <v>0</v>
      </c>
      <c r="AA450" s="1077">
        <f t="shared" si="1148"/>
        <v>0</v>
      </c>
      <c r="AB450" s="1077">
        <f t="shared" si="1148"/>
        <v>0</v>
      </c>
      <c r="AC450" s="410">
        <f t="shared" ref="AC450" si="1149">AC449</f>
        <v>0</v>
      </c>
      <c r="AD450" s="410">
        <f t="shared" ref="AD450" si="1150">AD449</f>
        <v>0</v>
      </c>
      <c r="AE450" s="410">
        <f t="shared" ref="AE450" si="1151">AE449</f>
        <v>0</v>
      </c>
      <c r="AF450" s="410">
        <f t="shared" ref="AF450" si="1152">AF449</f>
        <v>0</v>
      </c>
      <c r="AG450" s="410">
        <f t="shared" ref="AG450" si="1153">AG449</f>
        <v>0</v>
      </c>
      <c r="AH450" s="410">
        <f t="shared" ref="AH450" si="1154">AH449</f>
        <v>0</v>
      </c>
      <c r="AI450" s="410">
        <f t="shared" ref="AI450" si="1155">AI449</f>
        <v>0</v>
      </c>
      <c r="AJ450" s="410">
        <f t="shared" ref="AJ450" si="1156">AJ449</f>
        <v>0</v>
      </c>
      <c r="AK450" s="410">
        <f t="shared" ref="AK450" si="1157">AK449</f>
        <v>0</v>
      </c>
      <c r="AL450" s="410">
        <f t="shared" ref="AL450" si="1158">AL449</f>
        <v>0</v>
      </c>
      <c r="AM450" s="297"/>
    </row>
    <row r="451" spans="1:40" ht="15.5" outlineLevel="1">
      <c r="A451" s="529"/>
      <c r="B451" s="525"/>
      <c r="C451" s="305"/>
      <c r="D451" s="1066"/>
      <c r="E451" s="1066"/>
      <c r="F451" s="1066"/>
      <c r="G451" s="1066"/>
      <c r="H451" s="1066"/>
      <c r="I451" s="1066"/>
      <c r="J451" s="1066"/>
      <c r="K451" s="1066"/>
      <c r="L451" s="1066"/>
      <c r="M451" s="1066"/>
      <c r="N451" s="1067"/>
      <c r="O451" s="1066"/>
      <c r="P451" s="1066"/>
      <c r="Q451" s="1066"/>
      <c r="R451" s="1066"/>
      <c r="S451" s="1066"/>
      <c r="T451" s="1066"/>
      <c r="U451" s="1066"/>
      <c r="V451" s="1066"/>
      <c r="W451" s="1066"/>
      <c r="X451" s="1066"/>
      <c r="Y451" s="1078"/>
      <c r="Z451" s="1078"/>
      <c r="AA451" s="1078"/>
      <c r="AB451" s="1078"/>
      <c r="AC451" s="411"/>
      <c r="AD451" s="411"/>
      <c r="AE451" s="411"/>
      <c r="AF451" s="411"/>
      <c r="AG451" s="411"/>
      <c r="AH451" s="411"/>
      <c r="AI451" s="411"/>
      <c r="AJ451" s="411"/>
      <c r="AK451" s="411"/>
      <c r="AL451" s="411"/>
      <c r="AM451" s="301"/>
      <c r="AN451" s="627"/>
    </row>
    <row r="452" spans="1:40" s="309" customFormat="1" ht="15.5" outlineLevel="1">
      <c r="A452" s="529"/>
      <c r="B452" s="501" t="s">
        <v>490</v>
      </c>
      <c r="C452" s="291"/>
      <c r="D452" s="1066"/>
      <c r="E452" s="1066"/>
      <c r="F452" s="1066"/>
      <c r="G452" s="1066"/>
      <c r="H452" s="1066"/>
      <c r="I452" s="1066"/>
      <c r="J452" s="1066"/>
      <c r="K452" s="1066"/>
      <c r="L452" s="1066"/>
      <c r="M452" s="1066"/>
      <c r="N452" s="1066"/>
      <c r="O452" s="1066"/>
      <c r="P452" s="1066"/>
      <c r="Q452" s="1066"/>
      <c r="R452" s="1066"/>
      <c r="S452" s="1066"/>
      <c r="T452" s="1066"/>
      <c r="U452" s="1066"/>
      <c r="V452" s="1066"/>
      <c r="W452" s="1066"/>
      <c r="X452" s="1066"/>
      <c r="Y452" s="1078"/>
      <c r="Z452" s="1078"/>
      <c r="AA452" s="1078"/>
      <c r="AB452" s="1078"/>
      <c r="AC452" s="411"/>
      <c r="AD452" s="411"/>
      <c r="AE452" s="415"/>
      <c r="AF452" s="415"/>
      <c r="AG452" s="415"/>
      <c r="AH452" s="415"/>
      <c r="AI452" s="415"/>
      <c r="AJ452" s="415"/>
      <c r="AK452" s="415"/>
      <c r="AL452" s="415"/>
      <c r="AM452" s="514"/>
      <c r="AN452" s="628"/>
    </row>
    <row r="453" spans="1:40" ht="15.5" outlineLevel="1">
      <c r="A453" s="529">
        <v>15</v>
      </c>
      <c r="B453" s="430" t="s">
        <v>495</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1076"/>
      <c r="Z453" s="1076"/>
      <c r="AA453" s="1076"/>
      <c r="AB453" s="1076"/>
      <c r="AC453" s="409"/>
      <c r="AD453" s="409"/>
      <c r="AE453" s="409"/>
      <c r="AF453" s="409"/>
      <c r="AG453" s="409"/>
      <c r="AH453" s="409"/>
      <c r="AI453" s="409"/>
      <c r="AJ453" s="409"/>
      <c r="AK453" s="409"/>
      <c r="AL453" s="409"/>
      <c r="AM453" s="296">
        <f>SUM(Y453:AL453)</f>
        <v>0</v>
      </c>
    </row>
    <row r="454" spans="1:40" ht="15.5" outlineLevel="1">
      <c r="A454" s="529"/>
      <c r="B454" s="430"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1077">
        <f>Y453</f>
        <v>0</v>
      </c>
      <c r="Z454" s="1077">
        <f t="shared" ref="Z454:AB454" si="1159">Z453</f>
        <v>0</v>
      </c>
      <c r="AA454" s="1077">
        <f t="shared" si="1159"/>
        <v>0</v>
      </c>
      <c r="AB454" s="1077">
        <f t="shared" si="1159"/>
        <v>0</v>
      </c>
      <c r="AC454" s="410">
        <f t="shared" ref="AC454:AL454" si="1160">AC453</f>
        <v>0</v>
      </c>
      <c r="AD454" s="410">
        <f t="shared" si="1160"/>
        <v>0</v>
      </c>
      <c r="AE454" s="410">
        <f t="shared" si="1160"/>
        <v>0</v>
      </c>
      <c r="AF454" s="410">
        <f t="shared" si="1160"/>
        <v>0</v>
      </c>
      <c r="AG454" s="410">
        <f t="shared" si="1160"/>
        <v>0</v>
      </c>
      <c r="AH454" s="410">
        <f t="shared" si="1160"/>
        <v>0</v>
      </c>
      <c r="AI454" s="410">
        <f t="shared" si="1160"/>
        <v>0</v>
      </c>
      <c r="AJ454" s="410">
        <f t="shared" si="1160"/>
        <v>0</v>
      </c>
      <c r="AK454" s="410">
        <f t="shared" si="1160"/>
        <v>0</v>
      </c>
      <c r="AL454" s="410">
        <f t="shared" si="1160"/>
        <v>0</v>
      </c>
      <c r="AM454" s="297"/>
    </row>
    <row r="455" spans="1:40" ht="15.5" outlineLevel="1">
      <c r="A455" s="529"/>
      <c r="B455" s="525"/>
      <c r="C455" s="305"/>
      <c r="D455" s="1066"/>
      <c r="E455" s="1066"/>
      <c r="F455" s="1066"/>
      <c r="G455" s="1066"/>
      <c r="H455" s="1066"/>
      <c r="I455" s="1066"/>
      <c r="J455" s="1066"/>
      <c r="K455" s="1066"/>
      <c r="L455" s="1066"/>
      <c r="M455" s="1066"/>
      <c r="N455" s="1066"/>
      <c r="O455" s="1066"/>
      <c r="P455" s="1066"/>
      <c r="Q455" s="1066"/>
      <c r="R455" s="1066"/>
      <c r="S455" s="1066"/>
      <c r="T455" s="1066"/>
      <c r="U455" s="1066"/>
      <c r="V455" s="1066"/>
      <c r="W455" s="1066"/>
      <c r="X455" s="1066"/>
      <c r="Y455" s="1078"/>
      <c r="Z455" s="1078"/>
      <c r="AA455" s="1078"/>
      <c r="AB455" s="1078"/>
      <c r="AC455" s="411"/>
      <c r="AD455" s="411"/>
      <c r="AE455" s="411"/>
      <c r="AF455" s="411"/>
      <c r="AG455" s="411"/>
      <c r="AH455" s="411"/>
      <c r="AI455" s="411"/>
      <c r="AJ455" s="411"/>
      <c r="AK455" s="411"/>
      <c r="AL455" s="411"/>
      <c r="AM455" s="306"/>
    </row>
    <row r="456" spans="1:40" s="283" customFormat="1" ht="15.5" outlineLevel="1">
      <c r="A456" s="529">
        <v>16</v>
      </c>
      <c r="B456" s="526" t="s">
        <v>491</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1076"/>
      <c r="Z456" s="1076"/>
      <c r="AA456" s="1076"/>
      <c r="AB456" s="1076"/>
      <c r="AC456" s="409"/>
      <c r="AD456" s="409"/>
      <c r="AE456" s="409"/>
      <c r="AF456" s="409"/>
      <c r="AG456" s="409"/>
      <c r="AH456" s="409"/>
      <c r="AI456" s="409"/>
      <c r="AJ456" s="409"/>
      <c r="AK456" s="409"/>
      <c r="AL456" s="409"/>
      <c r="AM456" s="296">
        <f>SUM(Y456:AL456)</f>
        <v>0</v>
      </c>
    </row>
    <row r="457" spans="1:40" s="283" customFormat="1" ht="15.5" outlineLevel="1">
      <c r="A457" s="529"/>
      <c r="B457" s="526"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1077">
        <f>Y456</f>
        <v>0</v>
      </c>
      <c r="Z457" s="1077">
        <f t="shared" ref="Z457:AB457" si="1161">Z456</f>
        <v>0</v>
      </c>
      <c r="AA457" s="1077">
        <f t="shared" si="1161"/>
        <v>0</v>
      </c>
      <c r="AB457" s="1077">
        <f t="shared" si="1161"/>
        <v>0</v>
      </c>
      <c r="AC457" s="410">
        <f t="shared" ref="AC457:AL457" si="1162">AC456</f>
        <v>0</v>
      </c>
      <c r="AD457" s="410">
        <f t="shared" si="1162"/>
        <v>0</v>
      </c>
      <c r="AE457" s="410">
        <f t="shared" si="1162"/>
        <v>0</v>
      </c>
      <c r="AF457" s="410">
        <f t="shared" si="1162"/>
        <v>0</v>
      </c>
      <c r="AG457" s="410">
        <f t="shared" si="1162"/>
        <v>0</v>
      </c>
      <c r="AH457" s="410">
        <f t="shared" si="1162"/>
        <v>0</v>
      </c>
      <c r="AI457" s="410">
        <f t="shared" si="1162"/>
        <v>0</v>
      </c>
      <c r="AJ457" s="410">
        <f t="shared" si="1162"/>
        <v>0</v>
      </c>
      <c r="AK457" s="410">
        <f t="shared" si="1162"/>
        <v>0</v>
      </c>
      <c r="AL457" s="410">
        <f t="shared" si="1162"/>
        <v>0</v>
      </c>
      <c r="AM457" s="297"/>
    </row>
    <row r="458" spans="1:40" s="283" customFormat="1" ht="15.5" outlineLevel="1">
      <c r="A458" s="529"/>
      <c r="B458" s="526"/>
      <c r="C458" s="291"/>
      <c r="D458" s="1066"/>
      <c r="E458" s="1066"/>
      <c r="F458" s="1066"/>
      <c r="G458" s="1066"/>
      <c r="H458" s="1066"/>
      <c r="I458" s="1066"/>
      <c r="J458" s="1066"/>
      <c r="K458" s="1066"/>
      <c r="L458" s="1066"/>
      <c r="M458" s="1066"/>
      <c r="N458" s="1066"/>
      <c r="O458" s="1066"/>
      <c r="P458" s="1066"/>
      <c r="Q458" s="1066"/>
      <c r="R458" s="1066"/>
      <c r="S458" s="1066"/>
      <c r="T458" s="1066"/>
      <c r="U458" s="1066"/>
      <c r="V458" s="1066"/>
      <c r="W458" s="1066"/>
      <c r="X458" s="1066"/>
      <c r="Y458" s="1078"/>
      <c r="Z458" s="1078"/>
      <c r="AA458" s="1078"/>
      <c r="AB458" s="1078"/>
      <c r="AC458" s="411"/>
      <c r="AD458" s="411"/>
      <c r="AE458" s="415"/>
      <c r="AF458" s="415"/>
      <c r="AG458" s="415"/>
      <c r="AH458" s="415"/>
      <c r="AI458" s="415"/>
      <c r="AJ458" s="415"/>
      <c r="AK458" s="415"/>
      <c r="AL458" s="415"/>
      <c r="AM458" s="313"/>
    </row>
    <row r="459" spans="1:40" ht="15.5" outlineLevel="1">
      <c r="A459" s="529"/>
      <c r="B459" s="527" t="s">
        <v>496</v>
      </c>
      <c r="C459" s="319"/>
      <c r="D459" s="1071"/>
      <c r="E459" s="1069"/>
      <c r="F459" s="1069"/>
      <c r="G459" s="1069"/>
      <c r="H459" s="1069"/>
      <c r="I459" s="1069"/>
      <c r="J459" s="1069"/>
      <c r="K459" s="1069"/>
      <c r="L459" s="1069"/>
      <c r="M459" s="1069"/>
      <c r="N459" s="1071"/>
      <c r="O459" s="1069"/>
      <c r="P459" s="1069"/>
      <c r="Q459" s="1069"/>
      <c r="R459" s="1069"/>
      <c r="S459" s="1069"/>
      <c r="T459" s="1069"/>
      <c r="U459" s="1069"/>
      <c r="V459" s="1069"/>
      <c r="W459" s="1069"/>
      <c r="X459" s="1069"/>
      <c r="Y459" s="1080"/>
      <c r="Z459" s="1080"/>
      <c r="AA459" s="1080"/>
      <c r="AB459" s="1080"/>
      <c r="AC459" s="413"/>
      <c r="AD459" s="413"/>
      <c r="AE459" s="413"/>
      <c r="AF459" s="413"/>
      <c r="AG459" s="413"/>
      <c r="AH459" s="413"/>
      <c r="AI459" s="413"/>
      <c r="AJ459" s="413"/>
      <c r="AK459" s="413"/>
      <c r="AL459" s="413"/>
      <c r="AM459" s="292"/>
    </row>
    <row r="460" spans="1:40" ht="15.5" outlineLevel="1">
      <c r="A460" s="529">
        <v>17</v>
      </c>
      <c r="B460" s="427"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1089"/>
      <c r="Z460" s="1076"/>
      <c r="AA460" s="1076"/>
      <c r="AB460" s="1076"/>
      <c r="AC460" s="409"/>
      <c r="AD460" s="409"/>
      <c r="AE460" s="409"/>
      <c r="AF460" s="414"/>
      <c r="AG460" s="414"/>
      <c r="AH460" s="414"/>
      <c r="AI460" s="414"/>
      <c r="AJ460" s="414"/>
      <c r="AK460" s="414"/>
      <c r="AL460" s="414"/>
      <c r="AM460" s="296">
        <f>SUM(Y460:AL460)</f>
        <v>0</v>
      </c>
    </row>
    <row r="461" spans="1:40" ht="15.5" outlineLevel="1">
      <c r="A461" s="529"/>
      <c r="B461" s="430"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1077">
        <f>Y460</f>
        <v>0</v>
      </c>
      <c r="Z461" s="1077">
        <f t="shared" ref="Z461:AB461" si="1163">Z460</f>
        <v>0</v>
      </c>
      <c r="AA461" s="1077">
        <f t="shared" si="1163"/>
        <v>0</v>
      </c>
      <c r="AB461" s="1077">
        <f t="shared" si="1163"/>
        <v>0</v>
      </c>
      <c r="AC461" s="410">
        <f t="shared" ref="AC461:AL461" si="1164">AC460</f>
        <v>0</v>
      </c>
      <c r="AD461" s="410">
        <f t="shared" si="1164"/>
        <v>0</v>
      </c>
      <c r="AE461" s="410">
        <f t="shared" si="1164"/>
        <v>0</v>
      </c>
      <c r="AF461" s="410">
        <f t="shared" si="1164"/>
        <v>0</v>
      </c>
      <c r="AG461" s="410">
        <f t="shared" si="1164"/>
        <v>0</v>
      </c>
      <c r="AH461" s="410">
        <f t="shared" si="1164"/>
        <v>0</v>
      </c>
      <c r="AI461" s="410">
        <f t="shared" si="1164"/>
        <v>0</v>
      </c>
      <c r="AJ461" s="410">
        <f t="shared" si="1164"/>
        <v>0</v>
      </c>
      <c r="AK461" s="410">
        <f t="shared" si="1164"/>
        <v>0</v>
      </c>
      <c r="AL461" s="410">
        <f t="shared" si="1164"/>
        <v>0</v>
      </c>
      <c r="AM461" s="306"/>
    </row>
    <row r="462" spans="1:40" ht="15.5" outlineLevel="1">
      <c r="A462" s="529"/>
      <c r="B462" s="430"/>
      <c r="C462" s="291"/>
      <c r="D462" s="1066"/>
      <c r="E462" s="1066"/>
      <c r="F462" s="1066"/>
      <c r="G462" s="1066"/>
      <c r="H462" s="1066"/>
      <c r="I462" s="1066"/>
      <c r="J462" s="1066"/>
      <c r="K462" s="1066"/>
      <c r="L462" s="1066"/>
      <c r="M462" s="1066"/>
      <c r="N462" s="1066"/>
      <c r="O462" s="1066"/>
      <c r="P462" s="1066"/>
      <c r="Q462" s="1066"/>
      <c r="R462" s="1066"/>
      <c r="S462" s="1066"/>
      <c r="T462" s="1066"/>
      <c r="U462" s="1066"/>
      <c r="V462" s="1066"/>
      <c r="W462" s="1066"/>
      <c r="X462" s="1066"/>
      <c r="Y462" s="1091"/>
      <c r="Z462" s="1108"/>
      <c r="AA462" s="1108"/>
      <c r="AB462" s="1108"/>
      <c r="AC462" s="424"/>
      <c r="AD462" s="424"/>
      <c r="AE462" s="424"/>
      <c r="AF462" s="424"/>
      <c r="AG462" s="424"/>
      <c r="AH462" s="424"/>
      <c r="AI462" s="424"/>
      <c r="AJ462" s="424"/>
      <c r="AK462" s="424"/>
      <c r="AL462" s="424"/>
      <c r="AM462" s="306"/>
    </row>
    <row r="463" spans="1:40" ht="15.5" outlineLevel="1">
      <c r="A463" s="529">
        <v>18</v>
      </c>
      <c r="B463" s="427"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1089"/>
      <c r="Z463" s="1076"/>
      <c r="AA463" s="1076"/>
      <c r="AB463" s="1076"/>
      <c r="AC463" s="409"/>
      <c r="AD463" s="409"/>
      <c r="AE463" s="409"/>
      <c r="AF463" s="414"/>
      <c r="AG463" s="414"/>
      <c r="AH463" s="414"/>
      <c r="AI463" s="414"/>
      <c r="AJ463" s="414"/>
      <c r="AK463" s="414"/>
      <c r="AL463" s="414"/>
      <c r="AM463" s="296">
        <f>SUM(Y463:AL463)</f>
        <v>0</v>
      </c>
    </row>
    <row r="464" spans="1:40" ht="15.5" outlineLevel="1">
      <c r="A464" s="529"/>
      <c r="B464" s="430"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1077">
        <f>Y463</f>
        <v>0</v>
      </c>
      <c r="Z464" s="1077">
        <f t="shared" ref="Z464:AB464" si="1165">Z463</f>
        <v>0</v>
      </c>
      <c r="AA464" s="1077">
        <f t="shared" si="1165"/>
        <v>0</v>
      </c>
      <c r="AB464" s="1077">
        <f t="shared" si="1165"/>
        <v>0</v>
      </c>
      <c r="AC464" s="410">
        <f t="shared" ref="AC464:AL464" si="1166">AC463</f>
        <v>0</v>
      </c>
      <c r="AD464" s="410">
        <f t="shared" si="1166"/>
        <v>0</v>
      </c>
      <c r="AE464" s="410">
        <f t="shared" si="1166"/>
        <v>0</v>
      </c>
      <c r="AF464" s="410">
        <f t="shared" si="1166"/>
        <v>0</v>
      </c>
      <c r="AG464" s="410">
        <f t="shared" si="1166"/>
        <v>0</v>
      </c>
      <c r="AH464" s="410">
        <f t="shared" si="1166"/>
        <v>0</v>
      </c>
      <c r="AI464" s="410">
        <f t="shared" si="1166"/>
        <v>0</v>
      </c>
      <c r="AJ464" s="410">
        <f t="shared" si="1166"/>
        <v>0</v>
      </c>
      <c r="AK464" s="410">
        <f t="shared" si="1166"/>
        <v>0</v>
      </c>
      <c r="AL464" s="410">
        <f t="shared" si="1166"/>
        <v>0</v>
      </c>
      <c r="AM464" s="306"/>
    </row>
    <row r="465" spans="1:39" ht="15.5" outlineLevel="1">
      <c r="A465" s="529"/>
      <c r="B465" s="429"/>
      <c r="C465" s="291"/>
      <c r="D465" s="1066"/>
      <c r="E465" s="1066"/>
      <c r="F465" s="1066"/>
      <c r="G465" s="1066"/>
      <c r="H465" s="1066"/>
      <c r="I465" s="1066"/>
      <c r="J465" s="1066"/>
      <c r="K465" s="1066"/>
      <c r="L465" s="1066"/>
      <c r="M465" s="1066"/>
      <c r="N465" s="1066"/>
      <c r="O465" s="1066"/>
      <c r="P465" s="1066"/>
      <c r="Q465" s="1066"/>
      <c r="R465" s="1066"/>
      <c r="S465" s="1066"/>
      <c r="T465" s="1066"/>
      <c r="U465" s="1066"/>
      <c r="V465" s="1066"/>
      <c r="W465" s="1066"/>
      <c r="X465" s="1066"/>
      <c r="Y465" s="1094"/>
      <c r="Z465" s="1095"/>
      <c r="AA465" s="1095"/>
      <c r="AB465" s="1095"/>
      <c r="AC465" s="423"/>
      <c r="AD465" s="423"/>
      <c r="AE465" s="423"/>
      <c r="AF465" s="423"/>
      <c r="AG465" s="423"/>
      <c r="AH465" s="423"/>
      <c r="AI465" s="423"/>
      <c r="AJ465" s="423"/>
      <c r="AK465" s="423"/>
      <c r="AL465" s="423"/>
      <c r="AM465" s="297"/>
    </row>
    <row r="466" spans="1:39" ht="15.5" outlineLevel="1">
      <c r="A466" s="529">
        <v>19</v>
      </c>
      <c r="B466" s="427"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1089"/>
      <c r="Z466" s="1076"/>
      <c r="AA466" s="1076"/>
      <c r="AB466" s="1076"/>
      <c r="AC466" s="409"/>
      <c r="AD466" s="409"/>
      <c r="AE466" s="409"/>
      <c r="AF466" s="414"/>
      <c r="AG466" s="414"/>
      <c r="AH466" s="414"/>
      <c r="AI466" s="414"/>
      <c r="AJ466" s="414"/>
      <c r="AK466" s="414"/>
      <c r="AL466" s="414"/>
      <c r="AM466" s="296">
        <f>SUM(Y466:AL466)</f>
        <v>0</v>
      </c>
    </row>
    <row r="467" spans="1:39" ht="15.5" outlineLevel="1">
      <c r="A467" s="529"/>
      <c r="B467" s="430"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1077">
        <f>Y466</f>
        <v>0</v>
      </c>
      <c r="Z467" s="1077">
        <f t="shared" ref="Z467:AB467" si="1167">Z466</f>
        <v>0</v>
      </c>
      <c r="AA467" s="1077">
        <f t="shared" si="1167"/>
        <v>0</v>
      </c>
      <c r="AB467" s="1077">
        <f t="shared" si="1167"/>
        <v>0</v>
      </c>
      <c r="AC467" s="410">
        <f t="shared" ref="AC467:AL467" si="1168">AC466</f>
        <v>0</v>
      </c>
      <c r="AD467" s="410">
        <f t="shared" si="1168"/>
        <v>0</v>
      </c>
      <c r="AE467" s="410">
        <f t="shared" si="1168"/>
        <v>0</v>
      </c>
      <c r="AF467" s="410">
        <f t="shared" si="1168"/>
        <v>0</v>
      </c>
      <c r="AG467" s="410">
        <f t="shared" si="1168"/>
        <v>0</v>
      </c>
      <c r="AH467" s="410">
        <f t="shared" si="1168"/>
        <v>0</v>
      </c>
      <c r="AI467" s="410">
        <f t="shared" si="1168"/>
        <v>0</v>
      </c>
      <c r="AJ467" s="410">
        <f t="shared" si="1168"/>
        <v>0</v>
      </c>
      <c r="AK467" s="410">
        <f t="shared" si="1168"/>
        <v>0</v>
      </c>
      <c r="AL467" s="410">
        <f t="shared" si="1168"/>
        <v>0</v>
      </c>
      <c r="AM467" s="297"/>
    </row>
    <row r="468" spans="1:39" ht="15.5" outlineLevel="1">
      <c r="A468" s="529"/>
      <c r="B468" s="429"/>
      <c r="C468" s="291"/>
      <c r="D468" s="1066"/>
      <c r="E468" s="1066"/>
      <c r="F468" s="1066"/>
      <c r="G468" s="1066"/>
      <c r="H468" s="1066"/>
      <c r="I468" s="1066"/>
      <c r="J468" s="1066"/>
      <c r="K468" s="1066"/>
      <c r="L468" s="1066"/>
      <c r="M468" s="1066"/>
      <c r="N468" s="1066"/>
      <c r="O468" s="1066"/>
      <c r="P468" s="1066"/>
      <c r="Q468" s="1066"/>
      <c r="R468" s="1066"/>
      <c r="S468" s="1066"/>
      <c r="T468" s="1066"/>
      <c r="U468" s="1066"/>
      <c r="V468" s="1066"/>
      <c r="W468" s="1066"/>
      <c r="X468" s="1066"/>
      <c r="Y468" s="1078"/>
      <c r="Z468" s="1078"/>
      <c r="AA468" s="1078"/>
      <c r="AB468" s="1078"/>
      <c r="AC468" s="411"/>
      <c r="AD468" s="411"/>
      <c r="AE468" s="411"/>
      <c r="AF468" s="411"/>
      <c r="AG468" s="411"/>
      <c r="AH468" s="411"/>
      <c r="AI468" s="411"/>
      <c r="AJ468" s="411"/>
      <c r="AK468" s="411"/>
      <c r="AL468" s="411"/>
      <c r="AM468" s="306"/>
    </row>
    <row r="469" spans="1:39" ht="15.5" outlineLevel="1">
      <c r="A469" s="529">
        <v>20</v>
      </c>
      <c r="B469" s="427"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1089"/>
      <c r="Z469" s="1076"/>
      <c r="AA469" s="1076"/>
      <c r="AB469" s="1076"/>
      <c r="AC469" s="409"/>
      <c r="AD469" s="409"/>
      <c r="AE469" s="409"/>
      <c r="AF469" s="414"/>
      <c r="AG469" s="414"/>
      <c r="AH469" s="414"/>
      <c r="AI469" s="414"/>
      <c r="AJ469" s="414"/>
      <c r="AK469" s="414"/>
      <c r="AL469" s="414"/>
      <c r="AM469" s="296">
        <f>SUM(Y469:AL469)</f>
        <v>0</v>
      </c>
    </row>
    <row r="470" spans="1:39" ht="15.5" outlineLevel="1">
      <c r="A470" s="529"/>
      <c r="B470" s="430"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1077">
        <f t="shared" ref="Y470:AB470" si="1169">Y469</f>
        <v>0</v>
      </c>
      <c r="Z470" s="1077">
        <f t="shared" si="1169"/>
        <v>0</v>
      </c>
      <c r="AA470" s="1077">
        <f t="shared" si="1169"/>
        <v>0</v>
      </c>
      <c r="AB470" s="1077">
        <f t="shared" si="1169"/>
        <v>0</v>
      </c>
      <c r="AC470" s="410">
        <f t="shared" ref="AC470:AL470" si="1170">AC469</f>
        <v>0</v>
      </c>
      <c r="AD470" s="410">
        <f t="shared" si="1170"/>
        <v>0</v>
      </c>
      <c r="AE470" s="410">
        <f t="shared" si="1170"/>
        <v>0</v>
      </c>
      <c r="AF470" s="410">
        <f t="shared" si="1170"/>
        <v>0</v>
      </c>
      <c r="AG470" s="410">
        <f t="shared" si="1170"/>
        <v>0</v>
      </c>
      <c r="AH470" s="410">
        <f t="shared" si="1170"/>
        <v>0</v>
      </c>
      <c r="AI470" s="410">
        <f t="shared" si="1170"/>
        <v>0</v>
      </c>
      <c r="AJ470" s="410">
        <f t="shared" si="1170"/>
        <v>0</v>
      </c>
      <c r="AK470" s="410">
        <f t="shared" si="1170"/>
        <v>0</v>
      </c>
      <c r="AL470" s="410">
        <f t="shared" si="1170"/>
        <v>0</v>
      </c>
      <c r="AM470" s="306"/>
    </row>
    <row r="471" spans="1:39" ht="15.5" outlineLevel="1">
      <c r="A471" s="529"/>
      <c r="B471" s="528"/>
      <c r="C471" s="300"/>
      <c r="D471" s="1066"/>
      <c r="E471" s="1066"/>
      <c r="F471" s="1066"/>
      <c r="G471" s="1066"/>
      <c r="H471" s="1066"/>
      <c r="I471" s="1066"/>
      <c r="J471" s="1066"/>
      <c r="K471" s="1066"/>
      <c r="L471" s="1066"/>
      <c r="M471" s="1066"/>
      <c r="N471" s="1073"/>
      <c r="O471" s="1066"/>
      <c r="P471" s="1066"/>
      <c r="Q471" s="1066"/>
      <c r="R471" s="1066"/>
      <c r="S471" s="1066"/>
      <c r="T471" s="1066"/>
      <c r="U471" s="1066"/>
      <c r="V471" s="1066"/>
      <c r="W471" s="1066"/>
      <c r="X471" s="1066"/>
      <c r="Y471" s="1078"/>
      <c r="Z471" s="1078"/>
      <c r="AA471" s="1078"/>
      <c r="AB471" s="1078"/>
      <c r="AC471" s="411"/>
      <c r="AD471" s="411"/>
      <c r="AE471" s="411"/>
      <c r="AF471" s="411"/>
      <c r="AG471" s="411"/>
      <c r="AH471" s="411"/>
      <c r="AI471" s="411"/>
      <c r="AJ471" s="411"/>
      <c r="AK471" s="411"/>
      <c r="AL471" s="411"/>
      <c r="AM471" s="306"/>
    </row>
    <row r="472" spans="1:39" ht="15.5" outlineLevel="1">
      <c r="A472" s="529"/>
      <c r="B472" s="521" t="s">
        <v>503</v>
      </c>
      <c r="C472" s="291"/>
      <c r="D472" s="1066"/>
      <c r="E472" s="1066"/>
      <c r="F472" s="1066"/>
      <c r="G472" s="1066"/>
      <c r="H472" s="1066"/>
      <c r="I472" s="1066"/>
      <c r="J472" s="1066"/>
      <c r="K472" s="1066"/>
      <c r="L472" s="1066"/>
      <c r="M472" s="1066"/>
      <c r="N472" s="1066"/>
      <c r="O472" s="1066"/>
      <c r="P472" s="1066"/>
      <c r="Q472" s="1066"/>
      <c r="R472" s="1066"/>
      <c r="S472" s="1066"/>
      <c r="T472" s="1066"/>
      <c r="U472" s="1066"/>
      <c r="V472" s="1066"/>
      <c r="W472" s="1066"/>
      <c r="X472" s="1066"/>
      <c r="Y472" s="1108"/>
      <c r="Z472" s="1108"/>
      <c r="AA472" s="1108"/>
      <c r="AB472" s="1108"/>
      <c r="AC472" s="424"/>
      <c r="AD472" s="424"/>
      <c r="AE472" s="424"/>
      <c r="AF472" s="424"/>
      <c r="AG472" s="424"/>
      <c r="AH472" s="424"/>
      <c r="AI472" s="424"/>
      <c r="AJ472" s="424"/>
      <c r="AK472" s="424"/>
      <c r="AL472" s="424"/>
      <c r="AM472" s="306"/>
    </row>
    <row r="473" spans="1:39" ht="15.5" outlineLevel="1">
      <c r="A473" s="529"/>
      <c r="B473" s="501" t="s">
        <v>499</v>
      </c>
      <c r="C473" s="291"/>
      <c r="D473" s="1066"/>
      <c r="E473" s="1066"/>
      <c r="F473" s="1066"/>
      <c r="G473" s="1066"/>
      <c r="H473" s="1066"/>
      <c r="I473" s="1066"/>
      <c r="J473" s="1066"/>
      <c r="K473" s="1066"/>
      <c r="L473" s="1066"/>
      <c r="M473" s="1066"/>
      <c r="N473" s="1066"/>
      <c r="O473" s="1066"/>
      <c r="P473" s="1066"/>
      <c r="Q473" s="1066"/>
      <c r="R473" s="1066"/>
      <c r="S473" s="1066"/>
      <c r="T473" s="1066"/>
      <c r="U473" s="1066"/>
      <c r="V473" s="1066"/>
      <c r="W473" s="1066"/>
      <c r="X473" s="1066"/>
      <c r="Y473" s="1091"/>
      <c r="Z473" s="1108"/>
      <c r="AA473" s="1108"/>
      <c r="AB473" s="1108"/>
      <c r="AC473" s="424"/>
      <c r="AD473" s="424"/>
      <c r="AE473" s="424"/>
      <c r="AF473" s="424"/>
      <c r="AG473" s="424"/>
      <c r="AH473" s="424"/>
      <c r="AI473" s="424"/>
      <c r="AJ473" s="424"/>
      <c r="AK473" s="424"/>
      <c r="AL473" s="424"/>
      <c r="AM473" s="306"/>
    </row>
    <row r="474" spans="1:39" ht="15.5" outlineLevel="1">
      <c r="A474" s="529">
        <v>21</v>
      </c>
      <c r="B474" s="427" t="s">
        <v>113</v>
      </c>
      <c r="C474" s="291" t="s">
        <v>25</v>
      </c>
      <c r="D474" s="295">
        <v>7711088</v>
      </c>
      <c r="E474" s="295">
        <v>6202137</v>
      </c>
      <c r="F474" s="295">
        <v>6202137</v>
      </c>
      <c r="G474" s="295">
        <v>6202137</v>
      </c>
      <c r="H474" s="295">
        <v>6202137</v>
      </c>
      <c r="I474" s="295">
        <v>6202137</v>
      </c>
      <c r="J474" s="295">
        <v>6202137</v>
      </c>
      <c r="K474" s="295">
        <v>6202077</v>
      </c>
      <c r="L474" s="295">
        <v>6202077</v>
      </c>
      <c r="M474" s="295">
        <v>6187940</v>
      </c>
      <c r="N474" s="1066"/>
      <c r="O474" s="295">
        <f>+'7.  Persistence Report'!R197</f>
        <v>533</v>
      </c>
      <c r="P474" s="295">
        <f>+'7.  Persistence Report'!S197</f>
        <v>432</v>
      </c>
      <c r="Q474" s="295">
        <f>+'7.  Persistence Report'!T197</f>
        <v>432</v>
      </c>
      <c r="R474" s="295">
        <f>+'7.  Persistence Report'!U197</f>
        <v>432</v>
      </c>
      <c r="S474" s="295">
        <f>+'7.  Persistence Report'!V197</f>
        <v>432</v>
      </c>
      <c r="T474" s="295">
        <f>+'7.  Persistence Report'!W197</f>
        <v>432</v>
      </c>
      <c r="U474" s="295">
        <f>+'7.  Persistence Report'!X197</f>
        <v>432</v>
      </c>
      <c r="V474" s="295">
        <f>+'7.  Persistence Report'!Y197</f>
        <v>432</v>
      </c>
      <c r="W474" s="295">
        <f>+'7.  Persistence Report'!Z197</f>
        <v>432</v>
      </c>
      <c r="X474" s="295">
        <f>+'7.  Persistence Report'!AA197</f>
        <v>431</v>
      </c>
      <c r="Y474" s="1076">
        <v>1</v>
      </c>
      <c r="Z474" s="1076"/>
      <c r="AA474" s="1076"/>
      <c r="AB474" s="1076"/>
      <c r="AC474" s="409"/>
      <c r="AD474" s="409"/>
      <c r="AE474" s="409"/>
      <c r="AF474" s="409"/>
      <c r="AG474" s="409"/>
      <c r="AH474" s="409"/>
      <c r="AI474" s="409"/>
      <c r="AJ474" s="409"/>
      <c r="AK474" s="409"/>
      <c r="AL474" s="409"/>
      <c r="AM474" s="296">
        <f>SUM(Y474:AL474)</f>
        <v>1</v>
      </c>
    </row>
    <row r="475" spans="1:39" ht="15.5" outlineLevel="1">
      <c r="A475" s="529"/>
      <c r="B475" s="430" t="s">
        <v>308</v>
      </c>
      <c r="C475" s="291" t="s">
        <v>163</v>
      </c>
      <c r="D475" s="1112">
        <f>+'7.  Persistence Report'!AW211</f>
        <v>9942</v>
      </c>
      <c r="E475" s="1112">
        <f>+'7.  Persistence Report'!AX211</f>
        <v>9862.4639999999999</v>
      </c>
      <c r="F475" s="1112">
        <f>+'7.  Persistence Report'!AY211</f>
        <v>9862.4639999999999</v>
      </c>
      <c r="G475" s="1112">
        <f>+'7.  Persistence Report'!AZ211</f>
        <v>9862.4639999999999</v>
      </c>
      <c r="H475" s="1112"/>
      <c r="I475" s="1112"/>
      <c r="J475" s="1112"/>
      <c r="K475" s="1112"/>
      <c r="L475" s="1112"/>
      <c r="M475" s="1112"/>
      <c r="N475" s="1066"/>
      <c r="O475" s="295"/>
      <c r="P475" s="295"/>
      <c r="Q475" s="295"/>
      <c r="R475" s="295"/>
      <c r="S475" s="295"/>
      <c r="T475" s="295"/>
      <c r="U475" s="295"/>
      <c r="V475" s="295"/>
      <c r="W475" s="295"/>
      <c r="X475" s="295"/>
      <c r="Y475" s="1077">
        <f>Y474</f>
        <v>1</v>
      </c>
      <c r="Z475" s="1077">
        <f t="shared" ref="Z475:AB475" si="1171">Z474</f>
        <v>0</v>
      </c>
      <c r="AA475" s="1077">
        <f t="shared" si="1171"/>
        <v>0</v>
      </c>
      <c r="AB475" s="1077">
        <f t="shared" si="1171"/>
        <v>0</v>
      </c>
      <c r="AC475" s="410">
        <f t="shared" ref="AC475" si="1172">AC474</f>
        <v>0</v>
      </c>
      <c r="AD475" s="410">
        <f t="shared" ref="AD475" si="1173">AD474</f>
        <v>0</v>
      </c>
      <c r="AE475" s="410">
        <f t="shared" ref="AE475" si="1174">AE474</f>
        <v>0</v>
      </c>
      <c r="AF475" s="410">
        <f t="shared" ref="AF475" si="1175">AF474</f>
        <v>0</v>
      </c>
      <c r="AG475" s="410">
        <f t="shared" ref="AG475" si="1176">AG474</f>
        <v>0</v>
      </c>
      <c r="AH475" s="410">
        <f t="shared" ref="AH475" si="1177">AH474</f>
        <v>0</v>
      </c>
      <c r="AI475" s="410">
        <f t="shared" ref="AI475" si="1178">AI474</f>
        <v>0</v>
      </c>
      <c r="AJ475" s="410">
        <f t="shared" ref="AJ475" si="1179">AJ474</f>
        <v>0</v>
      </c>
      <c r="AK475" s="410">
        <f t="shared" ref="AK475" si="1180">AK474</f>
        <v>0</v>
      </c>
      <c r="AL475" s="410">
        <f t="shared" ref="AL475" si="1181">AL474</f>
        <v>0</v>
      </c>
      <c r="AM475" s="306"/>
    </row>
    <row r="476" spans="1:39" ht="15.5" outlineLevel="1">
      <c r="A476" s="529"/>
      <c r="B476" s="430"/>
      <c r="C476" s="291"/>
      <c r="D476" s="1066"/>
      <c r="E476" s="1066"/>
      <c r="F476" s="1066"/>
      <c r="G476" s="1066"/>
      <c r="H476" s="1066"/>
      <c r="I476" s="1066"/>
      <c r="J476" s="1066"/>
      <c r="K476" s="1066"/>
      <c r="L476" s="1066"/>
      <c r="M476" s="1066"/>
      <c r="N476" s="1066"/>
      <c r="O476" s="1066"/>
      <c r="P476" s="1066"/>
      <c r="Q476" s="1066"/>
      <c r="R476" s="1066"/>
      <c r="S476" s="1066"/>
      <c r="T476" s="1066"/>
      <c r="U476" s="1066"/>
      <c r="V476" s="1066"/>
      <c r="W476" s="1066"/>
      <c r="X476" s="1066"/>
      <c r="Y476" s="1091"/>
      <c r="Z476" s="1108"/>
      <c r="AA476" s="1108"/>
      <c r="AB476" s="1108"/>
      <c r="AC476" s="424"/>
      <c r="AD476" s="424"/>
      <c r="AE476" s="424"/>
      <c r="AF476" s="424"/>
      <c r="AG476" s="424"/>
      <c r="AH476" s="424"/>
      <c r="AI476" s="424"/>
      <c r="AJ476" s="424"/>
      <c r="AK476" s="424"/>
      <c r="AL476" s="424"/>
      <c r="AM476" s="306"/>
    </row>
    <row r="477" spans="1:39" ht="31" outlineLevel="1">
      <c r="A477" s="529">
        <v>22</v>
      </c>
      <c r="B477" s="427" t="s">
        <v>114</v>
      </c>
      <c r="C477" s="291" t="s">
        <v>25</v>
      </c>
      <c r="D477" s="295">
        <f>+'7.  Persistence Report'!AW199</f>
        <v>1537439</v>
      </c>
      <c r="E477" s="295">
        <f>+'7.  Persistence Report'!AX199</f>
        <v>1537439</v>
      </c>
      <c r="F477" s="295">
        <f>+'7.  Persistence Report'!AY199</f>
        <v>1537439</v>
      </c>
      <c r="G477" s="295">
        <f>+'7.  Persistence Report'!AZ199</f>
        <v>1537439</v>
      </c>
      <c r="H477" s="295">
        <f>+'7.  Persistence Report'!BA199</f>
        <v>1537439</v>
      </c>
      <c r="I477" s="295">
        <f>+'7.  Persistence Report'!BB199</f>
        <v>1537439</v>
      </c>
      <c r="J477" s="295">
        <f>+'7.  Persistence Report'!BC199</f>
        <v>1537439</v>
      </c>
      <c r="K477" s="295">
        <f>+'7.  Persistence Report'!BD199</f>
        <v>1537439</v>
      </c>
      <c r="L477" s="295">
        <f>+'7.  Persistence Report'!BE199</f>
        <v>1537439</v>
      </c>
      <c r="M477" s="295">
        <f>+'7.  Persistence Report'!BF199</f>
        <v>1537439</v>
      </c>
      <c r="N477" s="1066"/>
      <c r="O477" s="295">
        <f>+'7.  Persistence Report'!R199</f>
        <v>450</v>
      </c>
      <c r="P477" s="295">
        <f>+'7.  Persistence Report'!S199</f>
        <v>450</v>
      </c>
      <c r="Q477" s="295">
        <f>+'7.  Persistence Report'!T199</f>
        <v>450</v>
      </c>
      <c r="R477" s="295">
        <f>+'7.  Persistence Report'!U199</f>
        <v>450</v>
      </c>
      <c r="S477" s="295">
        <f>+'7.  Persistence Report'!V199</f>
        <v>450</v>
      </c>
      <c r="T477" s="295">
        <f>+'7.  Persistence Report'!W199</f>
        <v>450</v>
      </c>
      <c r="U477" s="295">
        <f>+'7.  Persistence Report'!X199</f>
        <v>450</v>
      </c>
      <c r="V477" s="295">
        <f>+'7.  Persistence Report'!Y199</f>
        <v>450</v>
      </c>
      <c r="W477" s="295">
        <f>+'7.  Persistence Report'!Z199</f>
        <v>450</v>
      </c>
      <c r="X477" s="295">
        <f>+'7.  Persistence Report'!AA199</f>
        <v>450</v>
      </c>
      <c r="Y477" s="1076">
        <v>1</v>
      </c>
      <c r="Z477" s="1076"/>
      <c r="AA477" s="1076"/>
      <c r="AB477" s="1076"/>
      <c r="AC477" s="409"/>
      <c r="AD477" s="409"/>
      <c r="AE477" s="409"/>
      <c r="AF477" s="409"/>
      <c r="AG477" s="409"/>
      <c r="AH477" s="409"/>
      <c r="AI477" s="409"/>
      <c r="AJ477" s="409"/>
      <c r="AK477" s="409"/>
      <c r="AL477" s="409"/>
      <c r="AM477" s="296">
        <f>SUM(Y477:AL477)</f>
        <v>1</v>
      </c>
    </row>
    <row r="478" spans="1:39" ht="15.5" outlineLevel="1">
      <c r="A478" s="529"/>
      <c r="B478" s="430" t="s">
        <v>308</v>
      </c>
      <c r="C478" s="291" t="s">
        <v>163</v>
      </c>
      <c r="D478" s="1112">
        <f>+'7.  Persistence Report'!AW210</f>
        <v>139897</v>
      </c>
      <c r="E478" s="1112">
        <f>+'7.  Persistence Report'!AX210</f>
        <v>139897</v>
      </c>
      <c r="F478" s="1112">
        <f>+'7.  Persistence Report'!AY210</f>
        <v>139897</v>
      </c>
      <c r="G478" s="1112">
        <f>+'7.  Persistence Report'!AZ210</f>
        <v>139897</v>
      </c>
      <c r="H478" s="295"/>
      <c r="I478" s="295"/>
      <c r="J478" s="295"/>
      <c r="K478" s="295"/>
      <c r="L478" s="295"/>
      <c r="M478" s="295"/>
      <c r="N478" s="1066"/>
      <c r="O478" s="295"/>
      <c r="P478" s="295"/>
      <c r="Q478" s="295"/>
      <c r="R478" s="295"/>
      <c r="S478" s="295"/>
      <c r="T478" s="295"/>
      <c r="U478" s="295"/>
      <c r="V478" s="295"/>
      <c r="W478" s="295"/>
      <c r="X478" s="295"/>
      <c r="Y478" s="1077">
        <f>Y477</f>
        <v>1</v>
      </c>
      <c r="Z478" s="1077">
        <f t="shared" ref="Z478:AB478" si="1182">Z477</f>
        <v>0</v>
      </c>
      <c r="AA478" s="1077">
        <f t="shared" si="1182"/>
        <v>0</v>
      </c>
      <c r="AB478" s="1077">
        <f t="shared" si="1182"/>
        <v>0</v>
      </c>
      <c r="AC478" s="410">
        <f t="shared" ref="AC478" si="1183">AC477</f>
        <v>0</v>
      </c>
      <c r="AD478" s="410">
        <f t="shared" ref="AD478" si="1184">AD477</f>
        <v>0</v>
      </c>
      <c r="AE478" s="410">
        <f t="shared" ref="AE478" si="1185">AE477</f>
        <v>0</v>
      </c>
      <c r="AF478" s="410">
        <f t="shared" ref="AF478" si="1186">AF477</f>
        <v>0</v>
      </c>
      <c r="AG478" s="410">
        <f t="shared" ref="AG478" si="1187">AG477</f>
        <v>0</v>
      </c>
      <c r="AH478" s="410">
        <f t="shared" ref="AH478" si="1188">AH477</f>
        <v>0</v>
      </c>
      <c r="AI478" s="410">
        <f t="shared" ref="AI478" si="1189">AI477</f>
        <v>0</v>
      </c>
      <c r="AJ478" s="410">
        <f t="shared" ref="AJ478" si="1190">AJ477</f>
        <v>0</v>
      </c>
      <c r="AK478" s="410">
        <f t="shared" ref="AK478" si="1191">AK477</f>
        <v>0</v>
      </c>
      <c r="AL478" s="410">
        <f t="shared" ref="AL478" si="1192">AL477</f>
        <v>0</v>
      </c>
      <c r="AM478" s="306"/>
    </row>
    <row r="479" spans="1:39" ht="15.5" outlineLevel="1">
      <c r="A479" s="529"/>
      <c r="B479" s="430"/>
      <c r="C479" s="291"/>
      <c r="D479" s="1066"/>
      <c r="E479" s="1066"/>
      <c r="F479" s="1066"/>
      <c r="G479" s="1066"/>
      <c r="H479" s="1066"/>
      <c r="I479" s="1066"/>
      <c r="J479" s="1066"/>
      <c r="K479" s="1066"/>
      <c r="L479" s="1066"/>
      <c r="M479" s="1066"/>
      <c r="N479" s="1066"/>
      <c r="O479" s="1066"/>
      <c r="P479" s="1066"/>
      <c r="Q479" s="1066"/>
      <c r="R479" s="1066"/>
      <c r="S479" s="1066"/>
      <c r="T479" s="1066"/>
      <c r="U479" s="1066"/>
      <c r="V479" s="1066"/>
      <c r="W479" s="1066"/>
      <c r="X479" s="1066"/>
      <c r="Y479" s="1091"/>
      <c r="Z479" s="1108"/>
      <c r="AA479" s="1108"/>
      <c r="AB479" s="1108"/>
      <c r="AC479" s="424"/>
      <c r="AD479" s="424"/>
      <c r="AE479" s="424"/>
      <c r="AF479" s="424"/>
      <c r="AG479" s="424"/>
      <c r="AH479" s="424"/>
      <c r="AI479" s="424"/>
      <c r="AJ479" s="424"/>
      <c r="AK479" s="424"/>
      <c r="AL479" s="424"/>
      <c r="AM479" s="306"/>
    </row>
    <row r="480" spans="1:39" ht="31" outlineLevel="1">
      <c r="A480" s="529">
        <v>23</v>
      </c>
      <c r="B480" s="427" t="s">
        <v>115</v>
      </c>
      <c r="C480" s="291" t="s">
        <v>25</v>
      </c>
      <c r="D480" s="295">
        <f>+'7.  Persistence Report'!AW200</f>
        <v>56486</v>
      </c>
      <c r="E480" s="295">
        <f>+'7.  Persistence Report'!AX200</f>
        <v>56486</v>
      </c>
      <c r="F480" s="295">
        <f>+'7.  Persistence Report'!AY200</f>
        <v>56486</v>
      </c>
      <c r="G480" s="295">
        <f>+'7.  Persistence Report'!AZ200</f>
        <v>56486</v>
      </c>
      <c r="H480" s="295">
        <f>+'7.  Persistence Report'!BA200</f>
        <v>56486</v>
      </c>
      <c r="I480" s="295">
        <f>+'7.  Persistence Report'!BB200</f>
        <v>56486</v>
      </c>
      <c r="J480" s="295">
        <f>+'7.  Persistence Report'!BC200</f>
        <v>56486</v>
      </c>
      <c r="K480" s="295">
        <f>+'7.  Persistence Report'!BD200</f>
        <v>56486</v>
      </c>
      <c r="L480" s="295">
        <f>+'7.  Persistence Report'!BE200</f>
        <v>56486</v>
      </c>
      <c r="M480" s="295">
        <f>+'7.  Persistence Report'!BF200</f>
        <v>56486</v>
      </c>
      <c r="N480" s="1066"/>
      <c r="O480" s="295">
        <f>+'7.  Persistence Report'!R200</f>
        <v>14</v>
      </c>
      <c r="P480" s="295">
        <f>+'7.  Persistence Report'!S200</f>
        <v>14</v>
      </c>
      <c r="Q480" s="295">
        <f>+'7.  Persistence Report'!T200</f>
        <v>14</v>
      </c>
      <c r="R480" s="295">
        <f>+'7.  Persistence Report'!U200</f>
        <v>14</v>
      </c>
      <c r="S480" s="295">
        <f>+'7.  Persistence Report'!V200</f>
        <v>14</v>
      </c>
      <c r="T480" s="295">
        <f>+'7.  Persistence Report'!W200</f>
        <v>14</v>
      </c>
      <c r="U480" s="295">
        <f>+'7.  Persistence Report'!X200</f>
        <v>14</v>
      </c>
      <c r="V480" s="295">
        <f>+'7.  Persistence Report'!Y200</f>
        <v>14</v>
      </c>
      <c r="W480" s="295">
        <f>+'7.  Persistence Report'!Z200</f>
        <v>14</v>
      </c>
      <c r="X480" s="295">
        <f>+'7.  Persistence Report'!AA200</f>
        <v>14</v>
      </c>
      <c r="Y480" s="1076">
        <v>1</v>
      </c>
      <c r="Z480" s="1076"/>
      <c r="AA480" s="1076"/>
      <c r="AB480" s="1076"/>
      <c r="AC480" s="409"/>
      <c r="AD480" s="409"/>
      <c r="AE480" s="409"/>
      <c r="AF480" s="409"/>
      <c r="AG480" s="409"/>
      <c r="AH480" s="409"/>
      <c r="AI480" s="409"/>
      <c r="AJ480" s="409"/>
      <c r="AK480" s="409"/>
      <c r="AL480" s="409"/>
      <c r="AM480" s="296">
        <f>SUM(Y480:AL480)</f>
        <v>1</v>
      </c>
    </row>
    <row r="481" spans="1:39" ht="15.5" outlineLevel="1">
      <c r="A481" s="529"/>
      <c r="B481" s="430" t="s">
        <v>308</v>
      </c>
      <c r="C481" s="291" t="s">
        <v>163</v>
      </c>
      <c r="D481" s="295"/>
      <c r="E481" s="295"/>
      <c r="F481" s="295"/>
      <c r="G481" s="295"/>
      <c r="H481" s="295"/>
      <c r="I481" s="295"/>
      <c r="J481" s="295"/>
      <c r="K481" s="295"/>
      <c r="L481" s="295"/>
      <c r="M481" s="295"/>
      <c r="N481" s="1066"/>
      <c r="O481" s="295"/>
      <c r="P481" s="295"/>
      <c r="Q481" s="295"/>
      <c r="R481" s="295"/>
      <c r="S481" s="295"/>
      <c r="T481" s="295"/>
      <c r="U481" s="295"/>
      <c r="V481" s="295"/>
      <c r="W481" s="295"/>
      <c r="X481" s="295"/>
      <c r="Y481" s="1077">
        <f>Y480</f>
        <v>1</v>
      </c>
      <c r="Z481" s="1077">
        <f t="shared" ref="Z481:AB481" si="1193">Z480</f>
        <v>0</v>
      </c>
      <c r="AA481" s="1077">
        <f t="shared" si="1193"/>
        <v>0</v>
      </c>
      <c r="AB481" s="1077">
        <f t="shared" si="1193"/>
        <v>0</v>
      </c>
      <c r="AC481" s="410">
        <f t="shared" ref="AC481" si="1194">AC480</f>
        <v>0</v>
      </c>
      <c r="AD481" s="410">
        <f t="shared" ref="AD481" si="1195">AD480</f>
        <v>0</v>
      </c>
      <c r="AE481" s="410">
        <f t="shared" ref="AE481" si="1196">AE480</f>
        <v>0</v>
      </c>
      <c r="AF481" s="410">
        <f t="shared" ref="AF481" si="1197">AF480</f>
        <v>0</v>
      </c>
      <c r="AG481" s="410">
        <f t="shared" ref="AG481" si="1198">AG480</f>
        <v>0</v>
      </c>
      <c r="AH481" s="410">
        <f t="shared" ref="AH481" si="1199">AH480</f>
        <v>0</v>
      </c>
      <c r="AI481" s="410">
        <f t="shared" ref="AI481" si="1200">AI480</f>
        <v>0</v>
      </c>
      <c r="AJ481" s="410">
        <f t="shared" ref="AJ481" si="1201">AJ480</f>
        <v>0</v>
      </c>
      <c r="AK481" s="410">
        <f t="shared" ref="AK481" si="1202">AK480</f>
        <v>0</v>
      </c>
      <c r="AL481" s="410">
        <f t="shared" ref="AL481" si="1203">AL480</f>
        <v>0</v>
      </c>
      <c r="AM481" s="306"/>
    </row>
    <row r="482" spans="1:39" ht="15.5" outlineLevel="1">
      <c r="A482" s="529"/>
      <c r="B482" s="429"/>
      <c r="C482" s="291"/>
      <c r="D482" s="1066"/>
      <c r="E482" s="1066"/>
      <c r="F482" s="1066"/>
      <c r="G482" s="1066"/>
      <c r="H482" s="1066"/>
      <c r="I482" s="1066"/>
      <c r="J482" s="1066"/>
      <c r="K482" s="1066"/>
      <c r="L482" s="1066"/>
      <c r="M482" s="1066"/>
      <c r="N482" s="1066"/>
      <c r="O482" s="1066"/>
      <c r="P482" s="1066"/>
      <c r="Q482" s="1066"/>
      <c r="R482" s="1066"/>
      <c r="S482" s="1066"/>
      <c r="T482" s="1066"/>
      <c r="U482" s="1066"/>
      <c r="V482" s="1066"/>
      <c r="W482" s="1066"/>
      <c r="X482" s="1066"/>
      <c r="Y482" s="1091"/>
      <c r="Z482" s="1108"/>
      <c r="AA482" s="1108"/>
      <c r="AB482" s="1108"/>
      <c r="AC482" s="424"/>
      <c r="AD482" s="424"/>
      <c r="AE482" s="424"/>
      <c r="AF482" s="424"/>
      <c r="AG482" s="424"/>
      <c r="AH482" s="424"/>
      <c r="AI482" s="424"/>
      <c r="AJ482" s="424"/>
      <c r="AK482" s="424"/>
      <c r="AL482" s="424"/>
      <c r="AM482" s="306"/>
    </row>
    <row r="483" spans="1:39" ht="15.5" outlineLevel="1">
      <c r="A483" s="529">
        <v>24</v>
      </c>
      <c r="B483" s="427" t="s">
        <v>116</v>
      </c>
      <c r="C483" s="291" t="s">
        <v>25</v>
      </c>
      <c r="D483" s="295">
        <f>+'7.  Persistence Report'!AW201</f>
        <v>9874</v>
      </c>
      <c r="E483" s="295">
        <f>+'7.  Persistence Report'!AX201</f>
        <v>9874</v>
      </c>
      <c r="F483" s="295">
        <f>+'7.  Persistence Report'!AY201</f>
        <v>9874</v>
      </c>
      <c r="G483" s="295">
        <f>+'7.  Persistence Report'!AZ201</f>
        <v>9874</v>
      </c>
      <c r="H483" s="295">
        <f>+'7.  Persistence Report'!BA201</f>
        <v>9874</v>
      </c>
      <c r="I483" s="295">
        <f>+'7.  Persistence Report'!BB201</f>
        <v>9874</v>
      </c>
      <c r="J483" s="295">
        <f>+'7.  Persistence Report'!BC201</f>
        <v>9874</v>
      </c>
      <c r="K483" s="295">
        <f>+'7.  Persistence Report'!BD201</f>
        <v>9874</v>
      </c>
      <c r="L483" s="295">
        <f>+'7.  Persistence Report'!BE201</f>
        <v>9874</v>
      </c>
      <c r="M483" s="295">
        <f>+'7.  Persistence Report'!BF201</f>
        <v>9874</v>
      </c>
      <c r="N483" s="1066"/>
      <c r="O483" s="295">
        <f>+'7.  Persistence Report'!R201</f>
        <v>3</v>
      </c>
      <c r="P483" s="295">
        <f>+'7.  Persistence Report'!S201</f>
        <v>3</v>
      </c>
      <c r="Q483" s="295">
        <f>+'7.  Persistence Report'!T201</f>
        <v>3</v>
      </c>
      <c r="R483" s="295">
        <f>+'7.  Persistence Report'!U201</f>
        <v>3</v>
      </c>
      <c r="S483" s="295">
        <f>+'7.  Persistence Report'!V201</f>
        <v>3</v>
      </c>
      <c r="T483" s="295">
        <f>+'7.  Persistence Report'!W201</f>
        <v>3</v>
      </c>
      <c r="U483" s="295">
        <f>+'7.  Persistence Report'!X201</f>
        <v>3</v>
      </c>
      <c r="V483" s="295">
        <f>+'7.  Persistence Report'!Y201</f>
        <v>3</v>
      </c>
      <c r="W483" s="295">
        <f>+'7.  Persistence Report'!Z201</f>
        <v>3</v>
      </c>
      <c r="X483" s="295">
        <f>+'7.  Persistence Report'!AA201</f>
        <v>3</v>
      </c>
      <c r="Y483" s="1076">
        <v>1</v>
      </c>
      <c r="Z483" s="1076"/>
      <c r="AA483" s="1076"/>
      <c r="AB483" s="1076"/>
      <c r="AC483" s="409"/>
      <c r="AD483" s="409"/>
      <c r="AE483" s="409"/>
      <c r="AF483" s="409"/>
      <c r="AG483" s="409"/>
      <c r="AH483" s="409"/>
      <c r="AI483" s="409"/>
      <c r="AJ483" s="409"/>
      <c r="AK483" s="409"/>
      <c r="AL483" s="409"/>
      <c r="AM483" s="296">
        <f>SUM(Y483:AL483)</f>
        <v>1</v>
      </c>
    </row>
    <row r="484" spans="1:39" ht="15.5" outlineLevel="1">
      <c r="A484" s="529"/>
      <c r="B484" s="430" t="s">
        <v>308</v>
      </c>
      <c r="C484" s="291" t="s">
        <v>163</v>
      </c>
      <c r="D484" s="295"/>
      <c r="E484" s="295"/>
      <c r="F484" s="295"/>
      <c r="G484" s="295"/>
      <c r="H484" s="295"/>
      <c r="I484" s="295"/>
      <c r="J484" s="295"/>
      <c r="K484" s="295"/>
      <c r="L484" s="295"/>
      <c r="M484" s="295"/>
      <c r="N484" s="1066"/>
      <c r="O484" s="295"/>
      <c r="P484" s="295"/>
      <c r="Q484" s="295"/>
      <c r="R484" s="295"/>
      <c r="S484" s="295"/>
      <c r="T484" s="295"/>
      <c r="U484" s="295"/>
      <c r="V484" s="295"/>
      <c r="W484" s="295"/>
      <c r="X484" s="295"/>
      <c r="Y484" s="1077">
        <f>Y483</f>
        <v>1</v>
      </c>
      <c r="Z484" s="1077">
        <f t="shared" ref="Z484:AB484" si="1204">Z483</f>
        <v>0</v>
      </c>
      <c r="AA484" s="1077">
        <f t="shared" si="1204"/>
        <v>0</v>
      </c>
      <c r="AB484" s="1077">
        <f t="shared" si="1204"/>
        <v>0</v>
      </c>
      <c r="AC484" s="410">
        <f t="shared" ref="AC484" si="1205">AC483</f>
        <v>0</v>
      </c>
      <c r="AD484" s="410">
        <f t="shared" ref="AD484" si="1206">AD483</f>
        <v>0</v>
      </c>
      <c r="AE484" s="410">
        <f t="shared" ref="AE484" si="1207">AE483</f>
        <v>0</v>
      </c>
      <c r="AF484" s="410">
        <f t="shared" ref="AF484" si="1208">AF483</f>
        <v>0</v>
      </c>
      <c r="AG484" s="410">
        <f t="shared" ref="AG484" si="1209">AG483</f>
        <v>0</v>
      </c>
      <c r="AH484" s="410">
        <f t="shared" ref="AH484" si="1210">AH483</f>
        <v>0</v>
      </c>
      <c r="AI484" s="410">
        <f t="shared" ref="AI484" si="1211">AI483</f>
        <v>0</v>
      </c>
      <c r="AJ484" s="410">
        <f t="shared" ref="AJ484" si="1212">AJ483</f>
        <v>0</v>
      </c>
      <c r="AK484" s="410">
        <f t="shared" ref="AK484" si="1213">AK483</f>
        <v>0</v>
      </c>
      <c r="AL484" s="410">
        <f t="shared" ref="AL484" si="1214">AL483</f>
        <v>0</v>
      </c>
      <c r="AM484" s="306"/>
    </row>
    <row r="485" spans="1:39" ht="15.5" outlineLevel="1">
      <c r="A485" s="529"/>
      <c r="B485" s="430"/>
      <c r="C485" s="291"/>
      <c r="D485" s="1066"/>
      <c r="E485" s="1066"/>
      <c r="F485" s="1066"/>
      <c r="G485" s="1066"/>
      <c r="H485" s="1066"/>
      <c r="I485" s="1066"/>
      <c r="J485" s="1066"/>
      <c r="K485" s="1066"/>
      <c r="L485" s="1066"/>
      <c r="M485" s="1066"/>
      <c r="N485" s="1066"/>
      <c r="O485" s="1066"/>
      <c r="P485" s="1066"/>
      <c r="Q485" s="1066"/>
      <c r="R485" s="1066"/>
      <c r="S485" s="1066"/>
      <c r="T485" s="1066"/>
      <c r="U485" s="1066"/>
      <c r="V485" s="1066"/>
      <c r="W485" s="1066"/>
      <c r="X485" s="1066"/>
      <c r="Y485" s="1113"/>
      <c r="Z485" s="1113"/>
      <c r="AA485" s="1113"/>
      <c r="AB485" s="1113"/>
      <c r="AC485" s="410"/>
      <c r="AD485" s="410"/>
      <c r="AE485" s="410"/>
      <c r="AF485" s="410"/>
      <c r="AG485" s="410"/>
      <c r="AH485" s="410"/>
      <c r="AI485" s="410"/>
      <c r="AJ485" s="410"/>
      <c r="AK485" s="410"/>
      <c r="AL485" s="410"/>
      <c r="AM485" s="306"/>
    </row>
    <row r="486" spans="1:39" ht="15.5" outlineLevel="1">
      <c r="A486" s="529"/>
      <c r="B486" s="1141" t="s">
        <v>865</v>
      </c>
      <c r="C486" s="1066" t="s">
        <v>25</v>
      </c>
      <c r="D486" s="295">
        <f>'7.  Persistence Report'!AW198</f>
        <v>6676070</v>
      </c>
      <c r="E486" s="295">
        <f>'7.  Persistence Report'!AX198</f>
        <v>4834733</v>
      </c>
      <c r="F486" s="295">
        <f>'7.  Persistence Report'!AY198</f>
        <v>4834733</v>
      </c>
      <c r="G486" s="295">
        <f>'7.  Persistence Report'!AZ198</f>
        <v>4834733</v>
      </c>
      <c r="H486" s="295">
        <f>'7.  Persistence Report'!BA198</f>
        <v>4834733</v>
      </c>
      <c r="I486" s="295">
        <f>'7.  Persistence Report'!BB198</f>
        <v>4834733</v>
      </c>
      <c r="J486" s="295">
        <f>'7.  Persistence Report'!BC198</f>
        <v>4834733</v>
      </c>
      <c r="K486" s="295">
        <f>'7.  Persistence Report'!BD198</f>
        <v>4834640</v>
      </c>
      <c r="L486" s="295">
        <f>'7.  Persistence Report'!BE198</f>
        <v>4834640</v>
      </c>
      <c r="M486" s="295">
        <f>'7.  Persistence Report'!BF198</f>
        <v>4834640</v>
      </c>
      <c r="N486" s="1066"/>
      <c r="O486" s="295">
        <f>+'7.  Persistence Report'!R198</f>
        <v>458</v>
      </c>
      <c r="P486" s="295">
        <f>+'7.  Persistence Report'!S198</f>
        <v>334</v>
      </c>
      <c r="Q486" s="295">
        <f>+'7.  Persistence Report'!T198</f>
        <v>334</v>
      </c>
      <c r="R486" s="295">
        <f>+'7.  Persistence Report'!U198</f>
        <v>334</v>
      </c>
      <c r="S486" s="295">
        <f>+'7.  Persistence Report'!V198</f>
        <v>334</v>
      </c>
      <c r="T486" s="295">
        <f>+'7.  Persistence Report'!W198</f>
        <v>334</v>
      </c>
      <c r="U486" s="295">
        <f>+'7.  Persistence Report'!X198</f>
        <v>334</v>
      </c>
      <c r="V486" s="295">
        <f>+'7.  Persistence Report'!Y198</f>
        <v>334</v>
      </c>
      <c r="W486" s="295">
        <f>+'7.  Persistence Report'!Z198</f>
        <v>334</v>
      </c>
      <c r="X486" s="295">
        <f>+'7.  Persistence Report'!AA198</f>
        <v>334</v>
      </c>
      <c r="Y486" s="1076">
        <v>1</v>
      </c>
      <c r="Z486" s="1076"/>
      <c r="AA486" s="1076"/>
      <c r="AB486" s="1076"/>
      <c r="AC486" s="410"/>
      <c r="AD486" s="410"/>
      <c r="AE486" s="410"/>
      <c r="AF486" s="410"/>
      <c r="AG486" s="410"/>
      <c r="AH486" s="410"/>
      <c r="AI486" s="410"/>
      <c r="AJ486" s="410"/>
      <c r="AK486" s="410"/>
      <c r="AL486" s="410"/>
      <c r="AM486" s="306"/>
    </row>
    <row r="487" spans="1:39" ht="15.5" outlineLevel="1">
      <c r="A487" s="529"/>
      <c r="B487" s="1148" t="s">
        <v>308</v>
      </c>
      <c r="C487" s="1066" t="s">
        <v>163</v>
      </c>
      <c r="D487" s="1112"/>
      <c r="E487" s="1112"/>
      <c r="F487" s="1112"/>
      <c r="G487" s="1112"/>
      <c r="H487" s="295"/>
      <c r="I487" s="295"/>
      <c r="J487" s="295"/>
      <c r="K487" s="295"/>
      <c r="L487" s="295"/>
      <c r="M487" s="295"/>
      <c r="N487" s="1066"/>
      <c r="O487" s="295"/>
      <c r="P487" s="295"/>
      <c r="Q487" s="295"/>
      <c r="R487" s="295"/>
      <c r="S487" s="295"/>
      <c r="T487" s="295"/>
      <c r="U487" s="295"/>
      <c r="V487" s="295"/>
      <c r="W487" s="295"/>
      <c r="X487" s="295"/>
      <c r="Y487" s="1077">
        <f>Y486</f>
        <v>1</v>
      </c>
      <c r="Z487" s="1077">
        <f t="shared" ref="Z487:AB487" si="1215">Z486</f>
        <v>0</v>
      </c>
      <c r="AA487" s="1077">
        <f t="shared" si="1215"/>
        <v>0</v>
      </c>
      <c r="AB487" s="1077">
        <f t="shared" si="1215"/>
        <v>0</v>
      </c>
      <c r="AC487" s="410"/>
      <c r="AD487" s="410"/>
      <c r="AE487" s="410"/>
      <c r="AF487" s="410"/>
      <c r="AG487" s="410"/>
      <c r="AH487" s="410"/>
      <c r="AI487" s="410"/>
      <c r="AJ487" s="410"/>
      <c r="AK487" s="410"/>
      <c r="AL487" s="410"/>
      <c r="AM487" s="306"/>
    </row>
    <row r="488" spans="1:39" ht="15.5" outlineLevel="1">
      <c r="A488" s="529"/>
      <c r="B488" s="430"/>
      <c r="C488" s="291"/>
      <c r="D488" s="1066"/>
      <c r="E488" s="1066"/>
      <c r="F488" s="1066"/>
      <c r="G488" s="1066"/>
      <c r="H488" s="1066"/>
      <c r="I488" s="1066"/>
      <c r="J488" s="1066"/>
      <c r="K488" s="1066"/>
      <c r="L488" s="1066"/>
      <c r="M488" s="1066"/>
      <c r="N488" s="1066"/>
      <c r="O488" s="1066"/>
      <c r="P488" s="1066"/>
      <c r="Q488" s="1066"/>
      <c r="R488" s="1066"/>
      <c r="S488" s="1066"/>
      <c r="T488" s="1066"/>
      <c r="U488" s="1066"/>
      <c r="V488" s="1066"/>
      <c r="W488" s="1066"/>
      <c r="X488" s="1066"/>
      <c r="Y488" s="1078"/>
      <c r="Z488" s="1108"/>
      <c r="AA488" s="1108"/>
      <c r="AB488" s="1108"/>
      <c r="AC488" s="424"/>
      <c r="AD488" s="424"/>
      <c r="AE488" s="424"/>
      <c r="AF488" s="424"/>
      <c r="AG488" s="424"/>
      <c r="AH488" s="424"/>
      <c r="AI488" s="424"/>
      <c r="AJ488" s="424"/>
      <c r="AK488" s="424"/>
      <c r="AL488" s="424"/>
      <c r="AM488" s="306"/>
    </row>
    <row r="489" spans="1:39" ht="15.5" outlineLevel="1">
      <c r="A489" s="529"/>
      <c r="B489" s="501" t="s">
        <v>500</v>
      </c>
      <c r="C489" s="291"/>
      <c r="D489" s="1066"/>
      <c r="E489" s="1066"/>
      <c r="F489" s="1066"/>
      <c r="G489" s="1066"/>
      <c r="H489" s="1066"/>
      <c r="I489" s="1066"/>
      <c r="J489" s="1066"/>
      <c r="K489" s="1066"/>
      <c r="L489" s="1066"/>
      <c r="M489" s="1066"/>
      <c r="N489" s="1066"/>
      <c r="O489" s="1066"/>
      <c r="P489" s="1066"/>
      <c r="Q489" s="1066"/>
      <c r="R489" s="1066"/>
      <c r="S489" s="1066"/>
      <c r="T489" s="1066"/>
      <c r="U489" s="1066"/>
      <c r="V489" s="1066"/>
      <c r="W489" s="1066"/>
      <c r="X489" s="1066"/>
      <c r="Y489" s="1078"/>
      <c r="Z489" s="1108"/>
      <c r="AA489" s="1108"/>
      <c r="AB489" s="1108"/>
      <c r="AC489" s="424"/>
      <c r="AD489" s="424"/>
      <c r="AE489" s="424"/>
      <c r="AF489" s="424"/>
      <c r="AG489" s="424"/>
      <c r="AH489" s="424"/>
      <c r="AI489" s="424"/>
      <c r="AJ489" s="424"/>
      <c r="AK489" s="424"/>
      <c r="AL489" s="424"/>
      <c r="AM489" s="306"/>
    </row>
    <row r="490" spans="1:39" ht="15.5" outlineLevel="1">
      <c r="A490" s="529">
        <v>25</v>
      </c>
      <c r="B490" s="427" t="s">
        <v>117</v>
      </c>
      <c r="C490" s="291" t="s">
        <v>25</v>
      </c>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1089"/>
      <c r="Z490" s="1076"/>
      <c r="AA490" s="1076"/>
      <c r="AB490" s="1076"/>
      <c r="AC490" s="409"/>
      <c r="AD490" s="409"/>
      <c r="AE490" s="409"/>
      <c r="AF490" s="414"/>
      <c r="AG490" s="414"/>
      <c r="AH490" s="414"/>
      <c r="AI490" s="414"/>
      <c r="AJ490" s="414"/>
      <c r="AK490" s="414"/>
      <c r="AL490" s="414"/>
      <c r="AM490" s="296">
        <f>SUM(Y490:AL490)</f>
        <v>0</v>
      </c>
    </row>
    <row r="491" spans="1:39" ht="15.5" outlineLevel="1">
      <c r="A491" s="529"/>
      <c r="B491" s="430" t="s">
        <v>308</v>
      </c>
      <c r="C491" s="291" t="s">
        <v>163</v>
      </c>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1077">
        <f>Y490</f>
        <v>0</v>
      </c>
      <c r="Z491" s="1077">
        <f t="shared" ref="Z491:AB491" si="1216">Z490</f>
        <v>0</v>
      </c>
      <c r="AA491" s="1077">
        <f t="shared" si="1216"/>
        <v>0</v>
      </c>
      <c r="AB491" s="1077">
        <f t="shared" si="1216"/>
        <v>0</v>
      </c>
      <c r="AC491" s="410">
        <f t="shared" ref="AC491" si="1217">AC490</f>
        <v>0</v>
      </c>
      <c r="AD491" s="410">
        <f t="shared" ref="AD491" si="1218">AD490</f>
        <v>0</v>
      </c>
      <c r="AE491" s="410">
        <f t="shared" ref="AE491" si="1219">AE490</f>
        <v>0</v>
      </c>
      <c r="AF491" s="410">
        <f t="shared" ref="AF491" si="1220">AF490</f>
        <v>0</v>
      </c>
      <c r="AG491" s="410">
        <f t="shared" ref="AG491" si="1221">AG490</f>
        <v>0</v>
      </c>
      <c r="AH491" s="410">
        <f t="shared" ref="AH491" si="1222">AH490</f>
        <v>0</v>
      </c>
      <c r="AI491" s="410">
        <f t="shared" ref="AI491" si="1223">AI490</f>
        <v>0</v>
      </c>
      <c r="AJ491" s="410">
        <f t="shared" ref="AJ491" si="1224">AJ490</f>
        <v>0</v>
      </c>
      <c r="AK491" s="410">
        <f t="shared" ref="AK491" si="1225">AK490</f>
        <v>0</v>
      </c>
      <c r="AL491" s="410">
        <f t="shared" ref="AL491" si="1226">AL490</f>
        <v>0</v>
      </c>
      <c r="AM491" s="306"/>
    </row>
    <row r="492" spans="1:39" ht="15.5" outlineLevel="1">
      <c r="A492" s="529"/>
      <c r="B492" s="430"/>
      <c r="C492" s="291"/>
      <c r="D492" s="1066"/>
      <c r="E492" s="1066"/>
      <c r="F492" s="1066"/>
      <c r="G492" s="1066"/>
      <c r="H492" s="1066"/>
      <c r="I492" s="1066"/>
      <c r="J492" s="1066"/>
      <c r="K492" s="1066"/>
      <c r="L492" s="1066"/>
      <c r="M492" s="1066"/>
      <c r="N492" s="1066"/>
      <c r="O492" s="1066"/>
      <c r="P492" s="1066"/>
      <c r="Q492" s="1066"/>
      <c r="R492" s="1066"/>
      <c r="S492" s="1066"/>
      <c r="T492" s="1066"/>
      <c r="U492" s="1066"/>
      <c r="V492" s="1066"/>
      <c r="W492" s="1066"/>
      <c r="X492" s="1066"/>
      <c r="Y492" s="1078"/>
      <c r="Z492" s="1108"/>
      <c r="AA492" s="1108"/>
      <c r="AB492" s="1108"/>
      <c r="AC492" s="424"/>
      <c r="AD492" s="424"/>
      <c r="AE492" s="424"/>
      <c r="AF492" s="424"/>
      <c r="AG492" s="424"/>
      <c r="AH492" s="424"/>
      <c r="AI492" s="424"/>
      <c r="AJ492" s="424"/>
      <c r="AK492" s="424"/>
      <c r="AL492" s="424"/>
      <c r="AM492" s="306"/>
    </row>
    <row r="493" spans="1:39" ht="15.5" outlineLevel="1">
      <c r="A493" s="529">
        <v>26</v>
      </c>
      <c r="B493" s="427" t="s">
        <v>118</v>
      </c>
      <c r="C493" s="291" t="s">
        <v>25</v>
      </c>
      <c r="D493" s="1114">
        <f>+'7.  Persistence Report'!AW202</f>
        <v>23630919</v>
      </c>
      <c r="E493" s="1114">
        <f>+'7.  Persistence Report'!AX202</f>
        <v>23734708</v>
      </c>
      <c r="F493" s="1114">
        <f>+'7.  Persistence Report'!AY202</f>
        <v>23734708</v>
      </c>
      <c r="G493" s="1114">
        <f>+'7.  Persistence Report'!AZ202</f>
        <v>23734708</v>
      </c>
      <c r="H493" s="1114">
        <f>+'7.  Persistence Report'!BA202</f>
        <v>23734708</v>
      </c>
      <c r="I493" s="1114">
        <f>+'7.  Persistence Report'!BB202</f>
        <v>23243403</v>
      </c>
      <c r="J493" s="1114">
        <f>+'7.  Persistence Report'!BC202</f>
        <v>23243403</v>
      </c>
      <c r="K493" s="1114">
        <f>+'7.  Persistence Report'!BD202</f>
        <v>23243403</v>
      </c>
      <c r="L493" s="1114">
        <f>+'7.  Persistence Report'!BE202</f>
        <v>23066220</v>
      </c>
      <c r="M493" s="1114">
        <f>+'7.  Persistence Report'!BF202</f>
        <v>23066220</v>
      </c>
      <c r="N493" s="295">
        <v>12</v>
      </c>
      <c r="O493" s="295">
        <f>+'7.  Persistence Report'!R202</f>
        <v>3304</v>
      </c>
      <c r="P493" s="295">
        <f>+'7.  Persistence Report'!S202</f>
        <v>3344</v>
      </c>
      <c r="Q493" s="295">
        <f>+'7.  Persistence Report'!T202</f>
        <v>3344</v>
      </c>
      <c r="R493" s="295">
        <f>+'7.  Persistence Report'!U202</f>
        <v>3344</v>
      </c>
      <c r="S493" s="295">
        <f>+'7.  Persistence Report'!V202</f>
        <v>3344</v>
      </c>
      <c r="T493" s="295">
        <f>+'7.  Persistence Report'!W202</f>
        <v>3244</v>
      </c>
      <c r="U493" s="295">
        <f>+'7.  Persistence Report'!X202</f>
        <v>3244</v>
      </c>
      <c r="V493" s="295">
        <f>+'7.  Persistence Report'!Y202</f>
        <v>3244</v>
      </c>
      <c r="W493" s="295">
        <f>+'7.  Persistence Report'!Z202</f>
        <v>3243</v>
      </c>
      <c r="X493" s="295">
        <f>+'7.  Persistence Report'!AA202</f>
        <v>3243</v>
      </c>
      <c r="Y493" s="1089"/>
      <c r="Z493" s="1076">
        <v>0.11</v>
      </c>
      <c r="AA493" s="1076">
        <v>0.77200000000000002</v>
      </c>
      <c r="AB493" s="1076"/>
      <c r="AC493" s="409"/>
      <c r="AD493" s="409"/>
      <c r="AE493" s="409"/>
      <c r="AF493" s="414"/>
      <c r="AG493" s="414"/>
      <c r="AH493" s="414"/>
      <c r="AI493" s="414"/>
      <c r="AJ493" s="414"/>
      <c r="AK493" s="414"/>
      <c r="AL493" s="414"/>
      <c r="AM493" s="296">
        <f>SUM(Y493:AL493)</f>
        <v>0.88200000000000001</v>
      </c>
    </row>
    <row r="494" spans="1:39" ht="15.5" outlineLevel="1">
      <c r="A494" s="529"/>
      <c r="B494" s="1145" t="s">
        <v>866</v>
      </c>
      <c r="C494" s="291" t="s">
        <v>867</v>
      </c>
      <c r="D494" s="1114">
        <f>'8.  Streetlighting'!J24*-1</f>
        <v>-2286980.2759515466</v>
      </c>
      <c r="E494" s="1114">
        <f>-'8.  Streetlighting'!J25</f>
        <v>-7845232.4222105686</v>
      </c>
      <c r="F494" s="1114">
        <f>-'8.  Streetlighting'!J26</f>
        <v>-7845232.4222105686</v>
      </c>
      <c r="G494" s="1114">
        <f>-'8.  Streetlighting'!J27</f>
        <v>-7845232.4222105686</v>
      </c>
      <c r="H494" s="1114"/>
      <c r="I494" s="1114"/>
      <c r="J494" s="1114"/>
      <c r="K494" s="1114"/>
      <c r="L494" s="1114"/>
      <c r="M494" s="1114"/>
      <c r="N494" s="295">
        <v>12</v>
      </c>
      <c r="O494" s="295"/>
      <c r="P494" s="295"/>
      <c r="Q494" s="295"/>
      <c r="R494" s="295"/>
      <c r="S494" s="295"/>
      <c r="T494" s="295"/>
      <c r="U494" s="295"/>
      <c r="V494" s="295"/>
      <c r="W494" s="295"/>
      <c r="X494" s="295"/>
      <c r="Y494" s="1115"/>
      <c r="Z494" s="1077">
        <f>Z493</f>
        <v>0.11</v>
      </c>
      <c r="AA494" s="1077">
        <f>AA493</f>
        <v>0.77200000000000002</v>
      </c>
      <c r="AB494" s="1116"/>
      <c r="AC494" s="409"/>
      <c r="AD494" s="409"/>
      <c r="AE494" s="409"/>
      <c r="AF494" s="414"/>
      <c r="AG494" s="414"/>
      <c r="AH494" s="414"/>
      <c r="AI494" s="414"/>
      <c r="AJ494" s="414"/>
      <c r="AK494" s="414"/>
      <c r="AL494" s="414"/>
      <c r="AM494" s="1129"/>
    </row>
    <row r="495" spans="1:39" ht="15.5" outlineLevel="1">
      <c r="A495" s="529"/>
      <c r="B495" s="1145" t="s">
        <v>868</v>
      </c>
      <c r="C495" s="291"/>
      <c r="D495" s="1114"/>
      <c r="E495" s="1114"/>
      <c r="F495" s="1114"/>
      <c r="G495" s="1114"/>
      <c r="H495" s="1114"/>
      <c r="I495" s="1114"/>
      <c r="J495" s="1114"/>
      <c r="K495" s="1114"/>
      <c r="L495" s="1114"/>
      <c r="M495" s="1114"/>
      <c r="N495" s="295">
        <v>1</v>
      </c>
      <c r="O495" s="295">
        <f>'8.  Streetlighting'!I24</f>
        <v>6376.4073809999991</v>
      </c>
      <c r="P495" s="295">
        <f>'8.  Streetlighting'!I25</f>
        <v>21874.958603999996</v>
      </c>
      <c r="Q495" s="295">
        <f>'8.  Streetlighting'!I26</f>
        <v>21874.958603999996</v>
      </c>
      <c r="R495" s="295">
        <f>'8.  Streetlighting'!I27</f>
        <v>21874.958603999996</v>
      </c>
      <c r="S495" s="295"/>
      <c r="T495" s="295"/>
      <c r="U495" s="295"/>
      <c r="V495" s="295"/>
      <c r="W495" s="295"/>
      <c r="X495" s="295"/>
      <c r="Y495" s="1115"/>
      <c r="Z495" s="1077"/>
      <c r="AA495" s="1077"/>
      <c r="AB495" s="1116">
        <v>1</v>
      </c>
      <c r="AC495" s="409"/>
      <c r="AD495" s="409"/>
      <c r="AE495" s="409"/>
      <c r="AF495" s="414"/>
      <c r="AG495" s="414"/>
      <c r="AH495" s="414"/>
      <c r="AI495" s="414"/>
      <c r="AJ495" s="414"/>
      <c r="AK495" s="414"/>
      <c r="AL495" s="414"/>
      <c r="AM495" s="1129"/>
    </row>
    <row r="496" spans="1:39" ht="15.5" outlineLevel="1">
      <c r="A496" s="529"/>
      <c r="B496" s="1146" t="s">
        <v>877</v>
      </c>
      <c r="C496" s="1147" t="s">
        <v>163</v>
      </c>
      <c r="D496" s="1117">
        <f>+'7.  Persistence Report'!AW228</f>
        <v>809759.55659999989</v>
      </c>
      <c r="E496" s="1117">
        <f>+'7.  Persistence Report'!AX228</f>
        <v>805710.75881699985</v>
      </c>
      <c r="F496" s="1117">
        <f>+'7.  Persistence Report'!AY228</f>
        <v>805710.75881699985</v>
      </c>
      <c r="G496" s="1117">
        <f>+'7.  Persistence Report'!AZ228</f>
        <v>805710.75881699985</v>
      </c>
      <c r="H496" s="1114"/>
      <c r="I496" s="1114"/>
      <c r="J496" s="1114"/>
      <c r="K496" s="1114"/>
      <c r="L496" s="1114"/>
      <c r="M496" s="1114"/>
      <c r="N496" s="295">
        <v>12</v>
      </c>
      <c r="O496" s="295">
        <f>'7.  Persistence Report'!R228</f>
        <v>293.21743356000002</v>
      </c>
      <c r="P496" s="295">
        <f>'7.  Persistence Report'!S228</f>
        <v>291.75134639219999</v>
      </c>
      <c r="Q496" s="295">
        <f>'7.  Persistence Report'!T228</f>
        <v>291.75134639219999</v>
      </c>
      <c r="R496" s="295">
        <f>'7.  Persistence Report'!U228</f>
        <v>291.75134639219999</v>
      </c>
      <c r="S496" s="295"/>
      <c r="T496" s="295"/>
      <c r="U496" s="295"/>
      <c r="V496" s="295"/>
      <c r="W496" s="295"/>
      <c r="X496" s="295"/>
      <c r="Y496" s="1115"/>
      <c r="Z496" s="1077"/>
      <c r="AA496" s="1140">
        <v>1</v>
      </c>
      <c r="AB496" s="1116"/>
      <c r="AC496" s="409"/>
      <c r="AD496" s="409"/>
      <c r="AE496" s="409"/>
      <c r="AF496" s="414"/>
      <c r="AG496" s="414"/>
      <c r="AH496" s="414"/>
      <c r="AI496" s="414"/>
      <c r="AJ496" s="414"/>
      <c r="AK496" s="414"/>
      <c r="AL496" s="414"/>
      <c r="AM496" s="1129"/>
    </row>
    <row r="497" spans="1:39" ht="15.5" outlineLevel="1">
      <c r="A497" s="529"/>
      <c r="B497" s="430" t="s">
        <v>876</v>
      </c>
      <c r="C497" s="1147" t="s">
        <v>163</v>
      </c>
      <c r="D497" s="1117">
        <f>+'7.  Persistence Report'!AW212</f>
        <v>1500275</v>
      </c>
      <c r="E497" s="1117">
        <f>+'7.  Persistence Report'!AX212</f>
        <v>1500275</v>
      </c>
      <c r="F497" s="1117">
        <f>+'7.  Persistence Report'!AY212</f>
        <v>1492773.625</v>
      </c>
      <c r="G497" s="1117">
        <f>+'7.  Persistence Report'!AZ212</f>
        <v>1492773.625</v>
      </c>
      <c r="H497" s="1114"/>
      <c r="I497" s="1114"/>
      <c r="J497" s="1114"/>
      <c r="K497" s="1114"/>
      <c r="L497" s="1114"/>
      <c r="M497" s="1114"/>
      <c r="N497" s="295">
        <f>N493</f>
        <v>12</v>
      </c>
      <c r="O497" s="295"/>
      <c r="P497" s="295"/>
      <c r="Q497" s="295"/>
      <c r="R497" s="295"/>
      <c r="S497" s="295"/>
      <c r="T497" s="295"/>
      <c r="U497" s="295"/>
      <c r="V497" s="295"/>
      <c r="W497" s="295"/>
      <c r="X497" s="295"/>
      <c r="Y497" s="1077">
        <f>Y493</f>
        <v>0</v>
      </c>
      <c r="Z497" s="1077">
        <f>Z493</f>
        <v>0.11</v>
      </c>
      <c r="AA497" s="1077">
        <f t="shared" ref="AA497:AB497" si="1227">AA493</f>
        <v>0.77200000000000002</v>
      </c>
      <c r="AB497" s="1077">
        <f t="shared" si="1227"/>
        <v>0</v>
      </c>
      <c r="AC497" s="410">
        <f t="shared" ref="AC497" si="1228">AC493</f>
        <v>0</v>
      </c>
      <c r="AD497" s="410">
        <f t="shared" ref="AD497" si="1229">AD493</f>
        <v>0</v>
      </c>
      <c r="AE497" s="410">
        <f t="shared" ref="AE497" si="1230">AE493</f>
        <v>0</v>
      </c>
      <c r="AF497" s="410">
        <f t="shared" ref="AF497" si="1231">AF493</f>
        <v>0</v>
      </c>
      <c r="AG497" s="410">
        <f t="shared" ref="AG497" si="1232">AG493</f>
        <v>0</v>
      </c>
      <c r="AH497" s="410">
        <f t="shared" ref="AH497" si="1233">AH493</f>
        <v>0</v>
      </c>
      <c r="AI497" s="410">
        <f t="shared" ref="AI497" si="1234">AI493</f>
        <v>0</v>
      </c>
      <c r="AJ497" s="410">
        <f t="shared" ref="AJ497" si="1235">AJ493</f>
        <v>0</v>
      </c>
      <c r="AK497" s="410">
        <f t="shared" ref="AK497" si="1236">AK493</f>
        <v>0</v>
      </c>
      <c r="AL497" s="410">
        <f t="shared" ref="AL497" si="1237">AL493</f>
        <v>0</v>
      </c>
      <c r="AM497" s="306"/>
    </row>
    <row r="498" spans="1:39" ht="15.5" outlineLevel="1">
      <c r="A498" s="529"/>
      <c r="B498" s="430"/>
      <c r="C498" s="291"/>
      <c r="D498" s="1066"/>
      <c r="E498" s="1066"/>
      <c r="F498" s="1066"/>
      <c r="G498" s="1066"/>
      <c r="H498" s="1066"/>
      <c r="I498" s="1066"/>
      <c r="J498" s="1066"/>
      <c r="K498" s="1066"/>
      <c r="L498" s="1066"/>
      <c r="M498" s="1066"/>
      <c r="N498" s="1066"/>
      <c r="O498" s="1066"/>
      <c r="P498" s="1066"/>
      <c r="Q498" s="1066"/>
      <c r="R498" s="1066"/>
      <c r="S498" s="1066"/>
      <c r="T498" s="1066"/>
      <c r="U498" s="1066"/>
      <c r="V498" s="1066"/>
      <c r="W498" s="1066"/>
      <c r="X498" s="1066"/>
      <c r="Y498" s="1078"/>
      <c r="Z498" s="1108"/>
      <c r="AA498" s="1108"/>
      <c r="AB498" s="1108"/>
      <c r="AC498" s="424"/>
      <c r="AD498" s="424"/>
      <c r="AE498" s="424"/>
      <c r="AF498" s="424"/>
      <c r="AG498" s="424"/>
      <c r="AH498" s="424"/>
      <c r="AI498" s="424"/>
      <c r="AJ498" s="424"/>
      <c r="AK498" s="424"/>
      <c r="AL498" s="424"/>
      <c r="AM498" s="306"/>
    </row>
    <row r="499" spans="1:39" ht="31" outlineLevel="1">
      <c r="A499" s="529">
        <v>27</v>
      </c>
      <c r="B499" s="427" t="s">
        <v>119</v>
      </c>
      <c r="C499" s="291" t="s">
        <v>25</v>
      </c>
      <c r="D499" s="295">
        <f>+'7.  Persistence Report'!AW203</f>
        <v>5544</v>
      </c>
      <c r="E499" s="295">
        <f>+'7.  Persistence Report'!AX203</f>
        <v>5544</v>
      </c>
      <c r="F499" s="295">
        <f>+'7.  Persistence Report'!AY203</f>
        <v>5544</v>
      </c>
      <c r="G499" s="295">
        <f>+'7.  Persistence Report'!AZ203</f>
        <v>5544</v>
      </c>
      <c r="H499" s="295">
        <f>+'7.  Persistence Report'!BA203</f>
        <v>5544</v>
      </c>
      <c r="I499" s="295">
        <f>+'7.  Persistence Report'!BB203</f>
        <v>5482</v>
      </c>
      <c r="J499" s="295">
        <f>+'7.  Persistence Report'!BC203</f>
        <v>4916</v>
      </c>
      <c r="K499" s="295">
        <f>+'7.  Persistence Report'!BD203</f>
        <v>4916</v>
      </c>
      <c r="L499" s="295">
        <f>+'7.  Persistence Report'!BE203</f>
        <v>3855</v>
      </c>
      <c r="M499" s="295">
        <f>+'7.  Persistence Report'!BF203</f>
        <v>3855</v>
      </c>
      <c r="N499" s="295">
        <v>12</v>
      </c>
      <c r="O499" s="295">
        <f>+'7.  Persistence Report'!R203</f>
        <v>2</v>
      </c>
      <c r="P499" s="295">
        <f>+'7.  Persistence Report'!S203</f>
        <v>2</v>
      </c>
      <c r="Q499" s="295">
        <f>+'7.  Persistence Report'!T203</f>
        <v>2</v>
      </c>
      <c r="R499" s="295">
        <f>+'7.  Persistence Report'!U203</f>
        <v>2</v>
      </c>
      <c r="S499" s="295">
        <f>+'7.  Persistence Report'!V203</f>
        <v>2</v>
      </c>
      <c r="T499" s="295">
        <f>+'7.  Persistence Report'!W203</f>
        <v>2</v>
      </c>
      <c r="U499" s="295">
        <f>+'7.  Persistence Report'!X203</f>
        <v>1</v>
      </c>
      <c r="V499" s="295">
        <f>+'7.  Persistence Report'!Y203</f>
        <v>1</v>
      </c>
      <c r="W499" s="295">
        <f>+'7.  Persistence Report'!Z203</f>
        <v>1</v>
      </c>
      <c r="X499" s="295">
        <f>+'7.  Persistence Report'!AA203</f>
        <v>1</v>
      </c>
      <c r="Y499" s="1089"/>
      <c r="Z499" s="1076">
        <v>1</v>
      </c>
      <c r="AA499" s="1076"/>
      <c r="AB499" s="1076"/>
      <c r="AC499" s="409"/>
      <c r="AD499" s="409"/>
      <c r="AE499" s="409"/>
      <c r="AF499" s="414"/>
      <c r="AG499" s="414"/>
      <c r="AH499" s="414"/>
      <c r="AI499" s="414"/>
      <c r="AJ499" s="414"/>
      <c r="AK499" s="414"/>
      <c r="AL499" s="414"/>
      <c r="AM499" s="296">
        <f>SUM(Y499:AL499)</f>
        <v>1</v>
      </c>
    </row>
    <row r="500" spans="1:39" ht="15.5" outlineLevel="1">
      <c r="A500" s="529"/>
      <c r="B500" s="430"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1077">
        <f>Y499</f>
        <v>0</v>
      </c>
      <c r="Z500" s="1077">
        <f t="shared" ref="Z500:AB500" si="1238">Z499</f>
        <v>1</v>
      </c>
      <c r="AA500" s="1077">
        <f t="shared" si="1238"/>
        <v>0</v>
      </c>
      <c r="AB500" s="1077">
        <f t="shared" si="1238"/>
        <v>0</v>
      </c>
      <c r="AC500" s="410">
        <f t="shared" ref="AC500" si="1239">AC499</f>
        <v>0</v>
      </c>
      <c r="AD500" s="410">
        <f t="shared" ref="AD500" si="1240">AD499</f>
        <v>0</v>
      </c>
      <c r="AE500" s="410">
        <f t="shared" ref="AE500" si="1241">AE499</f>
        <v>0</v>
      </c>
      <c r="AF500" s="410">
        <f t="shared" ref="AF500" si="1242">AF499</f>
        <v>0</v>
      </c>
      <c r="AG500" s="410">
        <f t="shared" ref="AG500" si="1243">AG499</f>
        <v>0</v>
      </c>
      <c r="AH500" s="410">
        <f t="shared" ref="AH500" si="1244">AH499</f>
        <v>0</v>
      </c>
      <c r="AI500" s="410">
        <f t="shared" ref="AI500" si="1245">AI499</f>
        <v>0</v>
      </c>
      <c r="AJ500" s="410">
        <f t="shared" ref="AJ500" si="1246">AJ499</f>
        <v>0</v>
      </c>
      <c r="AK500" s="410">
        <f t="shared" ref="AK500" si="1247">AK499</f>
        <v>0</v>
      </c>
      <c r="AL500" s="410">
        <f t="shared" ref="AL500" si="1248">AL499</f>
        <v>0</v>
      </c>
      <c r="AM500" s="306"/>
    </row>
    <row r="501" spans="1:39" ht="15.5" outlineLevel="1">
      <c r="A501" s="529"/>
      <c r="B501" s="430"/>
      <c r="C501" s="291"/>
      <c r="D501" s="1066"/>
      <c r="E501" s="1066"/>
      <c r="F501" s="1066"/>
      <c r="G501" s="1066"/>
      <c r="H501" s="1066"/>
      <c r="I501" s="1066"/>
      <c r="J501" s="1066"/>
      <c r="K501" s="1066"/>
      <c r="L501" s="1066"/>
      <c r="M501" s="1066"/>
      <c r="N501" s="1066"/>
      <c r="O501" s="1066"/>
      <c r="P501" s="1066"/>
      <c r="Q501" s="1066"/>
      <c r="R501" s="1066"/>
      <c r="S501" s="1066"/>
      <c r="T501" s="1066"/>
      <c r="U501" s="1066"/>
      <c r="V501" s="1066"/>
      <c r="W501" s="1066"/>
      <c r="X501" s="1066"/>
      <c r="Y501" s="1078"/>
      <c r="Z501" s="1108"/>
      <c r="AA501" s="1108"/>
      <c r="AB501" s="1108"/>
      <c r="AC501" s="424"/>
      <c r="AD501" s="424"/>
      <c r="AE501" s="424"/>
      <c r="AF501" s="424"/>
      <c r="AG501" s="424"/>
      <c r="AH501" s="424"/>
      <c r="AI501" s="424"/>
      <c r="AJ501" s="424"/>
      <c r="AK501" s="424"/>
      <c r="AL501" s="424"/>
      <c r="AM501" s="306"/>
    </row>
    <row r="502" spans="1:39" ht="31" outlineLevel="1">
      <c r="A502" s="529">
        <v>28</v>
      </c>
      <c r="B502" s="427" t="s">
        <v>120</v>
      </c>
      <c r="C502" s="291" t="s">
        <v>25</v>
      </c>
      <c r="D502" s="295">
        <f>+'7.  Persistence Report'!AW204</f>
        <v>86200</v>
      </c>
      <c r="E502" s="295">
        <f>+'7.  Persistence Report'!AX204</f>
        <v>86200</v>
      </c>
      <c r="F502" s="295">
        <f>+'7.  Persistence Report'!AY204</f>
        <v>86200</v>
      </c>
      <c r="G502" s="295">
        <f>+'7.  Persistence Report'!AZ204</f>
        <v>86200</v>
      </c>
      <c r="H502" s="295">
        <f>+'7.  Persistence Report'!BA204</f>
        <v>86200</v>
      </c>
      <c r="I502" s="295">
        <f>+'7.  Persistence Report'!BB204</f>
        <v>86200</v>
      </c>
      <c r="J502" s="295">
        <f>+'7.  Persistence Report'!BC204</f>
        <v>86200</v>
      </c>
      <c r="K502" s="295">
        <f>+'7.  Persistence Report'!BD204</f>
        <v>86200</v>
      </c>
      <c r="L502" s="295">
        <f>+'7.  Persistence Report'!BE204</f>
        <v>86200</v>
      </c>
      <c r="M502" s="295">
        <f>+'7.  Persistence Report'!BF204</f>
        <v>86200</v>
      </c>
      <c r="N502" s="295">
        <v>12</v>
      </c>
      <c r="O502" s="295">
        <f>+'7.  Persistence Report'!R204</f>
        <v>25</v>
      </c>
      <c r="P502" s="295">
        <f>+'7.  Persistence Report'!S204</f>
        <v>25</v>
      </c>
      <c r="Q502" s="295">
        <f>+'7.  Persistence Report'!T204</f>
        <v>25</v>
      </c>
      <c r="R502" s="295">
        <f>+'7.  Persistence Report'!U204</f>
        <v>25</v>
      </c>
      <c r="S502" s="295">
        <f>+'7.  Persistence Report'!V204</f>
        <v>25</v>
      </c>
      <c r="T502" s="295">
        <f>+'7.  Persistence Report'!W204</f>
        <v>25</v>
      </c>
      <c r="U502" s="295">
        <f>+'7.  Persistence Report'!X204</f>
        <v>25</v>
      </c>
      <c r="V502" s="295">
        <f>+'7.  Persistence Report'!Y204</f>
        <v>25</v>
      </c>
      <c r="W502" s="295">
        <f>+'7.  Persistence Report'!Z204</f>
        <v>25</v>
      </c>
      <c r="X502" s="295">
        <f>+'7.  Persistence Report'!AA204</f>
        <v>25</v>
      </c>
      <c r="Y502" s="1089"/>
      <c r="Z502" s="1076">
        <v>0.14399999999999999</v>
      </c>
      <c r="AA502" s="1076">
        <v>0.85299999999999998</v>
      </c>
      <c r="AB502" s="1076"/>
      <c r="AC502" s="409"/>
      <c r="AD502" s="409"/>
      <c r="AE502" s="409"/>
      <c r="AF502" s="414"/>
      <c r="AG502" s="414"/>
      <c r="AH502" s="414"/>
      <c r="AI502" s="414"/>
      <c r="AJ502" s="414"/>
      <c r="AK502" s="414"/>
      <c r="AL502" s="414"/>
      <c r="AM502" s="296">
        <f>SUM(Y502:AL502)</f>
        <v>0.997</v>
      </c>
    </row>
    <row r="503" spans="1:39" ht="15.5" outlineLevel="1">
      <c r="A503" s="529"/>
      <c r="B503" s="430" t="s">
        <v>308</v>
      </c>
      <c r="C503" s="291" t="s">
        <v>163</v>
      </c>
      <c r="D503" s="1112">
        <f>+'7.  Persistence Report'!AW213</f>
        <v>4445</v>
      </c>
      <c r="E503" s="1112">
        <f>+'7.  Persistence Report'!AX213</f>
        <v>4445</v>
      </c>
      <c r="F503" s="1112">
        <f>+'7.  Persistence Report'!AY213</f>
        <v>4400.55</v>
      </c>
      <c r="G503" s="1112">
        <f>+'7.  Persistence Report'!AZ213</f>
        <v>4400.55</v>
      </c>
      <c r="H503" s="295"/>
      <c r="I503" s="295"/>
      <c r="J503" s="295"/>
      <c r="K503" s="295"/>
      <c r="L503" s="295"/>
      <c r="M503" s="295"/>
      <c r="N503" s="295">
        <f>N502</f>
        <v>12</v>
      </c>
      <c r="O503" s="295"/>
      <c r="P503" s="295"/>
      <c r="Q503" s="295"/>
      <c r="R503" s="295"/>
      <c r="S503" s="295"/>
      <c r="T503" s="295"/>
      <c r="U503" s="295"/>
      <c r="V503" s="295"/>
      <c r="W503" s="295"/>
      <c r="X503" s="295"/>
      <c r="Y503" s="1077">
        <f>Y502</f>
        <v>0</v>
      </c>
      <c r="Z503" s="1077">
        <f t="shared" ref="Z503:AB503" si="1249">Z502</f>
        <v>0.14399999999999999</v>
      </c>
      <c r="AA503" s="1077">
        <f t="shared" si="1249"/>
        <v>0.85299999999999998</v>
      </c>
      <c r="AB503" s="1077">
        <f t="shared" si="1249"/>
        <v>0</v>
      </c>
      <c r="AC503" s="410">
        <f t="shared" ref="AC503" si="1250">AC502</f>
        <v>0</v>
      </c>
      <c r="AD503" s="410">
        <f t="shared" ref="AD503" si="1251">AD502</f>
        <v>0</v>
      </c>
      <c r="AE503" s="410">
        <f t="shared" ref="AE503" si="1252">AE502</f>
        <v>0</v>
      </c>
      <c r="AF503" s="410">
        <f t="shared" ref="AF503" si="1253">AF502</f>
        <v>0</v>
      </c>
      <c r="AG503" s="410">
        <f t="shared" ref="AG503" si="1254">AG502</f>
        <v>0</v>
      </c>
      <c r="AH503" s="410">
        <f t="shared" ref="AH503" si="1255">AH502</f>
        <v>0</v>
      </c>
      <c r="AI503" s="410">
        <f t="shared" ref="AI503" si="1256">AI502</f>
        <v>0</v>
      </c>
      <c r="AJ503" s="410">
        <f t="shared" ref="AJ503" si="1257">AJ502</f>
        <v>0</v>
      </c>
      <c r="AK503" s="410">
        <f t="shared" ref="AK503" si="1258">AK502</f>
        <v>0</v>
      </c>
      <c r="AL503" s="410">
        <f t="shared" ref="AL503" si="1259">AL502</f>
        <v>0</v>
      </c>
      <c r="AM503" s="306"/>
    </row>
    <row r="504" spans="1:39" ht="15.5" outlineLevel="1">
      <c r="A504" s="529"/>
      <c r="B504" s="430"/>
      <c r="C504" s="291"/>
      <c r="D504" s="1066"/>
      <c r="E504" s="1066"/>
      <c r="F504" s="1066"/>
      <c r="G504" s="1066"/>
      <c r="H504" s="1066"/>
      <c r="I504" s="1066"/>
      <c r="J504" s="1066"/>
      <c r="K504" s="1066"/>
      <c r="L504" s="1066"/>
      <c r="M504" s="1066"/>
      <c r="N504" s="1066"/>
      <c r="O504" s="1066"/>
      <c r="P504" s="1066"/>
      <c r="Q504" s="1066"/>
      <c r="R504" s="1066"/>
      <c r="S504" s="1066"/>
      <c r="T504" s="1066"/>
      <c r="U504" s="1066"/>
      <c r="V504" s="1066"/>
      <c r="W504" s="1066"/>
      <c r="X504" s="1066"/>
      <c r="Y504" s="1078"/>
      <c r="Z504" s="1108"/>
      <c r="AA504" s="1108"/>
      <c r="AB504" s="1108"/>
      <c r="AC504" s="424"/>
      <c r="AD504" s="424"/>
      <c r="AE504" s="424"/>
      <c r="AF504" s="424"/>
      <c r="AG504" s="424"/>
      <c r="AH504" s="424"/>
      <c r="AI504" s="424"/>
      <c r="AJ504" s="424"/>
      <c r="AK504" s="424"/>
      <c r="AL504" s="424"/>
      <c r="AM504" s="306"/>
    </row>
    <row r="505" spans="1:39" ht="31" outlineLevel="1">
      <c r="A505" s="529">
        <v>29</v>
      </c>
      <c r="B505" s="427" t="s">
        <v>121</v>
      </c>
      <c r="C505" s="291" t="s">
        <v>25</v>
      </c>
      <c r="D505" s="295"/>
      <c r="E505" s="295"/>
      <c r="F505" s="295"/>
      <c r="G505" s="295"/>
      <c r="H505" s="295"/>
      <c r="I505" s="295"/>
      <c r="J505" s="295"/>
      <c r="K505" s="295"/>
      <c r="L505" s="295"/>
      <c r="M505" s="295"/>
      <c r="N505" s="295">
        <v>3</v>
      </c>
      <c r="O505" s="295"/>
      <c r="P505" s="295"/>
      <c r="Q505" s="295"/>
      <c r="R505" s="295"/>
      <c r="S505" s="295"/>
      <c r="T505" s="295"/>
      <c r="U505" s="295"/>
      <c r="V505" s="295"/>
      <c r="W505" s="295"/>
      <c r="X505" s="295"/>
      <c r="Y505" s="1089"/>
      <c r="Z505" s="1076"/>
      <c r="AA505" s="1076"/>
      <c r="AB505" s="1076"/>
      <c r="AC505" s="409"/>
      <c r="AD505" s="409"/>
      <c r="AE505" s="409"/>
      <c r="AF505" s="414"/>
      <c r="AG505" s="414"/>
      <c r="AH505" s="414"/>
      <c r="AI505" s="414"/>
      <c r="AJ505" s="414"/>
      <c r="AK505" s="414"/>
      <c r="AL505" s="414"/>
      <c r="AM505" s="296">
        <f>SUM(Y505:AL505)</f>
        <v>0</v>
      </c>
    </row>
    <row r="506" spans="1:39" ht="15.5" outlineLevel="1">
      <c r="A506" s="529"/>
      <c r="B506" s="430" t="s">
        <v>308</v>
      </c>
      <c r="C506" s="291" t="s">
        <v>163</v>
      </c>
      <c r="D506" s="1112"/>
      <c r="E506" s="1112"/>
      <c r="F506" s="1112"/>
      <c r="G506" s="1112"/>
      <c r="H506" s="295"/>
      <c r="I506" s="295"/>
      <c r="J506" s="295"/>
      <c r="K506" s="295"/>
      <c r="L506" s="295"/>
      <c r="M506" s="295"/>
      <c r="N506" s="295">
        <f>N505</f>
        <v>3</v>
      </c>
      <c r="O506" s="295"/>
      <c r="P506" s="295"/>
      <c r="Q506" s="295"/>
      <c r="R506" s="295"/>
      <c r="S506" s="295"/>
      <c r="T506" s="295"/>
      <c r="U506" s="295"/>
      <c r="V506" s="295"/>
      <c r="W506" s="295"/>
      <c r="X506" s="295"/>
      <c r="Y506" s="1077">
        <f>Y505</f>
        <v>0</v>
      </c>
      <c r="Z506" s="1077">
        <f t="shared" ref="Z506:AB506" si="1260">Z505</f>
        <v>0</v>
      </c>
      <c r="AA506" s="1077">
        <f t="shared" si="1260"/>
        <v>0</v>
      </c>
      <c r="AB506" s="1077">
        <f t="shared" si="1260"/>
        <v>0</v>
      </c>
      <c r="AC506" s="410">
        <f t="shared" ref="AC506" si="1261">AC505</f>
        <v>0</v>
      </c>
      <c r="AD506" s="410">
        <f t="shared" ref="AD506" si="1262">AD505</f>
        <v>0</v>
      </c>
      <c r="AE506" s="410">
        <f t="shared" ref="AE506" si="1263">AE505</f>
        <v>0</v>
      </c>
      <c r="AF506" s="410">
        <f t="shared" ref="AF506" si="1264">AF505</f>
        <v>0</v>
      </c>
      <c r="AG506" s="410">
        <f t="shared" ref="AG506" si="1265">AG505</f>
        <v>0</v>
      </c>
      <c r="AH506" s="410">
        <f t="shared" ref="AH506" si="1266">AH505</f>
        <v>0</v>
      </c>
      <c r="AI506" s="410">
        <f t="shared" ref="AI506" si="1267">AI505</f>
        <v>0</v>
      </c>
      <c r="AJ506" s="410">
        <f t="shared" ref="AJ506" si="1268">AJ505</f>
        <v>0</v>
      </c>
      <c r="AK506" s="410">
        <f t="shared" ref="AK506" si="1269">AK505</f>
        <v>0</v>
      </c>
      <c r="AL506" s="410">
        <f t="shared" ref="AL506" si="1270">AL505</f>
        <v>0</v>
      </c>
      <c r="AM506" s="306"/>
    </row>
    <row r="507" spans="1:39" ht="15.5" outlineLevel="1">
      <c r="A507" s="529"/>
      <c r="B507" s="430"/>
      <c r="C507" s="291"/>
      <c r="D507" s="1066"/>
      <c r="E507" s="1066"/>
      <c r="F507" s="1066"/>
      <c r="G507" s="1066"/>
      <c r="H507" s="1066"/>
      <c r="I507" s="1066"/>
      <c r="J507" s="1066"/>
      <c r="K507" s="1066"/>
      <c r="L507" s="1066"/>
      <c r="M507" s="1066"/>
      <c r="N507" s="1066"/>
      <c r="O507" s="1066"/>
      <c r="P507" s="1066"/>
      <c r="Q507" s="1066"/>
      <c r="R507" s="1066"/>
      <c r="S507" s="1066"/>
      <c r="T507" s="1066"/>
      <c r="U507" s="1066"/>
      <c r="V507" s="1066"/>
      <c r="W507" s="1066"/>
      <c r="X507" s="1066"/>
      <c r="Y507" s="1078"/>
      <c r="Z507" s="1108"/>
      <c r="AA507" s="1108"/>
      <c r="AB507" s="1108"/>
      <c r="AC507" s="424"/>
      <c r="AD507" s="424"/>
      <c r="AE507" s="424"/>
      <c r="AF507" s="424"/>
      <c r="AG507" s="424"/>
      <c r="AH507" s="424"/>
      <c r="AI507" s="424"/>
      <c r="AJ507" s="424"/>
      <c r="AK507" s="424"/>
      <c r="AL507" s="424"/>
      <c r="AM507" s="306"/>
    </row>
    <row r="508" spans="1:39" ht="31" outlineLevel="1">
      <c r="A508" s="529">
        <v>30</v>
      </c>
      <c r="B508" s="427" t="s">
        <v>122</v>
      </c>
      <c r="C508" s="291" t="s">
        <v>25</v>
      </c>
      <c r="D508" s="295">
        <f>+'7.  Persistence Report'!AW205</f>
        <v>2835485</v>
      </c>
      <c r="E508" s="295">
        <f>+'7.  Persistence Report'!AX205</f>
        <v>2835485</v>
      </c>
      <c r="F508" s="295">
        <f>+'7.  Persistence Report'!AY205</f>
        <v>2835485</v>
      </c>
      <c r="G508" s="295">
        <f>+'7.  Persistence Report'!AZ205</f>
        <v>2835485</v>
      </c>
      <c r="H508" s="295">
        <f>+'7.  Persistence Report'!BA205</f>
        <v>2835485</v>
      </c>
      <c r="I508" s="295">
        <f>+'7.  Persistence Report'!BB205</f>
        <v>2835485</v>
      </c>
      <c r="J508" s="295">
        <f>+'7.  Persistence Report'!BC205</f>
        <v>2835485</v>
      </c>
      <c r="K508" s="295">
        <f>+'7.  Persistence Report'!BD205</f>
        <v>2835485</v>
      </c>
      <c r="L508" s="295">
        <f>+'7.  Persistence Report'!BE205</f>
        <v>2835485</v>
      </c>
      <c r="M508" s="295">
        <f>+'7.  Persistence Report'!BF205</f>
        <v>2835485</v>
      </c>
      <c r="N508" s="295">
        <v>12</v>
      </c>
      <c r="O508" s="295">
        <f>+'7.  Persistence Report'!R205</f>
        <v>336</v>
      </c>
      <c r="P508" s="295">
        <f>+'7.  Persistence Report'!S205</f>
        <v>336</v>
      </c>
      <c r="Q508" s="295">
        <f>+'7.  Persistence Report'!T205</f>
        <v>336</v>
      </c>
      <c r="R508" s="295">
        <f>+'7.  Persistence Report'!U205</f>
        <v>336</v>
      </c>
      <c r="S508" s="295">
        <f>+'7.  Persistence Report'!V205</f>
        <v>336</v>
      </c>
      <c r="T508" s="295">
        <f>+'7.  Persistence Report'!W205</f>
        <v>336</v>
      </c>
      <c r="U508" s="295">
        <f>+'7.  Persistence Report'!X205</f>
        <v>336</v>
      </c>
      <c r="V508" s="295">
        <f>+'7.  Persistence Report'!Y205</f>
        <v>336</v>
      </c>
      <c r="W508" s="295">
        <f>+'7.  Persistence Report'!Z205</f>
        <v>336</v>
      </c>
      <c r="X508" s="295">
        <f>+'7.  Persistence Report'!AA205</f>
        <v>336</v>
      </c>
      <c r="Y508" s="1089"/>
      <c r="Z508" s="1076"/>
      <c r="AA508" s="1076">
        <v>1</v>
      </c>
      <c r="AB508" s="1076"/>
      <c r="AC508" s="409"/>
      <c r="AD508" s="409"/>
      <c r="AE508" s="409"/>
      <c r="AF508" s="414"/>
      <c r="AG508" s="414"/>
      <c r="AH508" s="414"/>
      <c r="AI508" s="414"/>
      <c r="AJ508" s="414"/>
      <c r="AK508" s="414"/>
      <c r="AL508" s="414"/>
      <c r="AM508" s="296">
        <f>SUM(Y508:AL508)</f>
        <v>1</v>
      </c>
    </row>
    <row r="509" spans="1:39" ht="15.5" outlineLevel="1">
      <c r="A509" s="529"/>
      <c r="B509" s="430" t="s">
        <v>308</v>
      </c>
      <c r="C509" s="291" t="s">
        <v>163</v>
      </c>
      <c r="D509" s="1112">
        <f>+'7.  Persistence Report'!AW214</f>
        <v>1134177</v>
      </c>
      <c r="E509" s="1112">
        <f>+'7.  Persistence Report'!AX214</f>
        <v>1134177</v>
      </c>
      <c r="F509" s="1112">
        <f>+'7.  Persistence Report'!AY214</f>
        <v>1134177</v>
      </c>
      <c r="G509" s="1112">
        <f>+'7.  Persistence Report'!AZ214</f>
        <v>1134177</v>
      </c>
      <c r="H509" s="295"/>
      <c r="I509" s="295"/>
      <c r="J509" s="295"/>
      <c r="K509" s="295"/>
      <c r="L509" s="295"/>
      <c r="M509" s="295"/>
      <c r="N509" s="295">
        <f>N508</f>
        <v>12</v>
      </c>
      <c r="O509" s="295"/>
      <c r="P509" s="295"/>
      <c r="Q509" s="295"/>
      <c r="R509" s="295"/>
      <c r="S509" s="295"/>
      <c r="T509" s="295"/>
      <c r="U509" s="295"/>
      <c r="V509" s="295"/>
      <c r="W509" s="295"/>
      <c r="X509" s="295"/>
      <c r="Y509" s="1077">
        <f>Y508</f>
        <v>0</v>
      </c>
      <c r="Z509" s="1077">
        <f t="shared" ref="Z509:AB509" si="1271">Z508</f>
        <v>0</v>
      </c>
      <c r="AA509" s="1077">
        <f t="shared" si="1271"/>
        <v>1</v>
      </c>
      <c r="AB509" s="1077">
        <f t="shared" si="1271"/>
        <v>0</v>
      </c>
      <c r="AC509" s="410">
        <f t="shared" ref="AC509" si="1272">AC508</f>
        <v>0</v>
      </c>
      <c r="AD509" s="410">
        <f t="shared" ref="AD509" si="1273">AD508</f>
        <v>0</v>
      </c>
      <c r="AE509" s="410">
        <f t="shared" ref="AE509" si="1274">AE508</f>
        <v>0</v>
      </c>
      <c r="AF509" s="410">
        <f t="shared" ref="AF509" si="1275">AF508</f>
        <v>0</v>
      </c>
      <c r="AG509" s="410">
        <f t="shared" ref="AG509" si="1276">AG508</f>
        <v>0</v>
      </c>
      <c r="AH509" s="410">
        <f t="shared" ref="AH509" si="1277">AH508</f>
        <v>0</v>
      </c>
      <c r="AI509" s="410">
        <f t="shared" ref="AI509" si="1278">AI508</f>
        <v>0</v>
      </c>
      <c r="AJ509" s="410">
        <f t="shared" ref="AJ509" si="1279">AJ508</f>
        <v>0</v>
      </c>
      <c r="AK509" s="410">
        <f t="shared" ref="AK509" si="1280">AK508</f>
        <v>0</v>
      </c>
      <c r="AL509" s="410">
        <f t="shared" ref="AL509" si="1281">AL508</f>
        <v>0</v>
      </c>
      <c r="AM509" s="306"/>
    </row>
    <row r="510" spans="1:39" ht="15.5" outlineLevel="1">
      <c r="A510" s="529"/>
      <c r="B510" s="430"/>
      <c r="C510" s="291"/>
      <c r="D510" s="1066"/>
      <c r="E510" s="1066"/>
      <c r="F510" s="1066"/>
      <c r="G510" s="1066"/>
      <c r="H510" s="1066"/>
      <c r="I510" s="1066"/>
      <c r="J510" s="1066"/>
      <c r="K510" s="1066"/>
      <c r="L510" s="1066"/>
      <c r="M510" s="1066"/>
      <c r="N510" s="1066"/>
      <c r="O510" s="1066"/>
      <c r="P510" s="1066"/>
      <c r="Q510" s="1066"/>
      <c r="R510" s="1066"/>
      <c r="S510" s="1066"/>
      <c r="T510" s="1066"/>
      <c r="U510" s="1066"/>
      <c r="V510" s="1066"/>
      <c r="W510" s="1066"/>
      <c r="X510" s="1066"/>
      <c r="Y510" s="1078"/>
      <c r="Z510" s="1108"/>
      <c r="AA510" s="1108"/>
      <c r="AB510" s="1108"/>
      <c r="AC510" s="424"/>
      <c r="AD510" s="424"/>
      <c r="AE510" s="424"/>
      <c r="AF510" s="424"/>
      <c r="AG510" s="424"/>
      <c r="AH510" s="424"/>
      <c r="AI510" s="424"/>
      <c r="AJ510" s="424"/>
      <c r="AK510" s="424"/>
      <c r="AL510" s="424"/>
      <c r="AM510" s="306"/>
    </row>
    <row r="511" spans="1:39" ht="31" outlineLevel="1">
      <c r="A511" s="529">
        <v>31</v>
      </c>
      <c r="B511" s="427" t="s">
        <v>123</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1089"/>
      <c r="Z511" s="1076"/>
      <c r="AA511" s="1076"/>
      <c r="AB511" s="1076"/>
      <c r="AC511" s="409"/>
      <c r="AD511" s="409"/>
      <c r="AE511" s="409"/>
      <c r="AF511" s="414"/>
      <c r="AG511" s="414"/>
      <c r="AH511" s="414"/>
      <c r="AI511" s="414"/>
      <c r="AJ511" s="414"/>
      <c r="AK511" s="414"/>
      <c r="AL511" s="414"/>
      <c r="AM511" s="296">
        <f>SUM(Y511:AL511)</f>
        <v>0</v>
      </c>
    </row>
    <row r="512" spans="1:39" ht="15.5" outlineLevel="1">
      <c r="A512" s="529"/>
      <c r="B512" s="430" t="s">
        <v>308</v>
      </c>
      <c r="C512" s="291" t="s">
        <v>163</v>
      </c>
      <c r="D512" s="295"/>
      <c r="E512" s="295"/>
      <c r="F512" s="295"/>
      <c r="G512" s="295"/>
      <c r="H512" s="295"/>
      <c r="I512" s="295"/>
      <c r="J512" s="295"/>
      <c r="K512" s="295"/>
      <c r="L512" s="295"/>
      <c r="M512" s="295"/>
      <c r="N512" s="295">
        <f>N511</f>
        <v>12</v>
      </c>
      <c r="O512" s="295"/>
      <c r="P512" s="295"/>
      <c r="Q512" s="295"/>
      <c r="R512" s="295"/>
      <c r="S512" s="295"/>
      <c r="T512" s="295"/>
      <c r="U512" s="295"/>
      <c r="V512" s="295"/>
      <c r="W512" s="295"/>
      <c r="X512" s="295"/>
      <c r="Y512" s="1077">
        <f>Y511</f>
        <v>0</v>
      </c>
      <c r="Z512" s="1077">
        <f t="shared" ref="Z512:AB512" si="1282">Z511</f>
        <v>0</v>
      </c>
      <c r="AA512" s="1077">
        <f t="shared" si="1282"/>
        <v>0</v>
      </c>
      <c r="AB512" s="1077">
        <f t="shared" si="1282"/>
        <v>0</v>
      </c>
      <c r="AC512" s="410">
        <f t="shared" ref="AC512" si="1283">AC511</f>
        <v>0</v>
      </c>
      <c r="AD512" s="410">
        <f t="shared" ref="AD512" si="1284">AD511</f>
        <v>0</v>
      </c>
      <c r="AE512" s="410">
        <f t="shared" ref="AE512" si="1285">AE511</f>
        <v>0</v>
      </c>
      <c r="AF512" s="410">
        <f t="shared" ref="AF512" si="1286">AF511</f>
        <v>0</v>
      </c>
      <c r="AG512" s="410">
        <f t="shared" ref="AG512" si="1287">AG511</f>
        <v>0</v>
      </c>
      <c r="AH512" s="410">
        <f t="shared" ref="AH512" si="1288">AH511</f>
        <v>0</v>
      </c>
      <c r="AI512" s="410">
        <f t="shared" ref="AI512" si="1289">AI511</f>
        <v>0</v>
      </c>
      <c r="AJ512" s="410">
        <f t="shared" ref="AJ512" si="1290">AJ511</f>
        <v>0</v>
      </c>
      <c r="AK512" s="410">
        <f t="shared" ref="AK512" si="1291">AK511</f>
        <v>0</v>
      </c>
      <c r="AL512" s="410">
        <f t="shared" ref="AL512" si="1292">AL511</f>
        <v>0</v>
      </c>
      <c r="AM512" s="306"/>
    </row>
    <row r="513" spans="1:39" ht="15.5" outlineLevel="1">
      <c r="A513" s="529"/>
      <c r="B513" s="427"/>
      <c r="C513" s="291"/>
      <c r="D513" s="1066"/>
      <c r="E513" s="1066"/>
      <c r="F513" s="1066"/>
      <c r="G513" s="1066"/>
      <c r="H513" s="1066"/>
      <c r="I513" s="1066"/>
      <c r="J513" s="1066"/>
      <c r="K513" s="1066"/>
      <c r="L513" s="1066"/>
      <c r="M513" s="1066"/>
      <c r="N513" s="1066"/>
      <c r="O513" s="1066"/>
      <c r="P513" s="1066"/>
      <c r="Q513" s="1066"/>
      <c r="R513" s="1066"/>
      <c r="S513" s="1066"/>
      <c r="T513" s="1066"/>
      <c r="U513" s="1066"/>
      <c r="V513" s="1066"/>
      <c r="W513" s="1066"/>
      <c r="X513" s="1066"/>
      <c r="Y513" s="1078"/>
      <c r="Z513" s="1108"/>
      <c r="AA513" s="1108"/>
      <c r="AB513" s="1108"/>
      <c r="AC513" s="424"/>
      <c r="AD513" s="424"/>
      <c r="AE513" s="424"/>
      <c r="AF513" s="424"/>
      <c r="AG513" s="424"/>
      <c r="AH513" s="424"/>
      <c r="AI513" s="424"/>
      <c r="AJ513" s="424"/>
      <c r="AK513" s="424"/>
      <c r="AL513" s="424"/>
      <c r="AM513" s="306"/>
    </row>
    <row r="514" spans="1:39" ht="15.5" outlineLevel="1">
      <c r="A514" s="529">
        <v>32</v>
      </c>
      <c r="B514" s="427" t="s">
        <v>124</v>
      </c>
      <c r="C514" s="291" t="s">
        <v>25</v>
      </c>
      <c r="D514" s="295">
        <f>+'7.  Persistence Report'!AW206</f>
        <v>653</v>
      </c>
      <c r="E514" s="295">
        <f>+'7.  Persistence Report'!AX206</f>
        <v>653</v>
      </c>
      <c r="F514" s="295">
        <f>+'7.  Persistence Report'!AY206</f>
        <v>653</v>
      </c>
      <c r="G514" s="295">
        <f>+'7.  Persistence Report'!AZ206</f>
        <v>0</v>
      </c>
      <c r="H514" s="295">
        <f>+'7.  Persistence Report'!BA206</f>
        <v>0</v>
      </c>
      <c r="I514" s="295">
        <f>+'7.  Persistence Report'!BB206</f>
        <v>0</v>
      </c>
      <c r="J514" s="295">
        <f>+'7.  Persistence Report'!BC206</f>
        <v>0</v>
      </c>
      <c r="K514" s="295">
        <f>+'7.  Persistence Report'!BD206</f>
        <v>0</v>
      </c>
      <c r="L514" s="295">
        <f>+'7.  Persistence Report'!BE206</f>
        <v>0</v>
      </c>
      <c r="M514" s="295">
        <f>+'7.  Persistence Report'!BF206</f>
        <v>0</v>
      </c>
      <c r="N514" s="295">
        <v>12</v>
      </c>
      <c r="O514" s="295"/>
      <c r="P514" s="295"/>
      <c r="Q514" s="295"/>
      <c r="R514" s="295"/>
      <c r="S514" s="295"/>
      <c r="T514" s="295"/>
      <c r="U514" s="295"/>
      <c r="V514" s="295"/>
      <c r="W514" s="295"/>
      <c r="X514" s="295"/>
      <c r="Y514" s="1089"/>
      <c r="Z514" s="1076"/>
      <c r="AA514" s="1076">
        <v>1</v>
      </c>
      <c r="AB514" s="1076"/>
      <c r="AC514" s="409"/>
      <c r="AD514" s="409"/>
      <c r="AE514" s="409"/>
      <c r="AF514" s="414"/>
      <c r="AG514" s="414"/>
      <c r="AH514" s="414"/>
      <c r="AI514" s="414"/>
      <c r="AJ514" s="414"/>
      <c r="AK514" s="414"/>
      <c r="AL514" s="414"/>
      <c r="AM514" s="296">
        <f>SUM(Y514:AL514)</f>
        <v>1</v>
      </c>
    </row>
    <row r="515" spans="1:39" ht="15.5" outlineLevel="1">
      <c r="A515" s="529"/>
      <c r="B515" s="430"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1077">
        <f>Y514</f>
        <v>0</v>
      </c>
      <c r="Z515" s="1077">
        <f t="shared" ref="Z515:AB515" si="1293">Z514</f>
        <v>0</v>
      </c>
      <c r="AA515" s="1077">
        <f t="shared" si="1293"/>
        <v>1</v>
      </c>
      <c r="AB515" s="1077">
        <f t="shared" si="1293"/>
        <v>0</v>
      </c>
      <c r="AC515" s="410">
        <f t="shared" ref="AC515" si="1294">AC514</f>
        <v>0</v>
      </c>
      <c r="AD515" s="410">
        <f t="shared" ref="AD515" si="1295">AD514</f>
        <v>0</v>
      </c>
      <c r="AE515" s="410">
        <f t="shared" ref="AE515" si="1296">AE514</f>
        <v>0</v>
      </c>
      <c r="AF515" s="410">
        <f t="shared" ref="AF515" si="1297">AF514</f>
        <v>0</v>
      </c>
      <c r="AG515" s="410">
        <f t="shared" ref="AG515" si="1298">AG514</f>
        <v>0</v>
      </c>
      <c r="AH515" s="410">
        <f t="shared" ref="AH515" si="1299">AH514</f>
        <v>0</v>
      </c>
      <c r="AI515" s="410">
        <f t="shared" ref="AI515" si="1300">AI514</f>
        <v>0</v>
      </c>
      <c r="AJ515" s="410">
        <f t="shared" ref="AJ515" si="1301">AJ514</f>
        <v>0</v>
      </c>
      <c r="AK515" s="410">
        <f t="shared" ref="AK515" si="1302">AK514</f>
        <v>0</v>
      </c>
      <c r="AL515" s="410">
        <f t="shared" ref="AL515" si="1303">AL514</f>
        <v>0</v>
      </c>
      <c r="AM515" s="306"/>
    </row>
    <row r="516" spans="1:39" ht="15.5" outlineLevel="1">
      <c r="A516" s="529"/>
      <c r="B516" s="427"/>
      <c r="C516" s="291"/>
      <c r="D516" s="1066"/>
      <c r="E516" s="1066"/>
      <c r="F516" s="1066"/>
      <c r="G516" s="1066"/>
      <c r="H516" s="1066"/>
      <c r="I516" s="1066"/>
      <c r="J516" s="1066"/>
      <c r="K516" s="1066"/>
      <c r="L516" s="1066"/>
      <c r="M516" s="1066"/>
      <c r="N516" s="1066"/>
      <c r="O516" s="1066"/>
      <c r="P516" s="1066"/>
      <c r="Q516" s="1066"/>
      <c r="R516" s="1066"/>
      <c r="S516" s="1066"/>
      <c r="T516" s="1066"/>
      <c r="U516" s="1066"/>
      <c r="V516" s="1066"/>
      <c r="W516" s="1066"/>
      <c r="X516" s="1066"/>
      <c r="Y516" s="1078"/>
      <c r="Z516" s="1108"/>
      <c r="AA516" s="1108"/>
      <c r="AB516" s="1108"/>
      <c r="AC516" s="424"/>
      <c r="AD516" s="424"/>
      <c r="AE516" s="424"/>
      <c r="AF516" s="424"/>
      <c r="AG516" s="424"/>
      <c r="AH516" s="424"/>
      <c r="AI516" s="424"/>
      <c r="AJ516" s="424"/>
      <c r="AK516" s="424"/>
      <c r="AL516" s="424"/>
      <c r="AM516" s="306"/>
    </row>
    <row r="517" spans="1:39" ht="15.5" outlineLevel="1">
      <c r="A517" s="529"/>
      <c r="B517" s="501" t="s">
        <v>501</v>
      </c>
      <c r="C517" s="291"/>
      <c r="D517" s="1066"/>
      <c r="E517" s="1066"/>
      <c r="F517" s="1066"/>
      <c r="G517" s="1066"/>
      <c r="H517" s="1066"/>
      <c r="I517" s="1066"/>
      <c r="J517" s="1066"/>
      <c r="K517" s="1066"/>
      <c r="L517" s="1066"/>
      <c r="M517" s="1066"/>
      <c r="N517" s="1066"/>
      <c r="O517" s="1066"/>
      <c r="P517" s="1066"/>
      <c r="Q517" s="1066"/>
      <c r="R517" s="1066"/>
      <c r="S517" s="1066"/>
      <c r="T517" s="1066"/>
      <c r="U517" s="1066"/>
      <c r="V517" s="1066"/>
      <c r="W517" s="1066"/>
      <c r="X517" s="1066"/>
      <c r="Y517" s="1078"/>
      <c r="Z517" s="1108"/>
      <c r="AA517" s="1108"/>
      <c r="AB517" s="1108"/>
      <c r="AC517" s="424"/>
      <c r="AD517" s="424"/>
      <c r="AE517" s="424"/>
      <c r="AF517" s="424"/>
      <c r="AG517" s="424"/>
      <c r="AH517" s="424"/>
      <c r="AI517" s="424"/>
      <c r="AJ517" s="424"/>
      <c r="AK517" s="424"/>
      <c r="AL517" s="424"/>
      <c r="AM517" s="306"/>
    </row>
    <row r="518" spans="1:39" ht="15.5" outlineLevel="1">
      <c r="A518" s="529">
        <v>33</v>
      </c>
      <c r="B518" s="427" t="s">
        <v>125</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1089"/>
      <c r="Z518" s="1076"/>
      <c r="AA518" s="1076"/>
      <c r="AB518" s="1076"/>
      <c r="AC518" s="409"/>
      <c r="AD518" s="409"/>
      <c r="AE518" s="409"/>
      <c r="AF518" s="414"/>
      <c r="AG518" s="414"/>
      <c r="AH518" s="414"/>
      <c r="AI518" s="414"/>
      <c r="AJ518" s="414"/>
      <c r="AK518" s="414"/>
      <c r="AL518" s="414"/>
      <c r="AM518" s="296">
        <f>SUM(Y518:AL518)</f>
        <v>0</v>
      </c>
    </row>
    <row r="519" spans="1:39" ht="15.5" outlineLevel="1">
      <c r="A519" s="529"/>
      <c r="B519" s="430"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1077">
        <f>Y518</f>
        <v>0</v>
      </c>
      <c r="Z519" s="1077">
        <f t="shared" ref="Z519:AB519" si="1304">Z518</f>
        <v>0</v>
      </c>
      <c r="AA519" s="1077">
        <f t="shared" si="1304"/>
        <v>0</v>
      </c>
      <c r="AB519" s="1077">
        <f t="shared" si="1304"/>
        <v>0</v>
      </c>
      <c r="AC519" s="410">
        <f t="shared" ref="AC519" si="1305">AC518</f>
        <v>0</v>
      </c>
      <c r="AD519" s="410">
        <f t="shared" ref="AD519" si="1306">AD518</f>
        <v>0</v>
      </c>
      <c r="AE519" s="410">
        <f t="shared" ref="AE519" si="1307">AE518</f>
        <v>0</v>
      </c>
      <c r="AF519" s="410">
        <f t="shared" ref="AF519" si="1308">AF518</f>
        <v>0</v>
      </c>
      <c r="AG519" s="410">
        <f t="shared" ref="AG519" si="1309">AG518</f>
        <v>0</v>
      </c>
      <c r="AH519" s="410">
        <f t="shared" ref="AH519" si="1310">AH518</f>
        <v>0</v>
      </c>
      <c r="AI519" s="410">
        <f t="shared" ref="AI519" si="1311">AI518</f>
        <v>0</v>
      </c>
      <c r="AJ519" s="410">
        <f t="shared" ref="AJ519" si="1312">AJ518</f>
        <v>0</v>
      </c>
      <c r="AK519" s="410">
        <f t="shared" ref="AK519" si="1313">AK518</f>
        <v>0</v>
      </c>
      <c r="AL519" s="410">
        <f t="shared" ref="AL519" si="1314">AL518</f>
        <v>0</v>
      </c>
      <c r="AM519" s="306"/>
    </row>
    <row r="520" spans="1:39" ht="15.5" outlineLevel="1">
      <c r="A520" s="529"/>
      <c r="B520" s="427"/>
      <c r="C520" s="291"/>
      <c r="D520" s="1066"/>
      <c r="E520" s="1066"/>
      <c r="F520" s="1066"/>
      <c r="G520" s="1066"/>
      <c r="H520" s="1066"/>
      <c r="I520" s="1066"/>
      <c r="J520" s="1066"/>
      <c r="K520" s="1066"/>
      <c r="L520" s="1066"/>
      <c r="M520" s="1066"/>
      <c r="N520" s="1066"/>
      <c r="O520" s="1066"/>
      <c r="P520" s="1066"/>
      <c r="Q520" s="1066"/>
      <c r="R520" s="1066"/>
      <c r="S520" s="1066"/>
      <c r="T520" s="1066"/>
      <c r="U520" s="1066"/>
      <c r="V520" s="1066"/>
      <c r="W520" s="1066"/>
      <c r="X520" s="1066"/>
      <c r="Y520" s="1078"/>
      <c r="Z520" s="1108"/>
      <c r="AA520" s="1108"/>
      <c r="AB520" s="1108"/>
      <c r="AC520" s="424"/>
      <c r="AD520" s="424"/>
      <c r="AE520" s="424"/>
      <c r="AF520" s="424"/>
      <c r="AG520" s="424"/>
      <c r="AH520" s="424"/>
      <c r="AI520" s="424"/>
      <c r="AJ520" s="424"/>
      <c r="AK520" s="424"/>
      <c r="AL520" s="424"/>
      <c r="AM520" s="306"/>
    </row>
    <row r="521" spans="1:39" ht="15.5" outlineLevel="1">
      <c r="A521" s="529">
        <v>34</v>
      </c>
      <c r="B521" s="427" t="s">
        <v>126</v>
      </c>
      <c r="C521" s="291" t="s">
        <v>25</v>
      </c>
      <c r="D521" s="295"/>
      <c r="E521" s="295"/>
      <c r="F521" s="295"/>
      <c r="G521" s="295"/>
      <c r="H521" s="295"/>
      <c r="I521" s="295"/>
      <c r="J521" s="295"/>
      <c r="K521" s="295"/>
      <c r="L521" s="295"/>
      <c r="M521" s="295"/>
      <c r="N521" s="295">
        <v>12</v>
      </c>
      <c r="O521" s="295"/>
      <c r="P521" s="295"/>
      <c r="Q521" s="295"/>
      <c r="R521" s="295"/>
      <c r="S521" s="295"/>
      <c r="T521" s="295"/>
      <c r="U521" s="295"/>
      <c r="V521" s="295"/>
      <c r="W521" s="295"/>
      <c r="X521" s="295"/>
      <c r="Y521" s="1076"/>
      <c r="Z521" s="1076"/>
      <c r="AA521" s="1076"/>
      <c r="AB521" s="1076"/>
      <c r="AC521" s="409"/>
      <c r="AD521" s="409"/>
      <c r="AE521" s="409"/>
      <c r="AF521" s="414"/>
      <c r="AG521" s="414"/>
      <c r="AH521" s="414"/>
      <c r="AI521" s="414"/>
      <c r="AJ521" s="414"/>
      <c r="AK521" s="414"/>
      <c r="AL521" s="414"/>
      <c r="AM521" s="296">
        <f>SUM(Y521:AL521)</f>
        <v>0</v>
      </c>
    </row>
    <row r="522" spans="1:39" ht="15.5" outlineLevel="1">
      <c r="A522" s="529"/>
      <c r="B522" s="430" t="s">
        <v>308</v>
      </c>
      <c r="C522" s="291" t="s">
        <v>163</v>
      </c>
      <c r="D522" s="295"/>
      <c r="E522" s="295"/>
      <c r="F522" s="295"/>
      <c r="G522" s="295"/>
      <c r="H522" s="295"/>
      <c r="I522" s="295"/>
      <c r="J522" s="295"/>
      <c r="K522" s="295"/>
      <c r="L522" s="295"/>
      <c r="M522" s="295"/>
      <c r="N522" s="295">
        <f>N521</f>
        <v>12</v>
      </c>
      <c r="O522" s="295"/>
      <c r="P522" s="295"/>
      <c r="Q522" s="295"/>
      <c r="R522" s="295"/>
      <c r="S522" s="295"/>
      <c r="T522" s="295"/>
      <c r="U522" s="295"/>
      <c r="V522" s="295"/>
      <c r="W522" s="295"/>
      <c r="X522" s="295"/>
      <c r="Y522" s="1077">
        <f>Y521</f>
        <v>0</v>
      </c>
      <c r="Z522" s="1077">
        <f t="shared" ref="Z522:AB522" si="1315">Z521</f>
        <v>0</v>
      </c>
      <c r="AA522" s="1077">
        <f t="shared" si="1315"/>
        <v>0</v>
      </c>
      <c r="AB522" s="1077">
        <f t="shared" si="1315"/>
        <v>0</v>
      </c>
      <c r="AC522" s="410">
        <f t="shared" ref="AC522" si="1316">AC521</f>
        <v>0</v>
      </c>
      <c r="AD522" s="410">
        <f t="shared" ref="AD522" si="1317">AD521</f>
        <v>0</v>
      </c>
      <c r="AE522" s="410">
        <f t="shared" ref="AE522" si="1318">AE521</f>
        <v>0</v>
      </c>
      <c r="AF522" s="410">
        <f t="shared" ref="AF522" si="1319">AF521</f>
        <v>0</v>
      </c>
      <c r="AG522" s="410">
        <f t="shared" ref="AG522" si="1320">AG521</f>
        <v>0</v>
      </c>
      <c r="AH522" s="410">
        <f t="shared" ref="AH522" si="1321">AH521</f>
        <v>0</v>
      </c>
      <c r="AI522" s="410">
        <f t="shared" ref="AI522" si="1322">AI521</f>
        <v>0</v>
      </c>
      <c r="AJ522" s="410">
        <f t="shared" ref="AJ522" si="1323">AJ521</f>
        <v>0</v>
      </c>
      <c r="AK522" s="410">
        <f t="shared" ref="AK522" si="1324">AK521</f>
        <v>0</v>
      </c>
      <c r="AL522" s="410">
        <f t="shared" ref="AL522" si="1325">AL521</f>
        <v>0</v>
      </c>
      <c r="AM522" s="306"/>
    </row>
    <row r="523" spans="1:39" ht="15.5" outlineLevel="1">
      <c r="A523" s="529"/>
      <c r="B523" s="427"/>
      <c r="C523" s="291"/>
      <c r="D523" s="1066"/>
      <c r="E523" s="1066"/>
      <c r="F523" s="1066"/>
      <c r="G523" s="1066"/>
      <c r="H523" s="1066"/>
      <c r="I523" s="1066"/>
      <c r="J523" s="1066"/>
      <c r="K523" s="1066"/>
      <c r="L523" s="1066"/>
      <c r="M523" s="1066"/>
      <c r="N523" s="1066"/>
      <c r="O523" s="1066"/>
      <c r="P523" s="1066"/>
      <c r="Q523" s="1066"/>
      <c r="R523" s="1066"/>
      <c r="S523" s="1066"/>
      <c r="T523" s="1066"/>
      <c r="U523" s="1066"/>
      <c r="V523" s="1066"/>
      <c r="W523" s="1066"/>
      <c r="X523" s="1066"/>
      <c r="Y523" s="1078"/>
      <c r="Z523" s="1108"/>
      <c r="AA523" s="1108"/>
      <c r="AB523" s="1108"/>
      <c r="AC523" s="424"/>
      <c r="AD523" s="424"/>
      <c r="AE523" s="424"/>
      <c r="AF523" s="424"/>
      <c r="AG523" s="424"/>
      <c r="AH523" s="424"/>
      <c r="AI523" s="424"/>
      <c r="AJ523" s="424"/>
      <c r="AK523" s="424"/>
      <c r="AL523" s="424"/>
      <c r="AM523" s="306"/>
    </row>
    <row r="524" spans="1:39" ht="15.5" outlineLevel="1">
      <c r="A524" s="529">
        <v>35</v>
      </c>
      <c r="B524" s="427" t="s">
        <v>127</v>
      </c>
      <c r="C524" s="291" t="s">
        <v>25</v>
      </c>
      <c r="D524" s="295"/>
      <c r="E524" s="295"/>
      <c r="F524" s="295"/>
      <c r="G524" s="295"/>
      <c r="H524" s="295"/>
      <c r="I524" s="295"/>
      <c r="J524" s="295"/>
      <c r="K524" s="295"/>
      <c r="L524" s="295"/>
      <c r="M524" s="295"/>
      <c r="N524" s="295"/>
      <c r="O524" s="295"/>
      <c r="P524" s="295"/>
      <c r="Q524" s="295"/>
      <c r="R524" s="295"/>
      <c r="S524" s="295"/>
      <c r="T524" s="295"/>
      <c r="U524" s="295"/>
      <c r="V524" s="295"/>
      <c r="W524" s="295"/>
      <c r="X524" s="295"/>
      <c r="Y524" s="1089"/>
      <c r="Z524" s="1076"/>
      <c r="AA524" s="1076"/>
      <c r="AB524" s="1076"/>
      <c r="AC524" s="409"/>
      <c r="AD524" s="409"/>
      <c r="AE524" s="409"/>
      <c r="AF524" s="414"/>
      <c r="AG524" s="414"/>
      <c r="AH524" s="414"/>
      <c r="AI524" s="414"/>
      <c r="AJ524" s="414"/>
      <c r="AK524" s="414"/>
      <c r="AL524" s="414"/>
      <c r="AM524" s="296">
        <f>SUM(Y524:AL524)</f>
        <v>0</v>
      </c>
    </row>
    <row r="525" spans="1:39" ht="15.5" outlineLevel="1">
      <c r="A525" s="529"/>
      <c r="B525" s="430" t="s">
        <v>308</v>
      </c>
      <c r="C525" s="291" t="s">
        <v>163</v>
      </c>
      <c r="D525" s="295"/>
      <c r="E525" s="295"/>
      <c r="F525" s="295"/>
      <c r="G525" s="295"/>
      <c r="H525" s="295"/>
      <c r="I525" s="295"/>
      <c r="J525" s="295"/>
      <c r="K525" s="295"/>
      <c r="L525" s="295"/>
      <c r="M525" s="295"/>
      <c r="N525" s="295"/>
      <c r="O525" s="295"/>
      <c r="P525" s="295"/>
      <c r="Q525" s="295"/>
      <c r="R525" s="295"/>
      <c r="S525" s="295"/>
      <c r="T525" s="295"/>
      <c r="U525" s="295"/>
      <c r="V525" s="295"/>
      <c r="W525" s="295"/>
      <c r="X525" s="295"/>
      <c r="Y525" s="1077">
        <f>Y524</f>
        <v>0</v>
      </c>
      <c r="Z525" s="1077">
        <f t="shared" ref="Z525:AB525" si="1326">Z524</f>
        <v>0</v>
      </c>
      <c r="AA525" s="1077">
        <f t="shared" si="1326"/>
        <v>0</v>
      </c>
      <c r="AB525" s="1077">
        <f t="shared" si="1326"/>
        <v>0</v>
      </c>
      <c r="AC525" s="410">
        <f t="shared" ref="AC525" si="1327">AC524</f>
        <v>0</v>
      </c>
      <c r="AD525" s="410">
        <f t="shared" ref="AD525" si="1328">AD524</f>
        <v>0</v>
      </c>
      <c r="AE525" s="410">
        <f t="shared" ref="AE525" si="1329">AE524</f>
        <v>0</v>
      </c>
      <c r="AF525" s="410">
        <f t="shared" ref="AF525" si="1330">AF524</f>
        <v>0</v>
      </c>
      <c r="AG525" s="410">
        <f t="shared" ref="AG525" si="1331">AG524</f>
        <v>0</v>
      </c>
      <c r="AH525" s="410">
        <f t="shared" ref="AH525" si="1332">AH524</f>
        <v>0</v>
      </c>
      <c r="AI525" s="410">
        <f t="shared" ref="AI525" si="1333">AI524</f>
        <v>0</v>
      </c>
      <c r="AJ525" s="410">
        <f t="shared" ref="AJ525" si="1334">AJ524</f>
        <v>0</v>
      </c>
      <c r="AK525" s="410">
        <f t="shared" ref="AK525" si="1335">AK524</f>
        <v>0</v>
      </c>
      <c r="AL525" s="410">
        <f t="shared" ref="AL525" si="1336">AL524</f>
        <v>0</v>
      </c>
      <c r="AM525" s="306"/>
    </row>
    <row r="526" spans="1:39" ht="15.5" outlineLevel="1">
      <c r="A526" s="529"/>
      <c r="B526" s="430"/>
      <c r="C526" s="291"/>
      <c r="D526" s="1066"/>
      <c r="E526" s="1066"/>
      <c r="F526" s="1066"/>
      <c r="G526" s="1066"/>
      <c r="H526" s="1066"/>
      <c r="I526" s="1066"/>
      <c r="J526" s="1066"/>
      <c r="K526" s="1066"/>
      <c r="L526" s="1066"/>
      <c r="M526" s="1066"/>
      <c r="N526" s="1066"/>
      <c r="O526" s="1066"/>
      <c r="P526" s="1066"/>
      <c r="Q526" s="1066"/>
      <c r="R526" s="1066"/>
      <c r="S526" s="1066"/>
      <c r="T526" s="1066"/>
      <c r="U526" s="1066"/>
      <c r="V526" s="1066"/>
      <c r="W526" s="1066"/>
      <c r="X526" s="1066"/>
      <c r="Y526" s="1078"/>
      <c r="Z526" s="1108"/>
      <c r="AA526" s="1108"/>
      <c r="AB526" s="1108"/>
      <c r="AC526" s="410"/>
      <c r="AD526" s="410"/>
      <c r="AE526" s="410"/>
      <c r="AF526" s="410"/>
      <c r="AG526" s="410"/>
      <c r="AH526" s="410"/>
      <c r="AI526" s="410"/>
      <c r="AJ526" s="410"/>
      <c r="AK526" s="410"/>
      <c r="AL526" s="410"/>
      <c r="AM526" s="306"/>
    </row>
    <row r="527" spans="1:39" ht="46.5" outlineLevel="1">
      <c r="A527" s="529"/>
      <c r="B527" s="1141" t="s">
        <v>869</v>
      </c>
      <c r="C527" s="1066" t="s">
        <v>25</v>
      </c>
      <c r="D527" s="295">
        <f>+'7.  Persistence Report'!AW209</f>
        <v>114341</v>
      </c>
      <c r="E527" s="295">
        <f>+'7.  Persistence Report'!AX209</f>
        <v>114341</v>
      </c>
      <c r="F527" s="295">
        <f>+'7.  Persistence Report'!AY209</f>
        <v>114341</v>
      </c>
      <c r="G527" s="295">
        <f>+'7.  Persistence Report'!AZ209</f>
        <v>114341</v>
      </c>
      <c r="H527" s="295">
        <f>+'7.  Persistence Report'!BA209</f>
        <v>112670</v>
      </c>
      <c r="I527" s="295">
        <f>+'7.  Persistence Report'!BB209</f>
        <v>110661</v>
      </c>
      <c r="J527" s="295">
        <f>+'7.  Persistence Report'!BC209</f>
        <v>110661</v>
      </c>
      <c r="K527" s="295">
        <f>+'7.  Persistence Report'!BD209</f>
        <v>110661</v>
      </c>
      <c r="L527" s="295">
        <f>+'7.  Persistence Report'!BE209</f>
        <v>110661</v>
      </c>
      <c r="M527" s="295">
        <f>+'7.  Persistence Report'!BF209</f>
        <v>110661</v>
      </c>
      <c r="N527" s="295">
        <v>12</v>
      </c>
      <c r="O527" s="295">
        <f>+'7.  Persistence Report'!R209</f>
        <v>12</v>
      </c>
      <c r="P527" s="295">
        <f>+'7.  Persistence Report'!S209</f>
        <v>12</v>
      </c>
      <c r="Q527" s="295">
        <f>+'7.  Persistence Report'!T209</f>
        <v>12</v>
      </c>
      <c r="R527" s="295">
        <f>+'7.  Persistence Report'!U209</f>
        <v>12</v>
      </c>
      <c r="S527" s="295">
        <f>+'7.  Persistence Report'!V209</f>
        <v>12</v>
      </c>
      <c r="T527" s="295">
        <f>+'7.  Persistence Report'!W209</f>
        <v>11</v>
      </c>
      <c r="U527" s="295">
        <f>+'7.  Persistence Report'!X209</f>
        <v>11</v>
      </c>
      <c r="V527" s="295">
        <f>+'7.  Persistence Report'!Y209</f>
        <v>11</v>
      </c>
      <c r="W527" s="295">
        <f>+'7.  Persistence Report'!Z209</f>
        <v>11</v>
      </c>
      <c r="X527" s="295">
        <f>+'7.  Persistence Report'!AA209</f>
        <v>11</v>
      </c>
      <c r="Y527" s="1076">
        <v>1</v>
      </c>
      <c r="Z527" s="1076"/>
      <c r="AA527" s="1076"/>
      <c r="AB527" s="1076"/>
      <c r="AC527" s="410"/>
      <c r="AD527" s="410"/>
      <c r="AE527" s="410"/>
      <c r="AF527" s="410"/>
      <c r="AG527" s="410"/>
      <c r="AH527" s="410"/>
      <c r="AI527" s="410"/>
      <c r="AJ527" s="410"/>
      <c r="AK527" s="410"/>
      <c r="AL527" s="410"/>
      <c r="AM527" s="296">
        <f>SUM(Y527:AL527)</f>
        <v>1</v>
      </c>
    </row>
    <row r="528" spans="1:39" ht="15.5" outlineLevel="1">
      <c r="A528" s="529"/>
      <c r="B528" s="1144" t="s">
        <v>308</v>
      </c>
      <c r="C528" s="1066" t="s">
        <v>163</v>
      </c>
      <c r="D528" s="295"/>
      <c r="E528" s="295"/>
      <c r="F528" s="295"/>
      <c r="G528" s="295"/>
      <c r="H528" s="295"/>
      <c r="I528" s="295"/>
      <c r="J528" s="295"/>
      <c r="K528" s="295"/>
      <c r="L528" s="295"/>
      <c r="M528" s="295"/>
      <c r="N528" s="295">
        <f>N527</f>
        <v>12</v>
      </c>
      <c r="O528" s="295"/>
      <c r="P528" s="295"/>
      <c r="Q528" s="295"/>
      <c r="R528" s="295"/>
      <c r="S528" s="295"/>
      <c r="T528" s="295"/>
      <c r="U528" s="295"/>
      <c r="V528" s="295"/>
      <c r="W528" s="295"/>
      <c r="X528" s="295"/>
      <c r="Y528" s="1077">
        <f>Y527</f>
        <v>1</v>
      </c>
      <c r="Z528" s="1077">
        <f t="shared" ref="Z528:AB528" si="1337">Z527</f>
        <v>0</v>
      </c>
      <c r="AA528" s="1077">
        <f t="shared" si="1337"/>
        <v>0</v>
      </c>
      <c r="AB528" s="1077">
        <f t="shared" si="1337"/>
        <v>0</v>
      </c>
      <c r="AC528" s="410"/>
      <c r="AD528" s="410"/>
      <c r="AE528" s="410"/>
      <c r="AF528" s="410"/>
      <c r="AG528" s="410"/>
      <c r="AH528" s="410"/>
      <c r="AI528" s="410"/>
      <c r="AJ528" s="410"/>
      <c r="AK528" s="410"/>
      <c r="AL528" s="410"/>
      <c r="AM528" s="306"/>
    </row>
    <row r="529" spans="1:39" ht="15.5" outlineLevel="1">
      <c r="A529" s="529"/>
      <c r="B529" s="1143"/>
      <c r="C529" s="1066"/>
      <c r="D529" s="1066"/>
      <c r="E529" s="1066"/>
      <c r="F529" s="1066"/>
      <c r="G529" s="1066"/>
      <c r="H529" s="1066"/>
      <c r="I529" s="1066"/>
      <c r="J529" s="1066"/>
      <c r="K529" s="1066"/>
      <c r="L529" s="1066"/>
      <c r="M529" s="1066"/>
      <c r="N529" s="1066"/>
      <c r="O529" s="1066"/>
      <c r="P529" s="1066"/>
      <c r="Q529" s="1066"/>
      <c r="R529" s="1066"/>
      <c r="S529" s="1066"/>
      <c r="T529" s="1066"/>
      <c r="U529" s="1066"/>
      <c r="V529" s="1066"/>
      <c r="W529" s="1066"/>
      <c r="X529" s="1066"/>
      <c r="Y529" s="1078"/>
      <c r="Z529" s="1108"/>
      <c r="AA529" s="1108"/>
      <c r="AB529" s="1108"/>
      <c r="AC529" s="410"/>
      <c r="AD529" s="410"/>
      <c r="AE529" s="410"/>
      <c r="AF529" s="410"/>
      <c r="AG529" s="410"/>
      <c r="AH529" s="410"/>
      <c r="AI529" s="410"/>
      <c r="AJ529" s="410"/>
      <c r="AK529" s="410"/>
      <c r="AL529" s="410"/>
      <c r="AM529" s="306"/>
    </row>
    <row r="530" spans="1:39" ht="46.5" outlineLevel="1">
      <c r="A530" s="529"/>
      <c r="B530" s="1141" t="s">
        <v>870</v>
      </c>
      <c r="C530" s="1066" t="s">
        <v>25</v>
      </c>
      <c r="D530" s="295">
        <f>+'7.  Persistence Report'!AW208</f>
        <v>103685</v>
      </c>
      <c r="E530" s="295">
        <f>+'7.  Persistence Report'!AX208</f>
        <v>103685</v>
      </c>
      <c r="F530" s="295">
        <f>+'7.  Persistence Report'!AY208</f>
        <v>103685</v>
      </c>
      <c r="G530" s="295">
        <f>+'7.  Persistence Report'!AZ208</f>
        <v>103685</v>
      </c>
      <c r="H530" s="295">
        <f>+'7.  Persistence Report'!BA208</f>
        <v>103685</v>
      </c>
      <c r="I530" s="295">
        <f>+'7.  Persistence Report'!BB208</f>
        <v>103685</v>
      </c>
      <c r="J530" s="295">
        <f>+'7.  Persistence Report'!BC208</f>
        <v>103685</v>
      </c>
      <c r="K530" s="295">
        <f>+'7.  Persistence Report'!BD208</f>
        <v>103685</v>
      </c>
      <c r="L530" s="295">
        <f>+'7.  Persistence Report'!BE208</f>
        <v>0</v>
      </c>
      <c r="M530" s="295">
        <f>+'7.  Persistence Report'!BF208</f>
        <v>0</v>
      </c>
      <c r="N530" s="295">
        <v>12</v>
      </c>
      <c r="O530" s="295">
        <f>+'7.  Persistence Report'!R208</f>
        <v>0</v>
      </c>
      <c r="P530" s="295">
        <f>+'7.  Persistence Report'!S208</f>
        <v>0</v>
      </c>
      <c r="Q530" s="295">
        <f>+'7.  Persistence Report'!T208</f>
        <v>0</v>
      </c>
      <c r="R530" s="295">
        <f>+'7.  Persistence Report'!U208</f>
        <v>0</v>
      </c>
      <c r="S530" s="295">
        <f>+'7.  Persistence Report'!V208</f>
        <v>0</v>
      </c>
      <c r="T530" s="295">
        <f>+'7.  Persistence Report'!W208</f>
        <v>0</v>
      </c>
      <c r="U530" s="295">
        <f>+'7.  Persistence Report'!X208</f>
        <v>0</v>
      </c>
      <c r="V530" s="295">
        <f>+'7.  Persistence Report'!Y208</f>
        <v>0</v>
      </c>
      <c r="W530" s="295">
        <f>+'7.  Persistence Report'!Z208</f>
        <v>0</v>
      </c>
      <c r="X530" s="295">
        <f>+'7.  Persistence Report'!AA208</f>
        <v>0</v>
      </c>
      <c r="Y530" s="1089"/>
      <c r="Z530" s="1076">
        <v>1</v>
      </c>
      <c r="AA530" s="1076"/>
      <c r="AB530" s="1076"/>
      <c r="AC530" s="410"/>
      <c r="AD530" s="410"/>
      <c r="AE530" s="410"/>
      <c r="AF530" s="410"/>
      <c r="AG530" s="410"/>
      <c r="AH530" s="410"/>
      <c r="AI530" s="410"/>
      <c r="AJ530" s="410"/>
      <c r="AK530" s="410"/>
      <c r="AL530" s="410"/>
      <c r="AM530" s="296">
        <f>SUM(Y530:AL530)</f>
        <v>1</v>
      </c>
    </row>
    <row r="531" spans="1:39" ht="15.5" outlineLevel="1">
      <c r="A531" s="529"/>
      <c r="B531" s="1144" t="s">
        <v>308</v>
      </c>
      <c r="C531" s="1066" t="s">
        <v>163</v>
      </c>
      <c r="D531" s="295"/>
      <c r="E531" s="295"/>
      <c r="F531" s="295"/>
      <c r="G531" s="295"/>
      <c r="H531" s="295"/>
      <c r="I531" s="295"/>
      <c r="J531" s="295"/>
      <c r="K531" s="295"/>
      <c r="L531" s="295"/>
      <c r="M531" s="295"/>
      <c r="N531" s="295">
        <f>N530</f>
        <v>12</v>
      </c>
      <c r="O531" s="295"/>
      <c r="P531" s="295"/>
      <c r="Q531" s="295"/>
      <c r="R531" s="295"/>
      <c r="S531" s="295"/>
      <c r="T531" s="295"/>
      <c r="U531" s="295"/>
      <c r="V531" s="295"/>
      <c r="W531" s="295"/>
      <c r="X531" s="295"/>
      <c r="Y531" s="1077">
        <f>Y530</f>
        <v>0</v>
      </c>
      <c r="Z531" s="1077">
        <f t="shared" ref="Z531:AB531" si="1338">Z530</f>
        <v>1</v>
      </c>
      <c r="AA531" s="1077">
        <f t="shared" si="1338"/>
        <v>0</v>
      </c>
      <c r="AB531" s="1077">
        <f t="shared" si="1338"/>
        <v>0</v>
      </c>
      <c r="AC531" s="410"/>
      <c r="AD531" s="410"/>
      <c r="AE531" s="410"/>
      <c r="AF531" s="410"/>
      <c r="AG531" s="410"/>
      <c r="AH531" s="410"/>
      <c r="AI531" s="410"/>
      <c r="AJ531" s="410"/>
      <c r="AK531" s="410"/>
      <c r="AL531" s="410"/>
      <c r="AM531" s="306"/>
    </row>
    <row r="532" spans="1:39" ht="15.5" outlineLevel="1">
      <c r="A532" s="529"/>
      <c r="B532" s="430"/>
      <c r="C532" s="291"/>
      <c r="D532" s="1066"/>
      <c r="E532" s="1066"/>
      <c r="F532" s="1066"/>
      <c r="G532" s="1066"/>
      <c r="H532" s="1066"/>
      <c r="I532" s="1066"/>
      <c r="J532" s="1066"/>
      <c r="K532" s="1066"/>
      <c r="L532" s="1066"/>
      <c r="M532" s="1066"/>
      <c r="N532" s="1066"/>
      <c r="O532" s="1066"/>
      <c r="P532" s="1066"/>
      <c r="Q532" s="1066"/>
      <c r="R532" s="1066"/>
      <c r="S532" s="1066"/>
      <c r="T532" s="1066"/>
      <c r="U532" s="1066"/>
      <c r="V532" s="1066"/>
      <c r="W532" s="1066"/>
      <c r="X532" s="1066"/>
      <c r="Y532" s="1078"/>
      <c r="Z532" s="1108"/>
      <c r="AA532" s="1108"/>
      <c r="AB532" s="1108"/>
      <c r="AC532" s="424"/>
      <c r="AD532" s="424"/>
      <c r="AE532" s="424"/>
      <c r="AF532" s="424"/>
      <c r="AG532" s="424"/>
      <c r="AH532" s="424"/>
      <c r="AI532" s="424"/>
      <c r="AJ532" s="424"/>
      <c r="AK532" s="424"/>
      <c r="AL532" s="424"/>
      <c r="AM532" s="306"/>
    </row>
    <row r="533" spans="1:39" ht="15.5" outlineLevel="1">
      <c r="A533" s="529"/>
      <c r="B533" s="501" t="s">
        <v>502</v>
      </c>
      <c r="C533" s="291"/>
      <c r="D533" s="1066"/>
      <c r="E533" s="1066"/>
      <c r="F533" s="1066"/>
      <c r="G533" s="1066"/>
      <c r="H533" s="1066"/>
      <c r="I533" s="1066"/>
      <c r="J533" s="1066"/>
      <c r="K533" s="1066"/>
      <c r="L533" s="1066"/>
      <c r="M533" s="1066"/>
      <c r="N533" s="1066"/>
      <c r="O533" s="1066"/>
      <c r="P533" s="1066"/>
      <c r="Q533" s="1066"/>
      <c r="R533" s="1066"/>
      <c r="S533" s="1066"/>
      <c r="T533" s="1066"/>
      <c r="U533" s="1066"/>
      <c r="V533" s="1066"/>
      <c r="W533" s="1066"/>
      <c r="X533" s="1066"/>
      <c r="Y533" s="1078"/>
      <c r="Z533" s="1108"/>
      <c r="AA533" s="1108"/>
      <c r="AB533" s="1108"/>
      <c r="AC533" s="424"/>
      <c r="AD533" s="424"/>
      <c r="AE533" s="424"/>
      <c r="AF533" s="424"/>
      <c r="AG533" s="424"/>
      <c r="AH533" s="424"/>
      <c r="AI533" s="424"/>
      <c r="AJ533" s="424"/>
      <c r="AK533" s="424"/>
      <c r="AL533" s="424"/>
      <c r="AM533" s="306"/>
    </row>
    <row r="534" spans="1:39" ht="46.5" outlineLevel="1">
      <c r="A534" s="529">
        <v>36</v>
      </c>
      <c r="B534" s="427" t="s">
        <v>128</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1089"/>
      <c r="Z534" s="1076"/>
      <c r="AA534" s="1076"/>
      <c r="AB534" s="1076"/>
      <c r="AC534" s="409"/>
      <c r="AD534" s="409"/>
      <c r="AE534" s="409"/>
      <c r="AF534" s="414"/>
      <c r="AG534" s="414"/>
      <c r="AH534" s="414"/>
      <c r="AI534" s="414"/>
      <c r="AJ534" s="414"/>
      <c r="AK534" s="414"/>
      <c r="AL534" s="414"/>
      <c r="AM534" s="296">
        <f>SUM(Y534:AL534)</f>
        <v>0</v>
      </c>
    </row>
    <row r="535" spans="1:39" ht="15.5" outlineLevel="1">
      <c r="A535" s="529"/>
      <c r="B535" s="430"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1077">
        <f>Y534</f>
        <v>0</v>
      </c>
      <c r="Z535" s="1077">
        <f t="shared" ref="Z535:AB535" si="1339">Z534</f>
        <v>0</v>
      </c>
      <c r="AA535" s="1077">
        <f t="shared" si="1339"/>
        <v>0</v>
      </c>
      <c r="AB535" s="1077">
        <f t="shared" si="1339"/>
        <v>0</v>
      </c>
      <c r="AC535" s="410">
        <f t="shared" ref="AC535" si="1340">AC534</f>
        <v>0</v>
      </c>
      <c r="AD535" s="410">
        <f t="shared" ref="AD535" si="1341">AD534</f>
        <v>0</v>
      </c>
      <c r="AE535" s="410">
        <f t="shared" ref="AE535" si="1342">AE534</f>
        <v>0</v>
      </c>
      <c r="AF535" s="410">
        <f t="shared" ref="AF535" si="1343">AF534</f>
        <v>0</v>
      </c>
      <c r="AG535" s="410">
        <f t="shared" ref="AG535" si="1344">AG534</f>
        <v>0</v>
      </c>
      <c r="AH535" s="410">
        <f t="shared" ref="AH535" si="1345">AH534</f>
        <v>0</v>
      </c>
      <c r="AI535" s="410">
        <f t="shared" ref="AI535" si="1346">AI534</f>
        <v>0</v>
      </c>
      <c r="AJ535" s="410">
        <f t="shared" ref="AJ535" si="1347">AJ534</f>
        <v>0</v>
      </c>
      <c r="AK535" s="410">
        <f t="shared" ref="AK535" si="1348">AK534</f>
        <v>0</v>
      </c>
      <c r="AL535" s="410">
        <f t="shared" ref="AL535" si="1349">AL534</f>
        <v>0</v>
      </c>
      <c r="AM535" s="306"/>
    </row>
    <row r="536" spans="1:39" ht="15.5" outlineLevel="1">
      <c r="A536" s="529"/>
      <c r="B536" s="427"/>
      <c r="C536" s="291"/>
      <c r="D536" s="1066"/>
      <c r="E536" s="1066"/>
      <c r="F536" s="1066"/>
      <c r="G536" s="1066"/>
      <c r="H536" s="1066"/>
      <c r="I536" s="1066"/>
      <c r="J536" s="1066"/>
      <c r="K536" s="1066"/>
      <c r="L536" s="1066"/>
      <c r="M536" s="1066"/>
      <c r="N536" s="1066"/>
      <c r="O536" s="1066"/>
      <c r="P536" s="1066"/>
      <c r="Q536" s="1066"/>
      <c r="R536" s="1066"/>
      <c r="S536" s="1066"/>
      <c r="T536" s="1066"/>
      <c r="U536" s="1066"/>
      <c r="V536" s="1066"/>
      <c r="W536" s="1066"/>
      <c r="X536" s="1066"/>
      <c r="Y536" s="1078"/>
      <c r="Z536" s="1108"/>
      <c r="AA536" s="1108"/>
      <c r="AB536" s="1108"/>
      <c r="AC536" s="424"/>
      <c r="AD536" s="424"/>
      <c r="AE536" s="424"/>
      <c r="AF536" s="424"/>
      <c r="AG536" s="424"/>
      <c r="AH536" s="424"/>
      <c r="AI536" s="424"/>
      <c r="AJ536" s="424"/>
      <c r="AK536" s="424"/>
      <c r="AL536" s="424"/>
      <c r="AM536" s="306"/>
    </row>
    <row r="537" spans="1:39" ht="31" outlineLevel="1">
      <c r="A537" s="529">
        <v>37</v>
      </c>
      <c r="B537" s="427" t="s">
        <v>129</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1089"/>
      <c r="Z537" s="1076"/>
      <c r="AA537" s="1076"/>
      <c r="AB537" s="1076"/>
      <c r="AC537" s="409"/>
      <c r="AD537" s="409"/>
      <c r="AE537" s="409"/>
      <c r="AF537" s="414"/>
      <c r="AG537" s="414"/>
      <c r="AH537" s="414"/>
      <c r="AI537" s="414"/>
      <c r="AJ537" s="414"/>
      <c r="AK537" s="414"/>
      <c r="AL537" s="414"/>
      <c r="AM537" s="296">
        <f>SUM(Y537:AL537)</f>
        <v>0</v>
      </c>
    </row>
    <row r="538" spans="1:39" ht="15.5" outlineLevel="1">
      <c r="A538" s="529"/>
      <c r="B538" s="430"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1077">
        <f>Y537</f>
        <v>0</v>
      </c>
      <c r="Z538" s="1077">
        <f t="shared" ref="Z538:AB538" si="1350">Z537</f>
        <v>0</v>
      </c>
      <c r="AA538" s="1077">
        <f t="shared" si="1350"/>
        <v>0</v>
      </c>
      <c r="AB538" s="1077">
        <f t="shared" si="1350"/>
        <v>0</v>
      </c>
      <c r="AC538" s="410">
        <f t="shared" ref="AC538" si="1351">AC537</f>
        <v>0</v>
      </c>
      <c r="AD538" s="410">
        <f t="shared" ref="AD538" si="1352">AD537</f>
        <v>0</v>
      </c>
      <c r="AE538" s="410">
        <f t="shared" ref="AE538" si="1353">AE537</f>
        <v>0</v>
      </c>
      <c r="AF538" s="410">
        <f t="shared" ref="AF538" si="1354">AF537</f>
        <v>0</v>
      </c>
      <c r="AG538" s="410">
        <f t="shared" ref="AG538" si="1355">AG537</f>
        <v>0</v>
      </c>
      <c r="AH538" s="410">
        <f t="shared" ref="AH538" si="1356">AH537</f>
        <v>0</v>
      </c>
      <c r="AI538" s="410">
        <f t="shared" ref="AI538" si="1357">AI537</f>
        <v>0</v>
      </c>
      <c r="AJ538" s="410">
        <f t="shared" ref="AJ538" si="1358">AJ537</f>
        <v>0</v>
      </c>
      <c r="AK538" s="410">
        <f t="shared" ref="AK538" si="1359">AK537</f>
        <v>0</v>
      </c>
      <c r="AL538" s="410">
        <f t="shared" ref="AL538" si="1360">AL537</f>
        <v>0</v>
      </c>
      <c r="AM538" s="306"/>
    </row>
    <row r="539" spans="1:39" ht="15.5" outlineLevel="1">
      <c r="A539" s="529"/>
      <c r="B539" s="427"/>
      <c r="C539" s="291"/>
      <c r="D539" s="1066"/>
      <c r="E539" s="1066"/>
      <c r="F539" s="1066"/>
      <c r="G539" s="1066"/>
      <c r="H539" s="1066"/>
      <c r="I539" s="1066"/>
      <c r="J539" s="1066"/>
      <c r="K539" s="1066"/>
      <c r="L539" s="1066"/>
      <c r="M539" s="1066"/>
      <c r="N539" s="1066"/>
      <c r="O539" s="1066"/>
      <c r="P539" s="1066"/>
      <c r="Q539" s="1066"/>
      <c r="R539" s="1066"/>
      <c r="S539" s="1066"/>
      <c r="T539" s="1066"/>
      <c r="U539" s="1066"/>
      <c r="V539" s="1066"/>
      <c r="W539" s="1066"/>
      <c r="X539" s="1066"/>
      <c r="Y539" s="1078"/>
      <c r="Z539" s="1108"/>
      <c r="AA539" s="1108"/>
      <c r="AB539" s="1108"/>
      <c r="AC539" s="424"/>
      <c r="AD539" s="424"/>
      <c r="AE539" s="424"/>
      <c r="AF539" s="424"/>
      <c r="AG539" s="424"/>
      <c r="AH539" s="424"/>
      <c r="AI539" s="424"/>
      <c r="AJ539" s="424"/>
      <c r="AK539" s="424"/>
      <c r="AL539" s="424"/>
      <c r="AM539" s="306"/>
    </row>
    <row r="540" spans="1:39" ht="15.5" outlineLevel="1">
      <c r="A540" s="529">
        <v>38</v>
      </c>
      <c r="B540" s="427" t="s">
        <v>130</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1089"/>
      <c r="Z540" s="1076"/>
      <c r="AA540" s="1076"/>
      <c r="AB540" s="1076"/>
      <c r="AC540" s="409"/>
      <c r="AD540" s="409"/>
      <c r="AE540" s="409"/>
      <c r="AF540" s="414"/>
      <c r="AG540" s="414"/>
      <c r="AH540" s="414"/>
      <c r="AI540" s="414"/>
      <c r="AJ540" s="414"/>
      <c r="AK540" s="414"/>
      <c r="AL540" s="414"/>
      <c r="AM540" s="296">
        <f>SUM(Y540:AL540)</f>
        <v>0</v>
      </c>
    </row>
    <row r="541" spans="1:39" ht="15.5" outlineLevel="1">
      <c r="A541" s="529"/>
      <c r="B541" s="430"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1077">
        <f>Y540</f>
        <v>0</v>
      </c>
      <c r="Z541" s="1077">
        <f t="shared" ref="Z541:AB541" si="1361">Z540</f>
        <v>0</v>
      </c>
      <c r="AA541" s="1077">
        <f t="shared" si="1361"/>
        <v>0</v>
      </c>
      <c r="AB541" s="1077">
        <f t="shared" si="1361"/>
        <v>0</v>
      </c>
      <c r="AC541" s="410">
        <f t="shared" ref="AC541" si="1362">AC540</f>
        <v>0</v>
      </c>
      <c r="AD541" s="410">
        <f t="shared" ref="AD541" si="1363">AD540</f>
        <v>0</v>
      </c>
      <c r="AE541" s="410">
        <f t="shared" ref="AE541" si="1364">AE540</f>
        <v>0</v>
      </c>
      <c r="AF541" s="410">
        <f t="shared" ref="AF541" si="1365">AF540</f>
        <v>0</v>
      </c>
      <c r="AG541" s="410">
        <f t="shared" ref="AG541" si="1366">AG540</f>
        <v>0</v>
      </c>
      <c r="AH541" s="410">
        <f t="shared" ref="AH541" si="1367">AH540</f>
        <v>0</v>
      </c>
      <c r="AI541" s="410">
        <f t="shared" ref="AI541" si="1368">AI540</f>
        <v>0</v>
      </c>
      <c r="AJ541" s="410">
        <f t="shared" ref="AJ541" si="1369">AJ540</f>
        <v>0</v>
      </c>
      <c r="AK541" s="410">
        <f t="shared" ref="AK541" si="1370">AK540</f>
        <v>0</v>
      </c>
      <c r="AL541" s="410">
        <f t="shared" ref="AL541" si="1371">AL540</f>
        <v>0</v>
      </c>
      <c r="AM541" s="306"/>
    </row>
    <row r="542" spans="1:39" ht="15.5" outlineLevel="1">
      <c r="A542" s="529"/>
      <c r="B542" s="427"/>
      <c r="C542" s="291"/>
      <c r="D542" s="1066"/>
      <c r="E542" s="1066"/>
      <c r="F542" s="1066"/>
      <c r="G542" s="1066"/>
      <c r="H542" s="1066"/>
      <c r="I542" s="1066"/>
      <c r="J542" s="1066"/>
      <c r="K542" s="1066"/>
      <c r="L542" s="1066"/>
      <c r="M542" s="1066"/>
      <c r="N542" s="1066"/>
      <c r="O542" s="1066"/>
      <c r="P542" s="1066"/>
      <c r="Q542" s="1066"/>
      <c r="R542" s="1066"/>
      <c r="S542" s="1066"/>
      <c r="T542" s="1066"/>
      <c r="U542" s="1066"/>
      <c r="V542" s="1066"/>
      <c r="W542" s="1066"/>
      <c r="X542" s="1066"/>
      <c r="Y542" s="1078"/>
      <c r="Z542" s="1108"/>
      <c r="AA542" s="1108"/>
      <c r="AB542" s="1108"/>
      <c r="AC542" s="424"/>
      <c r="AD542" s="424"/>
      <c r="AE542" s="424"/>
      <c r="AF542" s="424"/>
      <c r="AG542" s="424"/>
      <c r="AH542" s="424"/>
      <c r="AI542" s="424"/>
      <c r="AJ542" s="424"/>
      <c r="AK542" s="424"/>
      <c r="AL542" s="424"/>
      <c r="AM542" s="306"/>
    </row>
    <row r="543" spans="1:39" ht="31" outlineLevel="1">
      <c r="A543" s="529">
        <v>39</v>
      </c>
      <c r="B543" s="427" t="s">
        <v>131</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1089"/>
      <c r="Z543" s="1076"/>
      <c r="AA543" s="1076"/>
      <c r="AB543" s="1076"/>
      <c r="AC543" s="409"/>
      <c r="AD543" s="409"/>
      <c r="AE543" s="409"/>
      <c r="AF543" s="414"/>
      <c r="AG543" s="414"/>
      <c r="AH543" s="414"/>
      <c r="AI543" s="414"/>
      <c r="AJ543" s="414"/>
      <c r="AK543" s="414"/>
      <c r="AL543" s="414"/>
      <c r="AM543" s="296">
        <f>SUM(Y543:AL543)</f>
        <v>0</v>
      </c>
    </row>
    <row r="544" spans="1:39" ht="15.5" outlineLevel="1">
      <c r="A544" s="529"/>
      <c r="B544" s="430"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1077">
        <f>Y543</f>
        <v>0</v>
      </c>
      <c r="Z544" s="1077">
        <f t="shared" ref="Z544:AB544" si="1372">Z543</f>
        <v>0</v>
      </c>
      <c r="AA544" s="1077">
        <f t="shared" si="1372"/>
        <v>0</v>
      </c>
      <c r="AB544" s="1077">
        <f t="shared" si="1372"/>
        <v>0</v>
      </c>
      <c r="AC544" s="410">
        <f t="shared" ref="AC544" si="1373">AC543</f>
        <v>0</v>
      </c>
      <c r="AD544" s="410">
        <f t="shared" ref="AD544" si="1374">AD543</f>
        <v>0</v>
      </c>
      <c r="AE544" s="410">
        <f t="shared" ref="AE544" si="1375">AE543</f>
        <v>0</v>
      </c>
      <c r="AF544" s="410">
        <f t="shared" ref="AF544" si="1376">AF543</f>
        <v>0</v>
      </c>
      <c r="AG544" s="410">
        <f t="shared" ref="AG544" si="1377">AG543</f>
        <v>0</v>
      </c>
      <c r="AH544" s="410">
        <f t="shared" ref="AH544" si="1378">AH543</f>
        <v>0</v>
      </c>
      <c r="AI544" s="410">
        <f t="shared" ref="AI544" si="1379">AI543</f>
        <v>0</v>
      </c>
      <c r="AJ544" s="410">
        <f t="shared" ref="AJ544" si="1380">AJ543</f>
        <v>0</v>
      </c>
      <c r="AK544" s="410">
        <f t="shared" ref="AK544" si="1381">AK543</f>
        <v>0</v>
      </c>
      <c r="AL544" s="410">
        <f t="shared" ref="AL544" si="1382">AL543</f>
        <v>0</v>
      </c>
      <c r="AM544" s="306"/>
    </row>
    <row r="545" spans="1:39" ht="15.5" outlineLevel="1">
      <c r="A545" s="529"/>
      <c r="B545" s="427"/>
      <c r="C545" s="291"/>
      <c r="D545" s="1066"/>
      <c r="E545" s="1066"/>
      <c r="F545" s="1066"/>
      <c r="G545" s="1066"/>
      <c r="H545" s="1066"/>
      <c r="I545" s="1066"/>
      <c r="J545" s="1066"/>
      <c r="K545" s="1066"/>
      <c r="L545" s="1066"/>
      <c r="M545" s="1066"/>
      <c r="N545" s="1066"/>
      <c r="O545" s="1066"/>
      <c r="P545" s="1066"/>
      <c r="Q545" s="1066"/>
      <c r="R545" s="1066"/>
      <c r="S545" s="1066"/>
      <c r="T545" s="1066"/>
      <c r="U545" s="1066"/>
      <c r="V545" s="1066"/>
      <c r="W545" s="1066"/>
      <c r="X545" s="1066"/>
      <c r="Y545" s="1078"/>
      <c r="Z545" s="1108"/>
      <c r="AA545" s="1108"/>
      <c r="AB545" s="1108"/>
      <c r="AC545" s="424"/>
      <c r="AD545" s="424"/>
      <c r="AE545" s="424"/>
      <c r="AF545" s="424"/>
      <c r="AG545" s="424"/>
      <c r="AH545" s="424"/>
      <c r="AI545" s="424"/>
      <c r="AJ545" s="424"/>
      <c r="AK545" s="424"/>
      <c r="AL545" s="424"/>
      <c r="AM545" s="306"/>
    </row>
    <row r="546" spans="1:39" ht="31" outlineLevel="1">
      <c r="A546" s="529">
        <v>40</v>
      </c>
      <c r="B546" s="427" t="s">
        <v>132</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1089"/>
      <c r="Z546" s="1076"/>
      <c r="AA546" s="1076"/>
      <c r="AB546" s="1076"/>
      <c r="AC546" s="409"/>
      <c r="AD546" s="409"/>
      <c r="AE546" s="409"/>
      <c r="AF546" s="414"/>
      <c r="AG546" s="414"/>
      <c r="AH546" s="414"/>
      <c r="AI546" s="414"/>
      <c r="AJ546" s="414"/>
      <c r="AK546" s="414"/>
      <c r="AL546" s="414"/>
      <c r="AM546" s="296">
        <f>SUM(Y546:AL546)</f>
        <v>0</v>
      </c>
    </row>
    <row r="547" spans="1:39" ht="15.5" outlineLevel="1">
      <c r="A547" s="529"/>
      <c r="B547" s="430"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1077">
        <f>Y546</f>
        <v>0</v>
      </c>
      <c r="Z547" s="1077">
        <f t="shared" ref="Z547:AB547" si="1383">Z546</f>
        <v>0</v>
      </c>
      <c r="AA547" s="1077">
        <f t="shared" si="1383"/>
        <v>0</v>
      </c>
      <c r="AB547" s="1077">
        <f t="shared" si="1383"/>
        <v>0</v>
      </c>
      <c r="AC547" s="410">
        <f t="shared" ref="AC547" si="1384">AC546</f>
        <v>0</v>
      </c>
      <c r="AD547" s="410">
        <f t="shared" ref="AD547" si="1385">AD546</f>
        <v>0</v>
      </c>
      <c r="AE547" s="410">
        <f t="shared" ref="AE547" si="1386">AE546</f>
        <v>0</v>
      </c>
      <c r="AF547" s="410">
        <f t="shared" ref="AF547" si="1387">AF546</f>
        <v>0</v>
      </c>
      <c r="AG547" s="410">
        <f t="shared" ref="AG547" si="1388">AG546</f>
        <v>0</v>
      </c>
      <c r="AH547" s="410">
        <f t="shared" ref="AH547" si="1389">AH546</f>
        <v>0</v>
      </c>
      <c r="AI547" s="410">
        <f t="shared" ref="AI547" si="1390">AI546</f>
        <v>0</v>
      </c>
      <c r="AJ547" s="410">
        <f t="shared" ref="AJ547" si="1391">AJ546</f>
        <v>0</v>
      </c>
      <c r="AK547" s="410">
        <f t="shared" ref="AK547" si="1392">AK546</f>
        <v>0</v>
      </c>
      <c r="AL547" s="410">
        <f t="shared" ref="AL547" si="1393">AL546</f>
        <v>0</v>
      </c>
      <c r="AM547" s="306"/>
    </row>
    <row r="548" spans="1:39" ht="15.5" outlineLevel="1">
      <c r="A548" s="529"/>
      <c r="B548" s="427"/>
      <c r="C548" s="291"/>
      <c r="D548" s="1066"/>
      <c r="E548" s="1066"/>
      <c r="F548" s="1066"/>
      <c r="G548" s="1066"/>
      <c r="H548" s="1066"/>
      <c r="I548" s="1066"/>
      <c r="J548" s="1066"/>
      <c r="K548" s="1066"/>
      <c r="L548" s="1066"/>
      <c r="M548" s="1066"/>
      <c r="N548" s="1066"/>
      <c r="O548" s="1066"/>
      <c r="P548" s="1066"/>
      <c r="Q548" s="1066"/>
      <c r="R548" s="1066"/>
      <c r="S548" s="1066"/>
      <c r="T548" s="1066"/>
      <c r="U548" s="1066"/>
      <c r="V548" s="1066"/>
      <c r="W548" s="1066"/>
      <c r="X548" s="1066"/>
      <c r="Y548" s="1078"/>
      <c r="Z548" s="1108"/>
      <c r="AA548" s="1108"/>
      <c r="AB548" s="1108"/>
      <c r="AC548" s="424"/>
      <c r="AD548" s="424"/>
      <c r="AE548" s="424"/>
      <c r="AF548" s="424"/>
      <c r="AG548" s="424"/>
      <c r="AH548" s="424"/>
      <c r="AI548" s="424"/>
      <c r="AJ548" s="424"/>
      <c r="AK548" s="424"/>
      <c r="AL548" s="424"/>
      <c r="AM548" s="306"/>
    </row>
    <row r="549" spans="1:39" ht="46.5" outlineLevel="1">
      <c r="A549" s="529">
        <v>41</v>
      </c>
      <c r="B549" s="427" t="s">
        <v>133</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1089"/>
      <c r="Z549" s="1076"/>
      <c r="AA549" s="1076"/>
      <c r="AB549" s="1076"/>
      <c r="AC549" s="409"/>
      <c r="AD549" s="409"/>
      <c r="AE549" s="409"/>
      <c r="AF549" s="414"/>
      <c r="AG549" s="414"/>
      <c r="AH549" s="414"/>
      <c r="AI549" s="414"/>
      <c r="AJ549" s="414"/>
      <c r="AK549" s="414"/>
      <c r="AL549" s="414"/>
      <c r="AM549" s="296">
        <f>SUM(Y549:AL549)</f>
        <v>0</v>
      </c>
    </row>
    <row r="550" spans="1:39" ht="15.5" outlineLevel="1">
      <c r="A550" s="529"/>
      <c r="B550" s="430"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1077">
        <f>Y549</f>
        <v>0</v>
      </c>
      <c r="Z550" s="1077">
        <f t="shared" ref="Z550:AB550" si="1394">Z549</f>
        <v>0</v>
      </c>
      <c r="AA550" s="1077">
        <f t="shared" si="1394"/>
        <v>0</v>
      </c>
      <c r="AB550" s="1077">
        <f t="shared" si="1394"/>
        <v>0</v>
      </c>
      <c r="AC550" s="410">
        <f t="shared" ref="AC550" si="1395">AC549</f>
        <v>0</v>
      </c>
      <c r="AD550" s="410">
        <f t="shared" ref="AD550" si="1396">AD549</f>
        <v>0</v>
      </c>
      <c r="AE550" s="410">
        <f t="shared" ref="AE550" si="1397">AE549</f>
        <v>0</v>
      </c>
      <c r="AF550" s="410">
        <f t="shared" ref="AF550" si="1398">AF549</f>
        <v>0</v>
      </c>
      <c r="AG550" s="410">
        <f t="shared" ref="AG550" si="1399">AG549</f>
        <v>0</v>
      </c>
      <c r="AH550" s="410">
        <f t="shared" ref="AH550" si="1400">AH549</f>
        <v>0</v>
      </c>
      <c r="AI550" s="410">
        <f t="shared" ref="AI550" si="1401">AI549</f>
        <v>0</v>
      </c>
      <c r="AJ550" s="410">
        <f t="shared" ref="AJ550" si="1402">AJ549</f>
        <v>0</v>
      </c>
      <c r="AK550" s="410">
        <f t="shared" ref="AK550" si="1403">AK549</f>
        <v>0</v>
      </c>
      <c r="AL550" s="410">
        <f t="shared" ref="AL550" si="1404">AL549</f>
        <v>0</v>
      </c>
      <c r="AM550" s="306"/>
    </row>
    <row r="551" spans="1:39" ht="15.5" outlineLevel="1">
      <c r="A551" s="529"/>
      <c r="B551" s="427"/>
      <c r="C551" s="291"/>
      <c r="D551" s="1066"/>
      <c r="E551" s="1066"/>
      <c r="F551" s="1066"/>
      <c r="G551" s="1066"/>
      <c r="H551" s="1066"/>
      <c r="I551" s="1066"/>
      <c r="J551" s="1066"/>
      <c r="K551" s="1066"/>
      <c r="L551" s="1066"/>
      <c r="M551" s="1066"/>
      <c r="N551" s="1066"/>
      <c r="O551" s="1066"/>
      <c r="P551" s="1066"/>
      <c r="Q551" s="1066"/>
      <c r="R551" s="1066"/>
      <c r="S551" s="1066"/>
      <c r="T551" s="1066"/>
      <c r="U551" s="1066"/>
      <c r="V551" s="1066"/>
      <c r="W551" s="1066"/>
      <c r="X551" s="1066"/>
      <c r="Y551" s="1078"/>
      <c r="Z551" s="1108"/>
      <c r="AA551" s="1108"/>
      <c r="AB551" s="1108"/>
      <c r="AC551" s="424"/>
      <c r="AD551" s="424"/>
      <c r="AE551" s="424"/>
      <c r="AF551" s="424"/>
      <c r="AG551" s="424"/>
      <c r="AH551" s="424"/>
      <c r="AI551" s="424"/>
      <c r="AJ551" s="424"/>
      <c r="AK551" s="424"/>
      <c r="AL551" s="424"/>
      <c r="AM551" s="306"/>
    </row>
    <row r="552" spans="1:39" ht="31" outlineLevel="1">
      <c r="A552" s="529">
        <v>42</v>
      </c>
      <c r="B552" s="427" t="s">
        <v>134</v>
      </c>
      <c r="C552" s="291" t="s">
        <v>25</v>
      </c>
      <c r="D552" s="295"/>
      <c r="E552" s="295"/>
      <c r="F552" s="295"/>
      <c r="G552" s="295"/>
      <c r="H552" s="295"/>
      <c r="I552" s="295"/>
      <c r="J552" s="295"/>
      <c r="K552" s="295"/>
      <c r="L552" s="295"/>
      <c r="M552" s="295"/>
      <c r="N552" s="1066"/>
      <c r="O552" s="295"/>
      <c r="P552" s="295"/>
      <c r="Q552" s="295"/>
      <c r="R552" s="295"/>
      <c r="S552" s="295"/>
      <c r="T552" s="295"/>
      <c r="U552" s="295"/>
      <c r="V552" s="295"/>
      <c r="W552" s="295"/>
      <c r="X552" s="295"/>
      <c r="Y552" s="1089"/>
      <c r="Z552" s="1076"/>
      <c r="AA552" s="1076"/>
      <c r="AB552" s="1076"/>
      <c r="AC552" s="409"/>
      <c r="AD552" s="409"/>
      <c r="AE552" s="409"/>
      <c r="AF552" s="414"/>
      <c r="AG552" s="414"/>
      <c r="AH552" s="414"/>
      <c r="AI552" s="414"/>
      <c r="AJ552" s="414"/>
      <c r="AK552" s="414"/>
      <c r="AL552" s="414"/>
      <c r="AM552" s="296">
        <f>SUM(Y552:AL552)</f>
        <v>0</v>
      </c>
    </row>
    <row r="553" spans="1:39" ht="15.5" outlineLevel="1">
      <c r="A553" s="529"/>
      <c r="B553" s="430" t="s">
        <v>308</v>
      </c>
      <c r="C553" s="291" t="s">
        <v>163</v>
      </c>
      <c r="D553" s="295"/>
      <c r="E553" s="295"/>
      <c r="F553" s="295"/>
      <c r="G553" s="295"/>
      <c r="H553" s="295"/>
      <c r="I553" s="295"/>
      <c r="J553" s="295"/>
      <c r="K553" s="295"/>
      <c r="L553" s="295"/>
      <c r="M553" s="295"/>
      <c r="N553" s="1067"/>
      <c r="O553" s="295"/>
      <c r="P553" s="295"/>
      <c r="Q553" s="295"/>
      <c r="R553" s="295"/>
      <c r="S553" s="295"/>
      <c r="T553" s="295"/>
      <c r="U553" s="295"/>
      <c r="V553" s="295"/>
      <c r="W553" s="295"/>
      <c r="X553" s="295"/>
      <c r="Y553" s="1077">
        <f>Y552</f>
        <v>0</v>
      </c>
      <c r="Z553" s="1077">
        <f t="shared" ref="Z553:AB553" si="1405">Z552</f>
        <v>0</v>
      </c>
      <c r="AA553" s="1077">
        <f t="shared" si="1405"/>
        <v>0</v>
      </c>
      <c r="AB553" s="1077">
        <f t="shared" si="1405"/>
        <v>0</v>
      </c>
      <c r="AC553" s="410">
        <f t="shared" ref="AC553" si="1406">AC552</f>
        <v>0</v>
      </c>
      <c r="AD553" s="410">
        <f t="shared" ref="AD553" si="1407">AD552</f>
        <v>0</v>
      </c>
      <c r="AE553" s="410">
        <f t="shared" ref="AE553" si="1408">AE552</f>
        <v>0</v>
      </c>
      <c r="AF553" s="410">
        <f t="shared" ref="AF553" si="1409">AF552</f>
        <v>0</v>
      </c>
      <c r="AG553" s="410">
        <f t="shared" ref="AG553" si="1410">AG552</f>
        <v>0</v>
      </c>
      <c r="AH553" s="410">
        <f t="shared" ref="AH553" si="1411">AH552</f>
        <v>0</v>
      </c>
      <c r="AI553" s="410">
        <f t="shared" ref="AI553" si="1412">AI552</f>
        <v>0</v>
      </c>
      <c r="AJ553" s="410">
        <f t="shared" ref="AJ553" si="1413">AJ552</f>
        <v>0</v>
      </c>
      <c r="AK553" s="410">
        <f t="shared" ref="AK553" si="1414">AK552</f>
        <v>0</v>
      </c>
      <c r="AL553" s="410">
        <f t="shared" ref="AL553" si="1415">AL552</f>
        <v>0</v>
      </c>
      <c r="AM553" s="306"/>
    </row>
    <row r="554" spans="1:39" ht="15.5" outlineLevel="1">
      <c r="A554" s="529"/>
      <c r="B554" s="427"/>
      <c r="C554" s="291"/>
      <c r="D554" s="1066"/>
      <c r="E554" s="1066"/>
      <c r="F554" s="1066"/>
      <c r="G554" s="1066"/>
      <c r="H554" s="1066"/>
      <c r="I554" s="1066"/>
      <c r="J554" s="1066"/>
      <c r="K554" s="1066"/>
      <c r="L554" s="1066"/>
      <c r="M554" s="1066"/>
      <c r="N554" s="1066"/>
      <c r="O554" s="1066"/>
      <c r="P554" s="1066"/>
      <c r="Q554" s="1066"/>
      <c r="R554" s="1066"/>
      <c r="S554" s="1066"/>
      <c r="T554" s="1066"/>
      <c r="U554" s="1066"/>
      <c r="V554" s="1066"/>
      <c r="W554" s="1066"/>
      <c r="X554" s="1066"/>
      <c r="Y554" s="1078"/>
      <c r="Z554" s="1108"/>
      <c r="AA554" s="1108"/>
      <c r="AB554" s="1108"/>
      <c r="AC554" s="424"/>
      <c r="AD554" s="424"/>
      <c r="AE554" s="424"/>
      <c r="AF554" s="424"/>
      <c r="AG554" s="424"/>
      <c r="AH554" s="424"/>
      <c r="AI554" s="424"/>
      <c r="AJ554" s="424"/>
      <c r="AK554" s="424"/>
      <c r="AL554" s="424"/>
      <c r="AM554" s="306"/>
    </row>
    <row r="555" spans="1:39" ht="15.5" outlineLevel="1">
      <c r="A555" s="529">
        <v>43</v>
      </c>
      <c r="B555" s="427" t="s">
        <v>135</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1089"/>
      <c r="Z555" s="1076"/>
      <c r="AA555" s="1076"/>
      <c r="AB555" s="1076"/>
      <c r="AC555" s="409"/>
      <c r="AD555" s="409"/>
      <c r="AE555" s="409"/>
      <c r="AF555" s="414"/>
      <c r="AG555" s="414"/>
      <c r="AH555" s="414"/>
      <c r="AI555" s="414"/>
      <c r="AJ555" s="414"/>
      <c r="AK555" s="414"/>
      <c r="AL555" s="414"/>
      <c r="AM555" s="296">
        <f>SUM(Y555:AL555)</f>
        <v>0</v>
      </c>
    </row>
    <row r="556" spans="1:39" ht="15.5" outlineLevel="1">
      <c r="A556" s="529"/>
      <c r="B556" s="430"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1077">
        <f>Y555</f>
        <v>0</v>
      </c>
      <c r="Z556" s="1077">
        <f t="shared" ref="Z556:AB556" si="1416">Z555</f>
        <v>0</v>
      </c>
      <c r="AA556" s="1077">
        <f t="shared" si="1416"/>
        <v>0</v>
      </c>
      <c r="AB556" s="1077">
        <f t="shared" si="1416"/>
        <v>0</v>
      </c>
      <c r="AC556" s="410">
        <f t="shared" ref="AC556" si="1417">AC555</f>
        <v>0</v>
      </c>
      <c r="AD556" s="410">
        <f t="shared" ref="AD556" si="1418">AD555</f>
        <v>0</v>
      </c>
      <c r="AE556" s="410">
        <f t="shared" ref="AE556" si="1419">AE555</f>
        <v>0</v>
      </c>
      <c r="AF556" s="410">
        <f t="shared" ref="AF556" si="1420">AF555</f>
        <v>0</v>
      </c>
      <c r="AG556" s="410">
        <f t="shared" ref="AG556" si="1421">AG555</f>
        <v>0</v>
      </c>
      <c r="AH556" s="410">
        <f t="shared" ref="AH556" si="1422">AH555</f>
        <v>0</v>
      </c>
      <c r="AI556" s="410">
        <f t="shared" ref="AI556" si="1423">AI555</f>
        <v>0</v>
      </c>
      <c r="AJ556" s="410">
        <f t="shared" ref="AJ556" si="1424">AJ555</f>
        <v>0</v>
      </c>
      <c r="AK556" s="410">
        <f t="shared" ref="AK556" si="1425">AK555</f>
        <v>0</v>
      </c>
      <c r="AL556" s="410">
        <f t="shared" ref="AL556" si="1426">AL555</f>
        <v>0</v>
      </c>
      <c r="AM556" s="306"/>
    </row>
    <row r="557" spans="1:39" ht="15.5" outlineLevel="1">
      <c r="A557" s="529"/>
      <c r="B557" s="427"/>
      <c r="C557" s="291"/>
      <c r="D557" s="1066"/>
      <c r="E557" s="1066"/>
      <c r="F557" s="1066"/>
      <c r="G557" s="1066"/>
      <c r="H557" s="1066"/>
      <c r="I557" s="1066"/>
      <c r="J557" s="1066"/>
      <c r="K557" s="1066"/>
      <c r="L557" s="1066"/>
      <c r="M557" s="1066"/>
      <c r="N557" s="1066"/>
      <c r="O557" s="1066"/>
      <c r="P557" s="1066"/>
      <c r="Q557" s="1066"/>
      <c r="R557" s="1066"/>
      <c r="S557" s="1066"/>
      <c r="T557" s="1066"/>
      <c r="U557" s="1066"/>
      <c r="V557" s="1066"/>
      <c r="W557" s="1066"/>
      <c r="X557" s="1066"/>
      <c r="Y557" s="1078"/>
      <c r="Z557" s="1108"/>
      <c r="AA557" s="1108"/>
      <c r="AB557" s="1108"/>
      <c r="AC557" s="424"/>
      <c r="AD557" s="424"/>
      <c r="AE557" s="424"/>
      <c r="AF557" s="424"/>
      <c r="AG557" s="424"/>
      <c r="AH557" s="424"/>
      <c r="AI557" s="424"/>
      <c r="AJ557" s="424"/>
      <c r="AK557" s="424"/>
      <c r="AL557" s="424"/>
      <c r="AM557" s="306"/>
    </row>
    <row r="558" spans="1:39" ht="46.5" outlineLevel="1">
      <c r="A558" s="529">
        <v>44</v>
      </c>
      <c r="B558" s="427" t="s">
        <v>136</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1089"/>
      <c r="Z558" s="1076"/>
      <c r="AA558" s="1076"/>
      <c r="AB558" s="1076"/>
      <c r="AC558" s="409"/>
      <c r="AD558" s="409"/>
      <c r="AE558" s="409"/>
      <c r="AF558" s="414"/>
      <c r="AG558" s="414"/>
      <c r="AH558" s="414"/>
      <c r="AI558" s="414"/>
      <c r="AJ558" s="414"/>
      <c r="AK558" s="414"/>
      <c r="AL558" s="414"/>
      <c r="AM558" s="296">
        <f>SUM(Y558:AL558)</f>
        <v>0</v>
      </c>
    </row>
    <row r="559" spans="1:39" ht="15.5" outlineLevel="1">
      <c r="A559" s="529"/>
      <c r="B559" s="430" t="s">
        <v>308</v>
      </c>
      <c r="C559" s="291" t="s">
        <v>163</v>
      </c>
      <c r="D559" s="1118"/>
      <c r="E559" s="1119"/>
      <c r="F559" s="1119"/>
      <c r="G559" s="1119"/>
      <c r="H559" s="1119"/>
      <c r="I559" s="1119"/>
      <c r="J559" s="1119"/>
      <c r="K559" s="1119"/>
      <c r="L559" s="1119"/>
      <c r="M559" s="1119"/>
      <c r="N559" s="295">
        <f>N558</f>
        <v>12</v>
      </c>
      <c r="O559" s="1119"/>
      <c r="P559" s="1119"/>
      <c r="Q559" s="1119"/>
      <c r="R559" s="1119"/>
      <c r="S559" s="1119"/>
      <c r="T559" s="1119"/>
      <c r="U559" s="1119"/>
      <c r="V559" s="1119"/>
      <c r="W559" s="1119"/>
      <c r="X559" s="1119"/>
      <c r="Y559" s="1077">
        <f>Y558</f>
        <v>0</v>
      </c>
      <c r="Z559" s="1077">
        <f t="shared" ref="Z559:AB559" si="1427">Z558</f>
        <v>0</v>
      </c>
      <c r="AA559" s="1077">
        <f t="shared" si="1427"/>
        <v>0</v>
      </c>
      <c r="AB559" s="1077">
        <f t="shared" si="1427"/>
        <v>0</v>
      </c>
      <c r="AC559" s="410">
        <f t="shared" ref="AC559" si="1428">AC558</f>
        <v>0</v>
      </c>
      <c r="AD559" s="410">
        <f t="shared" ref="AD559" si="1429">AD558</f>
        <v>0</v>
      </c>
      <c r="AE559" s="410">
        <f t="shared" ref="AE559" si="1430">AE558</f>
        <v>0</v>
      </c>
      <c r="AF559" s="410">
        <f t="shared" ref="AF559" si="1431">AF558</f>
        <v>0</v>
      </c>
      <c r="AG559" s="410">
        <f t="shared" ref="AG559" si="1432">AG558</f>
        <v>0</v>
      </c>
      <c r="AH559" s="410">
        <f t="shared" ref="AH559" si="1433">AH558</f>
        <v>0</v>
      </c>
      <c r="AI559" s="410">
        <f t="shared" ref="AI559" si="1434">AI558</f>
        <v>0</v>
      </c>
      <c r="AJ559" s="410">
        <f t="shared" ref="AJ559" si="1435">AJ558</f>
        <v>0</v>
      </c>
      <c r="AK559" s="410">
        <f t="shared" ref="AK559" si="1436">AK558</f>
        <v>0</v>
      </c>
      <c r="AL559" s="410">
        <f t="shared" ref="AL559" si="1437">AL558</f>
        <v>0</v>
      </c>
      <c r="AM559" s="306"/>
    </row>
    <row r="560" spans="1:39" ht="15.5" outlineLevel="1">
      <c r="A560" s="529"/>
      <c r="B560" s="427"/>
      <c r="C560" s="291"/>
      <c r="D560" s="1066"/>
      <c r="E560" s="1066"/>
      <c r="F560" s="1066"/>
      <c r="G560" s="1066"/>
      <c r="H560" s="1066"/>
      <c r="I560" s="1066"/>
      <c r="J560" s="1066"/>
      <c r="K560" s="1066"/>
      <c r="L560" s="1066"/>
      <c r="M560" s="1066"/>
      <c r="N560" s="1066"/>
      <c r="O560" s="1066"/>
      <c r="P560" s="1066"/>
      <c r="Q560" s="1066"/>
      <c r="R560" s="1066"/>
      <c r="S560" s="1066"/>
      <c r="T560" s="1066"/>
      <c r="U560" s="1066"/>
      <c r="V560" s="1066"/>
      <c r="W560" s="1066"/>
      <c r="X560" s="1066"/>
      <c r="Y560" s="1078"/>
      <c r="Z560" s="1108"/>
      <c r="AA560" s="1108"/>
      <c r="AB560" s="1108"/>
      <c r="AC560" s="424"/>
      <c r="AD560" s="424"/>
      <c r="AE560" s="424"/>
      <c r="AF560" s="424"/>
      <c r="AG560" s="424"/>
      <c r="AH560" s="424"/>
      <c r="AI560" s="424"/>
      <c r="AJ560" s="424"/>
      <c r="AK560" s="424"/>
      <c r="AL560" s="424"/>
      <c r="AM560" s="306"/>
    </row>
    <row r="561" spans="1:39" ht="31" outlineLevel="1">
      <c r="A561" s="529">
        <v>45</v>
      </c>
      <c r="B561" s="427" t="s">
        <v>137</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1089"/>
      <c r="Z561" s="1076"/>
      <c r="AA561" s="1076"/>
      <c r="AB561" s="1076"/>
      <c r="AC561" s="409"/>
      <c r="AD561" s="409"/>
      <c r="AE561" s="409"/>
      <c r="AF561" s="414"/>
      <c r="AG561" s="414"/>
      <c r="AH561" s="414"/>
      <c r="AI561" s="414"/>
      <c r="AJ561" s="414"/>
      <c r="AK561" s="414"/>
      <c r="AL561" s="414"/>
      <c r="AM561" s="296">
        <f>SUM(Y561:AL561)</f>
        <v>0</v>
      </c>
    </row>
    <row r="562" spans="1:39" ht="15.5" outlineLevel="1">
      <c r="A562" s="529"/>
      <c r="B562" s="430"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1077">
        <f>Y561</f>
        <v>0</v>
      </c>
      <c r="Z562" s="1077">
        <f t="shared" ref="Z562:AB562" si="1438">Z561</f>
        <v>0</v>
      </c>
      <c r="AA562" s="1077">
        <f t="shared" si="1438"/>
        <v>0</v>
      </c>
      <c r="AB562" s="1077">
        <f t="shared" si="1438"/>
        <v>0</v>
      </c>
      <c r="AC562" s="410">
        <f t="shared" ref="AC562" si="1439">AC561</f>
        <v>0</v>
      </c>
      <c r="AD562" s="410">
        <f t="shared" ref="AD562" si="1440">AD561</f>
        <v>0</v>
      </c>
      <c r="AE562" s="410">
        <f t="shared" ref="AE562" si="1441">AE561</f>
        <v>0</v>
      </c>
      <c r="AF562" s="410">
        <f t="shared" ref="AF562" si="1442">AF561</f>
        <v>0</v>
      </c>
      <c r="AG562" s="410">
        <f t="shared" ref="AG562" si="1443">AG561</f>
        <v>0</v>
      </c>
      <c r="AH562" s="410">
        <f t="shared" ref="AH562" si="1444">AH561</f>
        <v>0</v>
      </c>
      <c r="AI562" s="410">
        <f t="shared" ref="AI562" si="1445">AI561</f>
        <v>0</v>
      </c>
      <c r="AJ562" s="410">
        <f t="shared" ref="AJ562" si="1446">AJ561</f>
        <v>0</v>
      </c>
      <c r="AK562" s="410">
        <f t="shared" ref="AK562" si="1447">AK561</f>
        <v>0</v>
      </c>
      <c r="AL562" s="410">
        <f t="shared" ref="AL562" si="1448">AL561</f>
        <v>0</v>
      </c>
      <c r="AM562" s="306"/>
    </row>
    <row r="563" spans="1:39" ht="15.5" outlineLevel="1">
      <c r="A563" s="529"/>
      <c r="B563" s="427"/>
      <c r="C563" s="291"/>
      <c r="D563" s="1066"/>
      <c r="E563" s="1066"/>
      <c r="F563" s="1066"/>
      <c r="G563" s="1066"/>
      <c r="H563" s="1066"/>
      <c r="I563" s="1066"/>
      <c r="J563" s="1066"/>
      <c r="K563" s="1066"/>
      <c r="L563" s="1066"/>
      <c r="M563" s="1066"/>
      <c r="N563" s="1066"/>
      <c r="O563" s="1066"/>
      <c r="P563" s="1066"/>
      <c r="Q563" s="1066"/>
      <c r="R563" s="1066"/>
      <c r="S563" s="1066"/>
      <c r="T563" s="1066"/>
      <c r="U563" s="1066"/>
      <c r="V563" s="1066"/>
      <c r="W563" s="1066"/>
      <c r="X563" s="1066"/>
      <c r="Y563" s="1078"/>
      <c r="Z563" s="1108"/>
      <c r="AA563" s="1108"/>
      <c r="AB563" s="1108"/>
      <c r="AC563" s="424"/>
      <c r="AD563" s="424"/>
      <c r="AE563" s="424"/>
      <c r="AF563" s="424"/>
      <c r="AG563" s="424"/>
      <c r="AH563" s="424"/>
      <c r="AI563" s="424"/>
      <c r="AJ563" s="424"/>
      <c r="AK563" s="424"/>
      <c r="AL563" s="424"/>
      <c r="AM563" s="306"/>
    </row>
    <row r="564" spans="1:39" ht="31" outlineLevel="1">
      <c r="A564" s="529">
        <v>46</v>
      </c>
      <c r="B564" s="427" t="s">
        <v>138</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1089"/>
      <c r="Z564" s="1076"/>
      <c r="AA564" s="1076"/>
      <c r="AB564" s="1076"/>
      <c r="AC564" s="409"/>
      <c r="AD564" s="409"/>
      <c r="AE564" s="409"/>
      <c r="AF564" s="414"/>
      <c r="AG564" s="414"/>
      <c r="AH564" s="414"/>
      <c r="AI564" s="414"/>
      <c r="AJ564" s="414"/>
      <c r="AK564" s="414"/>
      <c r="AL564" s="414"/>
      <c r="AM564" s="296">
        <f>SUM(Y564:AL564)</f>
        <v>0</v>
      </c>
    </row>
    <row r="565" spans="1:39" ht="15.5" outlineLevel="1">
      <c r="A565" s="529"/>
      <c r="B565" s="430"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1077">
        <f>Y564</f>
        <v>0</v>
      </c>
      <c r="Z565" s="1077">
        <f t="shared" ref="Z565:AB565" si="1449">Z564</f>
        <v>0</v>
      </c>
      <c r="AA565" s="1077">
        <f t="shared" si="1449"/>
        <v>0</v>
      </c>
      <c r="AB565" s="1077">
        <f t="shared" si="1449"/>
        <v>0</v>
      </c>
      <c r="AC565" s="410">
        <f t="shared" ref="AC565" si="1450">AC564</f>
        <v>0</v>
      </c>
      <c r="AD565" s="410">
        <f t="shared" ref="AD565" si="1451">AD564</f>
        <v>0</v>
      </c>
      <c r="AE565" s="410">
        <f t="shared" ref="AE565" si="1452">AE564</f>
        <v>0</v>
      </c>
      <c r="AF565" s="410">
        <f t="shared" ref="AF565" si="1453">AF564</f>
        <v>0</v>
      </c>
      <c r="AG565" s="410">
        <f t="shared" ref="AG565" si="1454">AG564</f>
        <v>0</v>
      </c>
      <c r="AH565" s="410">
        <f t="shared" ref="AH565" si="1455">AH564</f>
        <v>0</v>
      </c>
      <c r="AI565" s="410">
        <f t="shared" ref="AI565" si="1456">AI564</f>
        <v>0</v>
      </c>
      <c r="AJ565" s="410">
        <f t="shared" ref="AJ565" si="1457">AJ564</f>
        <v>0</v>
      </c>
      <c r="AK565" s="410">
        <f t="shared" ref="AK565" si="1458">AK564</f>
        <v>0</v>
      </c>
      <c r="AL565" s="410">
        <f t="shared" ref="AL565" si="1459">AL564</f>
        <v>0</v>
      </c>
      <c r="AM565" s="306"/>
    </row>
    <row r="566" spans="1:39" ht="15.5" outlineLevel="1">
      <c r="A566" s="529"/>
      <c r="B566" s="427"/>
      <c r="C566" s="291"/>
      <c r="D566" s="1066"/>
      <c r="E566" s="1066"/>
      <c r="F566" s="1066"/>
      <c r="G566" s="1066"/>
      <c r="H566" s="1066"/>
      <c r="I566" s="1066"/>
      <c r="J566" s="1066"/>
      <c r="K566" s="1066"/>
      <c r="L566" s="1066"/>
      <c r="M566" s="1066"/>
      <c r="N566" s="1066"/>
      <c r="O566" s="1066"/>
      <c r="P566" s="1066"/>
      <c r="Q566" s="1066"/>
      <c r="R566" s="1066"/>
      <c r="S566" s="1066"/>
      <c r="T566" s="1066"/>
      <c r="U566" s="1066"/>
      <c r="V566" s="1066"/>
      <c r="W566" s="1066"/>
      <c r="X566" s="1066"/>
      <c r="Y566" s="1078"/>
      <c r="Z566" s="1108"/>
      <c r="AA566" s="1108"/>
      <c r="AB566" s="1108"/>
      <c r="AC566" s="424"/>
      <c r="AD566" s="424"/>
      <c r="AE566" s="424"/>
      <c r="AF566" s="424"/>
      <c r="AG566" s="424"/>
      <c r="AH566" s="424"/>
      <c r="AI566" s="424"/>
      <c r="AJ566" s="424"/>
      <c r="AK566" s="424"/>
      <c r="AL566" s="424"/>
      <c r="AM566" s="306"/>
    </row>
    <row r="567" spans="1:39" ht="31" outlineLevel="1">
      <c r="A567" s="529">
        <v>47</v>
      </c>
      <c r="B567" s="427" t="s">
        <v>139</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1089"/>
      <c r="Z567" s="1076"/>
      <c r="AA567" s="1076"/>
      <c r="AB567" s="1076"/>
      <c r="AC567" s="409"/>
      <c r="AD567" s="409"/>
      <c r="AE567" s="409"/>
      <c r="AF567" s="414"/>
      <c r="AG567" s="414"/>
      <c r="AH567" s="414"/>
      <c r="AI567" s="414"/>
      <c r="AJ567" s="414"/>
      <c r="AK567" s="414"/>
      <c r="AL567" s="414"/>
      <c r="AM567" s="296">
        <f>SUM(Y567:AL567)</f>
        <v>0</v>
      </c>
    </row>
    <row r="568" spans="1:39" ht="15.5" outlineLevel="1">
      <c r="A568" s="529"/>
      <c r="B568" s="430"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1077">
        <f>Y567</f>
        <v>0</v>
      </c>
      <c r="Z568" s="1077">
        <f t="shared" ref="Z568:AB568" si="1460">Z567</f>
        <v>0</v>
      </c>
      <c r="AA568" s="1077">
        <f t="shared" si="1460"/>
        <v>0</v>
      </c>
      <c r="AB568" s="1077">
        <f t="shared" si="1460"/>
        <v>0</v>
      </c>
      <c r="AC568" s="410">
        <f t="shared" ref="AC568" si="1461">AC567</f>
        <v>0</v>
      </c>
      <c r="AD568" s="410">
        <f t="shared" ref="AD568" si="1462">AD567</f>
        <v>0</v>
      </c>
      <c r="AE568" s="410">
        <f t="shared" ref="AE568" si="1463">AE567</f>
        <v>0</v>
      </c>
      <c r="AF568" s="410">
        <f t="shared" ref="AF568" si="1464">AF567</f>
        <v>0</v>
      </c>
      <c r="AG568" s="410">
        <f t="shared" ref="AG568" si="1465">AG567</f>
        <v>0</v>
      </c>
      <c r="AH568" s="410">
        <f t="shared" ref="AH568" si="1466">AH567</f>
        <v>0</v>
      </c>
      <c r="AI568" s="410">
        <f t="shared" ref="AI568" si="1467">AI567</f>
        <v>0</v>
      </c>
      <c r="AJ568" s="410">
        <f t="shared" ref="AJ568" si="1468">AJ567</f>
        <v>0</v>
      </c>
      <c r="AK568" s="410">
        <f t="shared" ref="AK568" si="1469">AK567</f>
        <v>0</v>
      </c>
      <c r="AL568" s="410">
        <f t="shared" ref="AL568" si="1470">AL567</f>
        <v>0</v>
      </c>
      <c r="AM568" s="306"/>
    </row>
    <row r="569" spans="1:39" ht="15.5" outlineLevel="1">
      <c r="A569" s="529"/>
      <c r="B569" s="427"/>
      <c r="C569" s="291"/>
      <c r="D569" s="1066"/>
      <c r="E569" s="1066"/>
      <c r="F569" s="1066"/>
      <c r="G569" s="1066"/>
      <c r="H569" s="1066"/>
      <c r="I569" s="1066"/>
      <c r="J569" s="1066"/>
      <c r="K569" s="1066"/>
      <c r="L569" s="1066"/>
      <c r="M569" s="1066"/>
      <c r="N569" s="1066"/>
      <c r="O569" s="1066"/>
      <c r="P569" s="1066"/>
      <c r="Q569" s="1066"/>
      <c r="R569" s="1066"/>
      <c r="S569" s="1066"/>
      <c r="T569" s="1066"/>
      <c r="U569" s="1066"/>
      <c r="V569" s="1066"/>
      <c r="W569" s="1066"/>
      <c r="X569" s="1066"/>
      <c r="Y569" s="1078"/>
      <c r="Z569" s="1108"/>
      <c r="AA569" s="1108"/>
      <c r="AB569" s="1108"/>
      <c r="AC569" s="424"/>
      <c r="AD569" s="424"/>
      <c r="AE569" s="424"/>
      <c r="AF569" s="424"/>
      <c r="AG569" s="424"/>
      <c r="AH569" s="424"/>
      <c r="AI569" s="424"/>
      <c r="AJ569" s="424"/>
      <c r="AK569" s="424"/>
      <c r="AL569" s="424"/>
      <c r="AM569" s="306"/>
    </row>
    <row r="570" spans="1:39" ht="31" outlineLevel="1">
      <c r="A570" s="529">
        <v>48</v>
      </c>
      <c r="B570" s="427" t="s">
        <v>140</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1089"/>
      <c r="Z570" s="1076"/>
      <c r="AA570" s="1076"/>
      <c r="AB570" s="1076"/>
      <c r="AC570" s="409"/>
      <c r="AD570" s="409"/>
      <c r="AE570" s="409"/>
      <c r="AF570" s="414"/>
      <c r="AG570" s="414"/>
      <c r="AH570" s="414"/>
      <c r="AI570" s="414"/>
      <c r="AJ570" s="414"/>
      <c r="AK570" s="414"/>
      <c r="AL570" s="414"/>
      <c r="AM570" s="296">
        <f>SUM(Y570:AL570)</f>
        <v>0</v>
      </c>
    </row>
    <row r="571" spans="1:39" ht="15.5" outlineLevel="1">
      <c r="A571" s="529"/>
      <c r="B571" s="430"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1077">
        <f>Y570</f>
        <v>0</v>
      </c>
      <c r="Z571" s="1077">
        <f t="shared" ref="Z571:AB571" si="1471">Z570</f>
        <v>0</v>
      </c>
      <c r="AA571" s="1077">
        <f t="shared" si="1471"/>
        <v>0</v>
      </c>
      <c r="AB571" s="1077">
        <f t="shared" si="1471"/>
        <v>0</v>
      </c>
      <c r="AC571" s="410">
        <f t="shared" ref="AC571" si="1472">AC570</f>
        <v>0</v>
      </c>
      <c r="AD571" s="410">
        <f t="shared" ref="AD571" si="1473">AD570</f>
        <v>0</v>
      </c>
      <c r="AE571" s="410">
        <f t="shared" ref="AE571" si="1474">AE570</f>
        <v>0</v>
      </c>
      <c r="AF571" s="410">
        <f t="shared" ref="AF571" si="1475">AF570</f>
        <v>0</v>
      </c>
      <c r="AG571" s="410">
        <f t="shared" ref="AG571" si="1476">AG570</f>
        <v>0</v>
      </c>
      <c r="AH571" s="410">
        <f t="shared" ref="AH571" si="1477">AH570</f>
        <v>0</v>
      </c>
      <c r="AI571" s="410">
        <f t="shared" ref="AI571" si="1478">AI570</f>
        <v>0</v>
      </c>
      <c r="AJ571" s="410">
        <f t="shared" ref="AJ571" si="1479">AJ570</f>
        <v>0</v>
      </c>
      <c r="AK571" s="410">
        <f t="shared" ref="AK571" si="1480">AK570</f>
        <v>0</v>
      </c>
      <c r="AL571" s="410">
        <f t="shared" ref="AL571" si="1481">AL570</f>
        <v>0</v>
      </c>
      <c r="AM571" s="306"/>
    </row>
    <row r="572" spans="1:39" ht="15.5" outlineLevel="1">
      <c r="A572" s="529"/>
      <c r="B572" s="427"/>
      <c r="C572" s="291"/>
      <c r="D572" s="1066"/>
      <c r="E572" s="1066"/>
      <c r="F572" s="1066"/>
      <c r="G572" s="1066"/>
      <c r="H572" s="1066"/>
      <c r="I572" s="1066"/>
      <c r="J572" s="1066"/>
      <c r="K572" s="1066"/>
      <c r="L572" s="1066"/>
      <c r="M572" s="1066"/>
      <c r="N572" s="1066"/>
      <c r="O572" s="1066"/>
      <c r="P572" s="1066"/>
      <c r="Q572" s="1066"/>
      <c r="R572" s="1066"/>
      <c r="S572" s="1066"/>
      <c r="T572" s="1066"/>
      <c r="U572" s="1066"/>
      <c r="V572" s="1066"/>
      <c r="W572" s="1066"/>
      <c r="X572" s="1066"/>
      <c r="Y572" s="1078"/>
      <c r="Z572" s="1108"/>
      <c r="AA572" s="1108"/>
      <c r="AB572" s="1108"/>
      <c r="AC572" s="424"/>
      <c r="AD572" s="424"/>
      <c r="AE572" s="424"/>
      <c r="AF572" s="424"/>
      <c r="AG572" s="424"/>
      <c r="AH572" s="424"/>
      <c r="AI572" s="424"/>
      <c r="AJ572" s="424"/>
      <c r="AK572" s="424"/>
      <c r="AL572" s="424"/>
      <c r="AM572" s="306"/>
    </row>
    <row r="573" spans="1:39" ht="31" outlineLevel="1">
      <c r="A573" s="529">
        <v>49</v>
      </c>
      <c r="B573" s="427" t="s">
        <v>141</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1089"/>
      <c r="Z573" s="1076"/>
      <c r="AA573" s="1076"/>
      <c r="AB573" s="1076"/>
      <c r="AC573" s="409"/>
      <c r="AD573" s="409"/>
      <c r="AE573" s="409"/>
      <c r="AF573" s="414"/>
      <c r="AG573" s="414"/>
      <c r="AH573" s="414"/>
      <c r="AI573" s="414"/>
      <c r="AJ573" s="414"/>
      <c r="AK573" s="414"/>
      <c r="AL573" s="414"/>
      <c r="AM573" s="296">
        <f>SUM(Y573:AL573)</f>
        <v>0</v>
      </c>
    </row>
    <row r="574" spans="1:39" ht="15.5" outlineLevel="1">
      <c r="A574" s="529"/>
      <c r="B574" s="430" t="s">
        <v>308</v>
      </c>
      <c r="C574" s="291" t="s">
        <v>163</v>
      </c>
      <c r="D574" s="295"/>
      <c r="E574" s="295"/>
      <c r="F574" s="295"/>
      <c r="G574" s="295"/>
      <c r="H574" s="295"/>
      <c r="I574" s="295"/>
      <c r="J574" s="295"/>
      <c r="K574" s="295"/>
      <c r="L574" s="295"/>
      <c r="M574" s="295"/>
      <c r="N574" s="295">
        <f>N573</f>
        <v>12</v>
      </c>
      <c r="O574" s="295"/>
      <c r="P574" s="295"/>
      <c r="Q574" s="295"/>
      <c r="R574" s="295"/>
      <c r="S574" s="295"/>
      <c r="T574" s="295"/>
      <c r="U574" s="295"/>
      <c r="V574" s="295"/>
      <c r="W574" s="295"/>
      <c r="X574" s="295"/>
      <c r="Y574" s="1077">
        <f>Y573</f>
        <v>0</v>
      </c>
      <c r="Z574" s="1077">
        <f t="shared" ref="Z574:AB574" si="1482">Z573</f>
        <v>0</v>
      </c>
      <c r="AA574" s="1077">
        <f t="shared" si="1482"/>
        <v>0</v>
      </c>
      <c r="AB574" s="1077">
        <f t="shared" si="1482"/>
        <v>0</v>
      </c>
      <c r="AC574" s="410">
        <f t="shared" ref="AC574" si="1483">AC573</f>
        <v>0</v>
      </c>
      <c r="AD574" s="410">
        <f t="shared" ref="AD574" si="1484">AD573</f>
        <v>0</v>
      </c>
      <c r="AE574" s="410">
        <f t="shared" ref="AE574" si="1485">AE573</f>
        <v>0</v>
      </c>
      <c r="AF574" s="410">
        <f t="shared" ref="AF574" si="1486">AF573</f>
        <v>0</v>
      </c>
      <c r="AG574" s="410">
        <f t="shared" ref="AG574" si="1487">AG573</f>
        <v>0</v>
      </c>
      <c r="AH574" s="410">
        <f t="shared" ref="AH574" si="1488">AH573</f>
        <v>0</v>
      </c>
      <c r="AI574" s="410">
        <f t="shared" ref="AI574" si="1489">AI573</f>
        <v>0</v>
      </c>
      <c r="AJ574" s="410">
        <f t="shared" ref="AJ574" si="1490">AJ573</f>
        <v>0</v>
      </c>
      <c r="AK574" s="410">
        <f t="shared" ref="AK574" si="1491">AK573</f>
        <v>0</v>
      </c>
      <c r="AL574" s="410">
        <f t="shared" ref="AL574" si="1492">AL573</f>
        <v>0</v>
      </c>
      <c r="AM574" s="306"/>
    </row>
    <row r="575" spans="1:39" ht="15.5" outlineLevel="1">
      <c r="A575" s="529"/>
      <c r="B575" s="430"/>
      <c r="C575" s="291"/>
      <c r="D575" s="1066"/>
      <c r="E575" s="1066"/>
      <c r="F575" s="1066"/>
      <c r="G575" s="1066"/>
      <c r="H575" s="1066"/>
      <c r="I575" s="1066"/>
      <c r="J575" s="1066"/>
      <c r="K575" s="1066"/>
      <c r="L575" s="1066"/>
      <c r="M575" s="1066"/>
      <c r="N575" s="1066"/>
      <c r="O575" s="1066"/>
      <c r="P575" s="1066"/>
      <c r="Q575" s="1066"/>
      <c r="R575" s="1066"/>
      <c r="S575" s="1066"/>
      <c r="T575" s="1066"/>
      <c r="U575" s="1066"/>
      <c r="V575" s="1066"/>
      <c r="W575" s="1066"/>
      <c r="X575" s="1066"/>
      <c r="Y575" s="1078"/>
      <c r="Z575" s="1108"/>
      <c r="AA575" s="1108"/>
      <c r="AB575" s="1108"/>
      <c r="AC575" s="410"/>
      <c r="AD575" s="410"/>
      <c r="AE575" s="410"/>
      <c r="AF575" s="410"/>
      <c r="AG575" s="410"/>
      <c r="AH575" s="410"/>
      <c r="AI575" s="410"/>
      <c r="AJ575" s="410"/>
      <c r="AK575" s="410"/>
      <c r="AL575" s="410"/>
      <c r="AM575" s="306"/>
    </row>
    <row r="576" spans="1:39" ht="34.5" customHeight="1" outlineLevel="1">
      <c r="A576" s="529"/>
      <c r="B576" s="1143" t="s">
        <v>871</v>
      </c>
      <c r="C576" s="1066" t="s">
        <v>25</v>
      </c>
      <c r="D576" s="295">
        <f>+'7.  Persistence Report'!AW207</f>
        <v>247986</v>
      </c>
      <c r="E576" s="295">
        <f>+'7.  Persistence Report'!AX207</f>
        <v>247986</v>
      </c>
      <c r="F576" s="295">
        <f>+'7.  Persistence Report'!AY207</f>
        <v>247986</v>
      </c>
      <c r="G576" s="295">
        <f>+'7.  Persistence Report'!AZ207</f>
        <v>247986</v>
      </c>
      <c r="H576" s="295">
        <f>+'7.  Persistence Report'!BA207</f>
        <v>247986</v>
      </c>
      <c r="I576" s="295">
        <f>+'7.  Persistence Report'!BB207</f>
        <v>247986</v>
      </c>
      <c r="J576" s="295">
        <f>+'7.  Persistence Report'!BC207</f>
        <v>247986</v>
      </c>
      <c r="K576" s="295">
        <f>+'7.  Persistence Report'!BD207</f>
        <v>247986</v>
      </c>
      <c r="L576" s="295">
        <f>+'7.  Persistence Report'!BE207</f>
        <v>247986</v>
      </c>
      <c r="M576" s="295">
        <f>+'7.  Persistence Report'!BF207</f>
        <v>247986</v>
      </c>
      <c r="N576" s="295">
        <v>12</v>
      </c>
      <c r="O576" s="295">
        <f>+'7.  Persistence Report'!R207</f>
        <v>45</v>
      </c>
      <c r="P576" s="295">
        <f>+'7.  Persistence Report'!S207</f>
        <v>45</v>
      </c>
      <c r="Q576" s="295">
        <f>+'7.  Persistence Report'!T207</f>
        <v>45</v>
      </c>
      <c r="R576" s="295">
        <f>+'7.  Persistence Report'!U207</f>
        <v>45</v>
      </c>
      <c r="S576" s="295">
        <f>+'7.  Persistence Report'!V207</f>
        <v>45</v>
      </c>
      <c r="T576" s="295">
        <f>+'7.  Persistence Report'!W207</f>
        <v>45</v>
      </c>
      <c r="U576" s="295">
        <f>+'7.  Persistence Report'!X207</f>
        <v>45</v>
      </c>
      <c r="V576" s="295">
        <f>+'7.  Persistence Report'!Y207</f>
        <v>45</v>
      </c>
      <c r="W576" s="295">
        <f>+'7.  Persistence Report'!Z207</f>
        <v>45</v>
      </c>
      <c r="X576" s="295">
        <f>+'7.  Persistence Report'!AA207</f>
        <v>45</v>
      </c>
      <c r="Y576" s="1089"/>
      <c r="Z576" s="1076">
        <v>1</v>
      </c>
      <c r="AA576" s="1076"/>
      <c r="AB576" s="1076"/>
      <c r="AC576" s="410"/>
      <c r="AD576" s="410"/>
      <c r="AE576" s="410"/>
      <c r="AF576" s="410"/>
      <c r="AG576" s="410"/>
      <c r="AH576" s="410"/>
      <c r="AI576" s="410"/>
      <c r="AJ576" s="410"/>
      <c r="AK576" s="410"/>
      <c r="AL576" s="410"/>
      <c r="AM576" s="296">
        <f>SUM(Y576:AL576)</f>
        <v>1</v>
      </c>
    </row>
    <row r="577" spans="1:39" ht="15.5" outlineLevel="1">
      <c r="A577" s="529"/>
      <c r="B577" s="1144" t="s">
        <v>872</v>
      </c>
      <c r="C577" s="1066" t="s">
        <v>163</v>
      </c>
      <c r="D577" s="1118"/>
      <c r="E577" s="1118"/>
      <c r="F577" s="1118"/>
      <c r="G577" s="1118"/>
      <c r="H577" s="1118"/>
      <c r="I577" s="1118"/>
      <c r="J577" s="1118"/>
      <c r="K577" s="1118"/>
      <c r="L577" s="1118"/>
      <c r="M577" s="1118"/>
      <c r="N577" s="295"/>
      <c r="O577" s="295"/>
      <c r="P577" s="295"/>
      <c r="Q577" s="295"/>
      <c r="R577" s="295"/>
      <c r="S577" s="295"/>
      <c r="T577" s="295"/>
      <c r="U577" s="295"/>
      <c r="V577" s="295"/>
      <c r="W577" s="295"/>
      <c r="X577" s="295"/>
      <c r="Y577" s="1077">
        <f>Y576</f>
        <v>0</v>
      </c>
      <c r="Z577" s="1077">
        <f t="shared" ref="Z577:AB577" si="1493">Z576</f>
        <v>1</v>
      </c>
      <c r="AA577" s="1077">
        <f t="shared" si="1493"/>
        <v>0</v>
      </c>
      <c r="AB577" s="1077">
        <f t="shared" si="1493"/>
        <v>0</v>
      </c>
      <c r="AC577" s="410"/>
      <c r="AD577" s="410"/>
      <c r="AE577" s="410"/>
      <c r="AF577" s="410"/>
      <c r="AG577" s="410"/>
      <c r="AH577" s="410"/>
      <c r="AI577" s="410"/>
      <c r="AJ577" s="410"/>
      <c r="AK577" s="410"/>
      <c r="AL577" s="410"/>
      <c r="AM577" s="306"/>
    </row>
    <row r="578" spans="1:39" ht="15.5" outlineLevel="1">
      <c r="A578" s="529"/>
      <c r="B578" s="430"/>
      <c r="C578" s="305"/>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301"/>
      <c r="Z578" s="301"/>
      <c r="AA578" s="301"/>
      <c r="AB578" s="301"/>
      <c r="AC578" s="301"/>
      <c r="AD578" s="301"/>
      <c r="AE578" s="301"/>
      <c r="AF578" s="301"/>
      <c r="AG578" s="301"/>
      <c r="AH578" s="301"/>
      <c r="AI578" s="301"/>
      <c r="AJ578" s="301"/>
      <c r="AK578" s="301"/>
      <c r="AL578" s="301"/>
      <c r="AM578" s="306"/>
    </row>
    <row r="579" spans="1:39" ht="15.5">
      <c r="B579" s="326" t="s">
        <v>292</v>
      </c>
      <c r="C579" s="328"/>
      <c r="D579" s="328">
        <f>SUM(D407:D578)</f>
        <v>44327285.280648448</v>
      </c>
      <c r="E579" s="328"/>
      <c r="F579" s="328"/>
      <c r="G579" s="328"/>
      <c r="H579" s="328"/>
      <c r="I579" s="328"/>
      <c r="J579" s="328"/>
      <c r="K579" s="328"/>
      <c r="L579" s="328"/>
      <c r="M579" s="328"/>
      <c r="N579" s="328"/>
      <c r="O579" s="328">
        <f>SUM(O407:O578)</f>
        <v>11851.624814559998</v>
      </c>
      <c r="P579" s="328"/>
      <c r="Q579" s="328"/>
      <c r="R579" s="328"/>
      <c r="S579" s="328"/>
      <c r="T579" s="328"/>
      <c r="U579" s="328"/>
      <c r="V579" s="328"/>
      <c r="W579" s="328"/>
      <c r="X579" s="328"/>
      <c r="Y579" s="328">
        <f>IF(Y405="kWh",SUMPRODUCT(D407:D578,Y407:Y578))</f>
        <v>16255137</v>
      </c>
      <c r="Z579" s="1138">
        <f>IF(Z405="kWh",SUMPRODUCT(D407:D578,Z407:Z578))</f>
        <v>2883131.3896453297</v>
      </c>
      <c r="AA579" s="328">
        <f>IF(AA405="kw",SUMPRODUCT(N407:N578,O407:O578,AA407:AA578),SUMPRODUCT(D407:D578,AA407:AA578))</f>
        <v>38414.765202720002</v>
      </c>
      <c r="AB579" s="328">
        <f>IF(AB405="kw",SUMPRODUCT(N407:N578,O407:O578,AB407:AB578),SUMPRODUCT(D407:D578,AB407:AB578))</f>
        <v>6376.4073809999991</v>
      </c>
      <c r="AC579" s="328">
        <f>IF(AC405="kw",SUMPRODUCT(N407:N574,O407:O574,AC407:AC574),SUMPRODUCT(D407:D574,AC407:AC574))</f>
        <v>0</v>
      </c>
      <c r="AD579" s="328">
        <f>IF(AD405="kw",SUMPRODUCT(N407:N574,O407:O574,AD407:AD574),SUMPRODUCT(D407:D574,AD407:AD574))</f>
        <v>0</v>
      </c>
      <c r="AE579" s="328">
        <f>IF(AE405="kw",SUMPRODUCT(N407:N574,O407:O574,AE407:AE574),SUMPRODUCT(D407:D574,AE407:AE574))</f>
        <v>0</v>
      </c>
      <c r="AF579" s="328">
        <f>IF(AF405="kw",SUMPRODUCT(N407:N574,O407:O574,AF407:AF574),SUMPRODUCT(D407:D574,AF407:AF574))</f>
        <v>0</v>
      </c>
      <c r="AG579" s="328">
        <f>IF(AG405="kw",SUMPRODUCT(N407:N574,O407:O574,AG407:AG574),SUMPRODUCT(D407:D574,AG407:AG574))</f>
        <v>0</v>
      </c>
      <c r="AH579" s="328">
        <f>IF(AH405="kw",SUMPRODUCT(N407:N574,O407:O574,AH407:AH574),SUMPRODUCT(D407:D574,AH407:AH574))</f>
        <v>0</v>
      </c>
      <c r="AI579" s="328">
        <f>IF(AI405="kw",SUMPRODUCT(N407:N574,O407:O574,AI407:AI574),SUMPRODUCT(D407:D574,AI407:AI574))</f>
        <v>0</v>
      </c>
      <c r="AJ579" s="328">
        <f>IF(AJ405="kw",SUMPRODUCT(N407:N574,O407:O574,AJ407:AJ574),SUMPRODUCT(D407:D574,AJ407:AJ574))</f>
        <v>0</v>
      </c>
      <c r="AK579" s="328">
        <f>IF(AK405="kw",SUMPRODUCT(N407:N574,O407:O574,AK407:AK574),SUMPRODUCT(D407:D574,AK407:AK574))</f>
        <v>0</v>
      </c>
      <c r="AL579" s="328">
        <f>IF(AL405="kw",SUMPRODUCT(N407:N574,O407:O574,AL407:AL574),SUMPRODUCT(D407:D574,AL407:AL574))</f>
        <v>0</v>
      </c>
      <c r="AM579" s="329"/>
    </row>
    <row r="580" spans="1:39" ht="15.5">
      <c r="B580" s="390" t="s">
        <v>293</v>
      </c>
      <c r="C580" s="391"/>
      <c r="D580" s="391"/>
      <c r="E580" s="391"/>
      <c r="F580" s="391"/>
      <c r="G580" s="391"/>
      <c r="H580" s="391"/>
      <c r="I580" s="391"/>
      <c r="J580" s="391"/>
      <c r="K580" s="391"/>
      <c r="L580" s="391"/>
      <c r="M580" s="391"/>
      <c r="N580" s="391"/>
      <c r="O580" s="391"/>
      <c r="P580" s="391"/>
      <c r="Q580" s="391"/>
      <c r="R580" s="391"/>
      <c r="S580" s="391"/>
      <c r="T580" s="391"/>
      <c r="U580" s="391"/>
      <c r="V580" s="391"/>
      <c r="W580" s="391"/>
      <c r="X580" s="391"/>
      <c r="Y580" s="391">
        <f>HLOOKUP(Y218,'2. LRAMVA Threshold'!$B$42:$Q$53,9,FALSE)</f>
        <v>3348102</v>
      </c>
      <c r="Z580" s="391">
        <f>HLOOKUP(Z218,'2. LRAMVA Threshold'!$B$42:$Q$53,9,FALSE)</f>
        <v>3280740</v>
      </c>
      <c r="AA580" s="391">
        <f>HLOOKUP(AA218,'2. LRAMVA Threshold'!$B$42:$Q$53,9,FALSE)</f>
        <v>31326</v>
      </c>
      <c r="AB580" s="391">
        <f>HLOOKUP(AB218,'2. LRAMVA Threshold'!$B$42:$Q$53,9,FALSE)</f>
        <v>0</v>
      </c>
      <c r="AC580" s="391">
        <f>HLOOKUP(AC218,'2. LRAMVA Threshold'!$B$42:$Q$53,9,FALSE)</f>
        <v>0</v>
      </c>
      <c r="AD580" s="391">
        <f>HLOOKUP(AD218,'2. LRAMVA Threshold'!$B$42:$Q$53,9,FALSE)</f>
        <v>0</v>
      </c>
      <c r="AE580" s="391">
        <f>HLOOKUP(AE218,'2. LRAMVA Threshold'!$B$42:$Q$53,9,FALSE)</f>
        <v>0</v>
      </c>
      <c r="AF580" s="391">
        <f>HLOOKUP(AF218,'2. LRAMVA Threshold'!$B$42:$Q$53,9,FALSE)</f>
        <v>0</v>
      </c>
      <c r="AG580" s="391">
        <f>HLOOKUP(AG218,'2. LRAMVA Threshold'!$B$42:$Q$53,9,FALSE)</f>
        <v>0</v>
      </c>
      <c r="AH580" s="391">
        <f>HLOOKUP(AH218,'2. LRAMVA Threshold'!$B$42:$Q$53,9,FALSE)</f>
        <v>0</v>
      </c>
      <c r="AI580" s="391">
        <f>HLOOKUP(AI218,'2. LRAMVA Threshold'!$B$42:$Q$53,9,FALSE)</f>
        <v>0</v>
      </c>
      <c r="AJ580" s="391">
        <f>HLOOKUP(AJ218,'2. LRAMVA Threshold'!$B$42:$Q$53,9,FALSE)</f>
        <v>0</v>
      </c>
      <c r="AK580" s="391">
        <f>HLOOKUP(AK218,'2. LRAMVA Threshold'!$B$42:$Q$53,9,FALSE)</f>
        <v>0</v>
      </c>
      <c r="AL580" s="391">
        <f>HLOOKUP(AL218,'2. LRAMVA Threshold'!$B$42:$Q$53,9,FALSE)</f>
        <v>0</v>
      </c>
      <c r="AM580" s="392"/>
    </row>
    <row r="581" spans="1:39" ht="15.5">
      <c r="B581" s="393"/>
      <c r="C581" s="431"/>
      <c r="D581" s="432"/>
      <c r="E581" s="432"/>
      <c r="F581" s="432"/>
      <c r="G581" s="432"/>
      <c r="H581" s="432"/>
      <c r="I581" s="432"/>
      <c r="J581" s="432"/>
      <c r="K581" s="432"/>
      <c r="L581" s="432"/>
      <c r="M581" s="432"/>
      <c r="N581" s="432"/>
      <c r="O581" s="433"/>
      <c r="P581" s="432"/>
      <c r="Q581" s="432"/>
      <c r="R581" s="432"/>
      <c r="S581" s="434"/>
      <c r="T581" s="434"/>
      <c r="U581" s="434"/>
      <c r="V581" s="434"/>
      <c r="W581" s="432"/>
      <c r="X581" s="432"/>
      <c r="Y581" s="435"/>
      <c r="Z581" s="435"/>
      <c r="AA581" s="435"/>
      <c r="AB581" s="435"/>
      <c r="AC581" s="435"/>
      <c r="AD581" s="435"/>
      <c r="AE581" s="435"/>
      <c r="AF581" s="398"/>
      <c r="AG581" s="398"/>
      <c r="AH581" s="398"/>
      <c r="AI581" s="398"/>
      <c r="AJ581" s="398"/>
      <c r="AK581" s="398"/>
      <c r="AL581" s="398"/>
      <c r="AM581" s="399"/>
    </row>
    <row r="582" spans="1:39" ht="15.5">
      <c r="B582" s="323" t="s">
        <v>294</v>
      </c>
      <c r="C582" s="337"/>
      <c r="D582" s="337"/>
      <c r="E582" s="375"/>
      <c r="F582" s="375"/>
      <c r="G582" s="375"/>
      <c r="H582" s="375"/>
      <c r="I582" s="375"/>
      <c r="J582" s="375"/>
      <c r="K582" s="375"/>
      <c r="L582" s="375"/>
      <c r="M582" s="375"/>
      <c r="N582" s="375"/>
      <c r="O582" s="291"/>
      <c r="P582" s="339"/>
      <c r="Q582" s="339"/>
      <c r="R582" s="339"/>
      <c r="S582" s="338"/>
      <c r="T582" s="338"/>
      <c r="U582" s="338"/>
      <c r="V582" s="338"/>
      <c r="W582" s="339"/>
      <c r="X582" s="339"/>
      <c r="Y582" s="340">
        <f>HLOOKUP(Y$35,'3.  Distribution Rates'!$C$122:$P$133,9,FALSE)</f>
        <v>8.3999999999999995E-3</v>
      </c>
      <c r="Z582" s="340">
        <f>HLOOKUP(Z$35,'3.  Distribution Rates'!$C$122:$P$133,9,FALSE)</f>
        <v>1.2999999999999999E-2</v>
      </c>
      <c r="AA582" s="340">
        <f>HLOOKUP(AA$35,'3.  Distribution Rates'!$C$122:$P$133,9,FALSE)</f>
        <v>4.6515000000000004</v>
      </c>
      <c r="AB582" s="340">
        <f>HLOOKUP(AB$35,'3.  Distribution Rates'!$C$122:$P$133,9,FALSE)</f>
        <v>4.8948999999999998</v>
      </c>
      <c r="AC582" s="340">
        <f>HLOOKUP(AC$35,'3.  Distribution Rates'!$C$122:$P$133,9,FALSE)</f>
        <v>0</v>
      </c>
      <c r="AD582" s="340">
        <f>HLOOKUP(AD$35,'3.  Distribution Rates'!$C$122:$P$133,9,FALSE)</f>
        <v>0</v>
      </c>
      <c r="AE582" s="340">
        <f>HLOOKUP(AE$35,'3.  Distribution Rates'!$C$122:$P$133,9,FALSE)</f>
        <v>0</v>
      </c>
      <c r="AF582" s="340">
        <f>HLOOKUP(AF$35,'3.  Distribution Rates'!$C$122:$P$133,9,FALSE)</f>
        <v>0</v>
      </c>
      <c r="AG582" s="340">
        <f>HLOOKUP(AG$35,'3.  Distribution Rates'!$C$122:$P$133,9,FALSE)</f>
        <v>0</v>
      </c>
      <c r="AH582" s="340">
        <f>HLOOKUP(AH$35,'3.  Distribution Rates'!$C$122:$P$133,9,FALSE)</f>
        <v>0</v>
      </c>
      <c r="AI582" s="340">
        <f>HLOOKUP(AI$35,'3.  Distribution Rates'!$C$122:$P$133,9,FALSE)</f>
        <v>0</v>
      </c>
      <c r="AJ582" s="340">
        <f>HLOOKUP(AJ$35,'3.  Distribution Rates'!$C$122:$P$133,9,FALSE)</f>
        <v>0</v>
      </c>
      <c r="AK582" s="340">
        <f>HLOOKUP(AK$35,'3.  Distribution Rates'!$C$122:$P$133,9,FALSE)</f>
        <v>0</v>
      </c>
      <c r="AL582" s="340">
        <f>HLOOKUP(AL$35,'3.  Distribution Rates'!$C$122:$P$133,9,FALSE)</f>
        <v>0</v>
      </c>
      <c r="AM582" s="440"/>
    </row>
    <row r="583" spans="1:39" ht="15.5">
      <c r="B583" s="323" t="s">
        <v>295</v>
      </c>
      <c r="C583" s="344"/>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1109"/>
      <c r="Z583" s="1109"/>
      <c r="AA583" s="1109"/>
      <c r="AB583" s="1109"/>
      <c r="AC583" s="377">
        <f>'4.  2011-2014 LRAM'!AC140*AC582</f>
        <v>0</v>
      </c>
      <c r="AD583" s="377">
        <f>'4.  2011-2014 LRAM'!AD140*AD582</f>
        <v>0</v>
      </c>
      <c r="AE583" s="377">
        <f>'4.  2011-2014 LRAM'!AE140*AE582</f>
        <v>0</v>
      </c>
      <c r="AF583" s="377">
        <f>'4.  2011-2014 LRAM'!AF140*AF582</f>
        <v>0</v>
      </c>
      <c r="AG583" s="377">
        <f>'4.  2011-2014 LRAM'!AG140*AG582</f>
        <v>0</v>
      </c>
      <c r="AH583" s="377">
        <f>'4.  2011-2014 LRAM'!AH140*AH582</f>
        <v>0</v>
      </c>
      <c r="AI583" s="377">
        <f>'4.  2011-2014 LRAM'!AI140*AI582</f>
        <v>0</v>
      </c>
      <c r="AJ583" s="377">
        <f>'4.  2011-2014 LRAM'!AJ140*AJ582</f>
        <v>0</v>
      </c>
      <c r="AK583" s="377">
        <f>'4.  2011-2014 LRAM'!AK140*AK582</f>
        <v>0</v>
      </c>
      <c r="AL583" s="377">
        <f>'4.  2011-2014 LRAM'!AL140*AL582</f>
        <v>0</v>
      </c>
      <c r="AM583" s="626">
        <f t="shared" ref="AM583:AM589" si="1494">SUM(Y583:AL583)</f>
        <v>0</v>
      </c>
    </row>
    <row r="584" spans="1:39" ht="15.5">
      <c r="B584" s="323" t="s">
        <v>296</v>
      </c>
      <c r="C584" s="344"/>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1109"/>
      <c r="Z584" s="1109"/>
      <c r="AA584" s="1109"/>
      <c r="AB584" s="1109"/>
      <c r="AC584" s="377">
        <f>'4.  2011-2014 LRAM'!AC269*AC582</f>
        <v>0</v>
      </c>
      <c r="AD584" s="377">
        <f>'4.  2011-2014 LRAM'!AD269*AD582</f>
        <v>0</v>
      </c>
      <c r="AE584" s="377">
        <f>'4.  2011-2014 LRAM'!AE269*AE582</f>
        <v>0</v>
      </c>
      <c r="AF584" s="377">
        <f>'4.  2011-2014 LRAM'!AF269*AF582</f>
        <v>0</v>
      </c>
      <c r="AG584" s="377">
        <f>'4.  2011-2014 LRAM'!AG269*AG582</f>
        <v>0</v>
      </c>
      <c r="AH584" s="377">
        <f>'4.  2011-2014 LRAM'!AH269*AH582</f>
        <v>0</v>
      </c>
      <c r="AI584" s="377">
        <f>'4.  2011-2014 LRAM'!AI269*AI582</f>
        <v>0</v>
      </c>
      <c r="AJ584" s="377">
        <f>'4.  2011-2014 LRAM'!AJ269*AJ582</f>
        <v>0</v>
      </c>
      <c r="AK584" s="377">
        <f>'4.  2011-2014 LRAM'!AK269*AK582</f>
        <v>0</v>
      </c>
      <c r="AL584" s="377">
        <f>'4.  2011-2014 LRAM'!AL269*AL582</f>
        <v>0</v>
      </c>
      <c r="AM584" s="626">
        <f t="shared" si="1494"/>
        <v>0</v>
      </c>
    </row>
    <row r="585" spans="1:39" ht="15.5">
      <c r="B585" s="323" t="s">
        <v>297</v>
      </c>
      <c r="C585" s="344"/>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7">
        <f>'4.  2011-2014 LRAM'!Y398*Y582</f>
        <v>11972.836970187884</v>
      </c>
      <c r="Z585" s="377">
        <f>'4.  2011-2014 LRAM'!Z398*Z582</f>
        <v>14421.873071933198</v>
      </c>
      <c r="AA585" s="377">
        <f>'4.  2011-2014 LRAM'!AA398*AA582</f>
        <v>55418.237417576427</v>
      </c>
      <c r="AB585" s="377">
        <f>'4.  2011-2014 LRAM'!AB398*AB582</f>
        <v>0</v>
      </c>
      <c r="AC585" s="377">
        <f>'4.  2011-2014 LRAM'!AC398*AC582</f>
        <v>0</v>
      </c>
      <c r="AD585" s="377">
        <f>'4.  2011-2014 LRAM'!AD398*AD582</f>
        <v>0</v>
      </c>
      <c r="AE585" s="377">
        <f>'4.  2011-2014 LRAM'!AE398*AE582</f>
        <v>0</v>
      </c>
      <c r="AF585" s="377">
        <f>'4.  2011-2014 LRAM'!AF398*AF582</f>
        <v>0</v>
      </c>
      <c r="AG585" s="377">
        <f>'4.  2011-2014 LRAM'!AG398*AG582</f>
        <v>0</v>
      </c>
      <c r="AH585" s="377">
        <f>'4.  2011-2014 LRAM'!AH398*AH582</f>
        <v>0</v>
      </c>
      <c r="AI585" s="377">
        <f>'4.  2011-2014 LRAM'!AI398*AI582</f>
        <v>0</v>
      </c>
      <c r="AJ585" s="377">
        <f>'4.  2011-2014 LRAM'!AJ398*AJ582</f>
        <v>0</v>
      </c>
      <c r="AK585" s="377">
        <f>'4.  2011-2014 LRAM'!AK398*AK582</f>
        <v>0</v>
      </c>
      <c r="AL585" s="377">
        <f>'4.  2011-2014 LRAM'!AL398*AL582</f>
        <v>0</v>
      </c>
      <c r="AM585" s="626">
        <f t="shared" si="1494"/>
        <v>81812.947459697505</v>
      </c>
    </row>
    <row r="586" spans="1:39" ht="15.5">
      <c r="B586" s="323" t="s">
        <v>298</v>
      </c>
      <c r="C586" s="344"/>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7">
        <f>'4.  2011-2014 LRAM'!Y528*Y582</f>
        <v>30295.347586368793</v>
      </c>
      <c r="Z586" s="377">
        <f>'4.  2011-2014 LRAM'!Z528*Z582</f>
        <v>20437.159796131004</v>
      </c>
      <c r="AA586" s="377">
        <f>'4.  2011-2014 LRAM'!AA528*AA582</f>
        <v>45719.309639953732</v>
      </c>
      <c r="AB586" s="377">
        <f>'4.  2011-2014 LRAM'!AB528*AB582</f>
        <v>0</v>
      </c>
      <c r="AC586" s="377">
        <f>'4.  2011-2014 LRAM'!AC528*AC582</f>
        <v>0</v>
      </c>
      <c r="AD586" s="377">
        <f>'4.  2011-2014 LRAM'!AD528*AD582</f>
        <v>0</v>
      </c>
      <c r="AE586" s="377">
        <f>'4.  2011-2014 LRAM'!AE528*AE582</f>
        <v>0</v>
      </c>
      <c r="AF586" s="377">
        <f>'4.  2011-2014 LRAM'!AF528*AF582</f>
        <v>0</v>
      </c>
      <c r="AG586" s="377">
        <f>'4.  2011-2014 LRAM'!AG528*AG582</f>
        <v>0</v>
      </c>
      <c r="AH586" s="377">
        <f>'4.  2011-2014 LRAM'!AH528*AH582</f>
        <v>0</v>
      </c>
      <c r="AI586" s="377">
        <f>'4.  2011-2014 LRAM'!AI528*AI582</f>
        <v>0</v>
      </c>
      <c r="AJ586" s="377">
        <f>'4.  2011-2014 LRAM'!AJ528*AJ582</f>
        <v>0</v>
      </c>
      <c r="AK586" s="377">
        <f>'4.  2011-2014 LRAM'!AK528*AK582</f>
        <v>0</v>
      </c>
      <c r="AL586" s="377">
        <f>'4.  2011-2014 LRAM'!AL528*AL582</f>
        <v>0</v>
      </c>
      <c r="AM586" s="626">
        <f t="shared" si="1494"/>
        <v>96451.817022453528</v>
      </c>
    </row>
    <row r="587" spans="1:39" ht="15.5">
      <c r="B587" s="323" t="s">
        <v>299</v>
      </c>
      <c r="C587" s="344"/>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7">
        <f t="shared" ref="Y587:AL587" si="1495">Y209*Y582</f>
        <v>34714.604904</v>
      </c>
      <c r="Z587" s="377">
        <f t="shared" si="1495"/>
        <v>48507.443139999996</v>
      </c>
      <c r="AA587" s="377">
        <f t="shared" si="1495"/>
        <v>172959.88752000002</v>
      </c>
      <c r="AB587" s="377">
        <f>AB209*AB582</f>
        <v>0</v>
      </c>
      <c r="AC587" s="377">
        <f t="shared" si="1495"/>
        <v>0</v>
      </c>
      <c r="AD587" s="377">
        <f t="shared" si="1495"/>
        <v>0</v>
      </c>
      <c r="AE587" s="377">
        <f t="shared" si="1495"/>
        <v>0</v>
      </c>
      <c r="AF587" s="377">
        <f t="shared" si="1495"/>
        <v>0</v>
      </c>
      <c r="AG587" s="377">
        <f t="shared" si="1495"/>
        <v>0</v>
      </c>
      <c r="AH587" s="377">
        <f t="shared" si="1495"/>
        <v>0</v>
      </c>
      <c r="AI587" s="377">
        <f t="shared" si="1495"/>
        <v>0</v>
      </c>
      <c r="AJ587" s="377">
        <f t="shared" si="1495"/>
        <v>0</v>
      </c>
      <c r="AK587" s="377">
        <f t="shared" si="1495"/>
        <v>0</v>
      </c>
      <c r="AL587" s="377">
        <f t="shared" si="1495"/>
        <v>0</v>
      </c>
      <c r="AM587" s="626">
        <f t="shared" si="1494"/>
        <v>256181.93556400001</v>
      </c>
    </row>
    <row r="588" spans="1:39" ht="15.5">
      <c r="B588" s="323" t="s">
        <v>300</v>
      </c>
      <c r="C588" s="344"/>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7">
        <f>Y395*Y582</f>
        <v>78539.705999999991</v>
      </c>
      <c r="Z588" s="377">
        <f>Z395*Z582</f>
        <v>19131.331439999998</v>
      </c>
      <c r="AA588" s="377">
        <f t="shared" ref="AA588:AL588" si="1496">AA395*AA582</f>
        <v>121620.72384000001</v>
      </c>
      <c r="AB588" s="377">
        <f>AB395*AB582</f>
        <v>0</v>
      </c>
      <c r="AC588" s="377">
        <f t="shared" si="1496"/>
        <v>0</v>
      </c>
      <c r="AD588" s="377">
        <f t="shared" si="1496"/>
        <v>0</v>
      </c>
      <c r="AE588" s="377">
        <f t="shared" si="1496"/>
        <v>0</v>
      </c>
      <c r="AF588" s="377">
        <f t="shared" si="1496"/>
        <v>0</v>
      </c>
      <c r="AG588" s="377">
        <f t="shared" si="1496"/>
        <v>0</v>
      </c>
      <c r="AH588" s="377">
        <f t="shared" si="1496"/>
        <v>0</v>
      </c>
      <c r="AI588" s="377">
        <f t="shared" si="1496"/>
        <v>0</v>
      </c>
      <c r="AJ588" s="377">
        <f t="shared" si="1496"/>
        <v>0</v>
      </c>
      <c r="AK588" s="377">
        <f t="shared" si="1496"/>
        <v>0</v>
      </c>
      <c r="AL588" s="377">
        <f t="shared" si="1496"/>
        <v>0</v>
      </c>
      <c r="AM588" s="626">
        <f t="shared" si="1494"/>
        <v>219291.76127999998</v>
      </c>
    </row>
    <row r="589" spans="1:39" ht="15.5">
      <c r="B589" s="323" t="s">
        <v>301</v>
      </c>
      <c r="C589" s="344"/>
      <c r="D589" s="309"/>
      <c r="E589" s="279"/>
      <c r="F589" s="279"/>
      <c r="G589" s="279"/>
      <c r="H589" s="279"/>
      <c r="I589" s="279"/>
      <c r="J589" s="279"/>
      <c r="K589" s="279"/>
      <c r="L589" s="279"/>
      <c r="M589" s="279"/>
      <c r="N589" s="279"/>
      <c r="O589" s="291"/>
      <c r="P589" s="279"/>
      <c r="Q589" s="279"/>
      <c r="R589" s="279"/>
      <c r="S589" s="309"/>
      <c r="T589" s="309"/>
      <c r="U589" s="309"/>
      <c r="V589" s="309"/>
      <c r="W589" s="279"/>
      <c r="X589" s="279"/>
      <c r="Y589" s="377">
        <f>Y579*Y582</f>
        <v>136543.1508</v>
      </c>
      <c r="Z589" s="377">
        <f t="shared" ref="Z589:AL589" si="1497">Z579*Z582</f>
        <v>37480.708065389284</v>
      </c>
      <c r="AA589" s="377">
        <f t="shared" si="1497"/>
        <v>178686.2803404521</v>
      </c>
      <c r="AB589" s="377">
        <f t="shared" si="1497"/>
        <v>31211.876489256894</v>
      </c>
      <c r="AC589" s="377">
        <f t="shared" si="1497"/>
        <v>0</v>
      </c>
      <c r="AD589" s="377">
        <f t="shared" si="1497"/>
        <v>0</v>
      </c>
      <c r="AE589" s="377">
        <f t="shared" si="1497"/>
        <v>0</v>
      </c>
      <c r="AF589" s="377">
        <f t="shared" si="1497"/>
        <v>0</v>
      </c>
      <c r="AG589" s="377">
        <f t="shared" si="1497"/>
        <v>0</v>
      </c>
      <c r="AH589" s="377">
        <f t="shared" si="1497"/>
        <v>0</v>
      </c>
      <c r="AI589" s="377">
        <f t="shared" si="1497"/>
        <v>0</v>
      </c>
      <c r="AJ589" s="377">
        <f t="shared" si="1497"/>
        <v>0</v>
      </c>
      <c r="AK589" s="377">
        <f t="shared" si="1497"/>
        <v>0</v>
      </c>
      <c r="AL589" s="377">
        <f t="shared" si="1497"/>
        <v>0</v>
      </c>
      <c r="AM589" s="626">
        <f t="shared" si="1494"/>
        <v>383922.01569509826</v>
      </c>
    </row>
    <row r="590" spans="1:39" ht="15.5">
      <c r="B590" s="348" t="s">
        <v>302</v>
      </c>
      <c r="C590" s="344"/>
      <c r="D590" s="335"/>
      <c r="E590" s="333"/>
      <c r="F590" s="333"/>
      <c r="G590" s="333"/>
      <c r="H590" s="333"/>
      <c r="I590" s="333"/>
      <c r="J590" s="333"/>
      <c r="K590" s="333"/>
      <c r="L590" s="333"/>
      <c r="M590" s="333"/>
      <c r="N590" s="333"/>
      <c r="O590" s="300"/>
      <c r="P590" s="333"/>
      <c r="Q590" s="333"/>
      <c r="R590" s="333"/>
      <c r="S590" s="335"/>
      <c r="T590" s="335"/>
      <c r="U590" s="335"/>
      <c r="V590" s="335"/>
      <c r="W590" s="333"/>
      <c r="X590" s="333"/>
      <c r="Y590" s="345">
        <f>SUM(Y583:Y589)</f>
        <v>292065.64626055665</v>
      </c>
      <c r="Z590" s="1139">
        <f>SUM(Z583:Z589)</f>
        <v>139978.51551345349</v>
      </c>
      <c r="AA590" s="345">
        <f t="shared" ref="AA590:AE590" si="1498">SUM(AA583:AA589)</f>
        <v>574404.43875798234</v>
      </c>
      <c r="AB590" s="345">
        <f t="shared" si="1498"/>
        <v>31211.876489256894</v>
      </c>
      <c r="AC590" s="345">
        <f t="shared" si="1498"/>
        <v>0</v>
      </c>
      <c r="AD590" s="345">
        <f>SUM(AD583:AD589)</f>
        <v>0</v>
      </c>
      <c r="AE590" s="345">
        <f t="shared" si="1498"/>
        <v>0</v>
      </c>
      <c r="AF590" s="345">
        <f>SUM(AF583:AF589)</f>
        <v>0</v>
      </c>
      <c r="AG590" s="345">
        <f>SUM(AG583:AG589)</f>
        <v>0</v>
      </c>
      <c r="AH590" s="345">
        <f t="shared" ref="AH590:AL590" si="1499">SUM(AH583:AH589)</f>
        <v>0</v>
      </c>
      <c r="AI590" s="345">
        <f t="shared" si="1499"/>
        <v>0</v>
      </c>
      <c r="AJ590" s="345">
        <f>SUM(AJ583:AJ589)</f>
        <v>0</v>
      </c>
      <c r="AK590" s="345">
        <f t="shared" si="1499"/>
        <v>0</v>
      </c>
      <c r="AL590" s="345">
        <f t="shared" si="1499"/>
        <v>0</v>
      </c>
      <c r="AM590" s="406">
        <f>SUM(AM583:AM589)</f>
        <v>1037660.4770212492</v>
      </c>
    </row>
    <row r="591" spans="1:39" ht="15.5">
      <c r="B591" s="348" t="s">
        <v>303</v>
      </c>
      <c r="C591" s="344"/>
      <c r="D591" s="349"/>
      <c r="E591" s="333"/>
      <c r="F591" s="333"/>
      <c r="G591" s="333"/>
      <c r="H591" s="333"/>
      <c r="I591" s="333"/>
      <c r="J591" s="333"/>
      <c r="K591" s="333"/>
      <c r="L591" s="333"/>
      <c r="M591" s="333"/>
      <c r="N591" s="333"/>
      <c r="O591" s="300"/>
      <c r="P591" s="333"/>
      <c r="Q591" s="333"/>
      <c r="R591" s="333"/>
      <c r="S591" s="335"/>
      <c r="T591" s="335"/>
      <c r="U591" s="335"/>
      <c r="V591" s="335"/>
      <c r="W591" s="333"/>
      <c r="X591" s="333"/>
      <c r="Y591" s="346">
        <f>Y580*Y582</f>
        <v>28124.056799999998</v>
      </c>
      <c r="Z591" s="346">
        <f t="shared" ref="Z591:AE591" si="1500">Z580*Z582</f>
        <v>42649.619999999995</v>
      </c>
      <c r="AA591" s="346">
        <f t="shared" si="1500"/>
        <v>145712.88900000002</v>
      </c>
      <c r="AB591" s="346">
        <f t="shared" si="1500"/>
        <v>0</v>
      </c>
      <c r="AC591" s="346">
        <f t="shared" si="1500"/>
        <v>0</v>
      </c>
      <c r="AD591" s="346">
        <f>AD580*AD582</f>
        <v>0</v>
      </c>
      <c r="AE591" s="346">
        <f t="shared" si="1500"/>
        <v>0</v>
      </c>
      <c r="AF591" s="346">
        <f>AF580*AF582</f>
        <v>0</v>
      </c>
      <c r="AG591" s="346">
        <f t="shared" ref="AG591:AL591" si="1501">AG580*AG582</f>
        <v>0</v>
      </c>
      <c r="AH591" s="346">
        <f t="shared" si="1501"/>
        <v>0</v>
      </c>
      <c r="AI591" s="346">
        <f t="shared" si="1501"/>
        <v>0</v>
      </c>
      <c r="AJ591" s="346">
        <f>AJ580*AJ582</f>
        <v>0</v>
      </c>
      <c r="AK591" s="346">
        <f>AK580*AK582</f>
        <v>0</v>
      </c>
      <c r="AL591" s="346">
        <f t="shared" si="1501"/>
        <v>0</v>
      </c>
      <c r="AM591" s="406">
        <f>SUM(Y591:AL591)</f>
        <v>216486.56580000001</v>
      </c>
    </row>
    <row r="592" spans="1:39" ht="15.5">
      <c r="B592" s="348" t="s">
        <v>304</v>
      </c>
      <c r="C592" s="344"/>
      <c r="D592" s="349"/>
      <c r="E592" s="333"/>
      <c r="F592" s="333"/>
      <c r="G592" s="333"/>
      <c r="H592" s="333"/>
      <c r="I592" s="333"/>
      <c r="J592" s="333"/>
      <c r="K592" s="333"/>
      <c r="L592" s="333"/>
      <c r="M592" s="333"/>
      <c r="N592" s="333"/>
      <c r="O592" s="300"/>
      <c r="P592" s="333"/>
      <c r="Q592" s="333"/>
      <c r="R592" s="333"/>
      <c r="S592" s="349"/>
      <c r="T592" s="349"/>
      <c r="U592" s="349"/>
      <c r="V592" s="349"/>
      <c r="W592" s="333"/>
      <c r="X592" s="333"/>
      <c r="Y592" s="350"/>
      <c r="Z592" s="350"/>
      <c r="AA592" s="350"/>
      <c r="AB592" s="350"/>
      <c r="AC592" s="350"/>
      <c r="AD592" s="350"/>
      <c r="AE592" s="350"/>
      <c r="AF592" s="350"/>
      <c r="AG592" s="350"/>
      <c r="AH592" s="350"/>
      <c r="AI592" s="350"/>
      <c r="AJ592" s="350"/>
      <c r="AK592" s="350"/>
      <c r="AL592" s="350"/>
      <c r="AM592" s="406">
        <f>AM590-AM591</f>
        <v>821173.91122124926</v>
      </c>
    </row>
    <row r="593" spans="1:39" ht="15.5">
      <c r="B593" s="323"/>
      <c r="C593" s="349"/>
      <c r="D593" s="349"/>
      <c r="E593" s="333"/>
      <c r="F593" s="333"/>
      <c r="G593" s="333"/>
      <c r="H593" s="333"/>
      <c r="I593" s="333"/>
      <c r="J593" s="333"/>
      <c r="K593" s="333"/>
      <c r="L593" s="333"/>
      <c r="M593" s="333"/>
      <c r="N593" s="333"/>
      <c r="O593" s="300"/>
      <c r="P593" s="333"/>
      <c r="Q593" s="333"/>
      <c r="R593" s="333"/>
      <c r="S593" s="349"/>
      <c r="T593" s="344"/>
      <c r="U593" s="349"/>
      <c r="V593" s="349"/>
      <c r="W593" s="333"/>
      <c r="X593" s="333"/>
      <c r="Y593" s="351"/>
      <c r="Z593" s="351"/>
      <c r="AA593" s="351"/>
      <c r="AB593" s="351"/>
      <c r="AC593" s="351"/>
      <c r="AD593" s="351"/>
      <c r="AE593" s="351"/>
      <c r="AF593" s="351"/>
      <c r="AG593" s="351"/>
      <c r="AH593" s="351"/>
      <c r="AI593" s="351"/>
      <c r="AJ593" s="351"/>
      <c r="AK593" s="351"/>
      <c r="AL593" s="351"/>
      <c r="AM593" s="347"/>
    </row>
    <row r="594" spans="1:39" ht="15.5">
      <c r="B594" s="438" t="s">
        <v>305</v>
      </c>
      <c r="C594" s="304"/>
      <c r="D594" s="279"/>
      <c r="E594" s="279"/>
      <c r="F594" s="279"/>
      <c r="G594" s="279"/>
      <c r="H594" s="279"/>
      <c r="I594" s="279"/>
      <c r="J594" s="279"/>
      <c r="K594" s="279"/>
      <c r="L594" s="279"/>
      <c r="M594" s="279"/>
      <c r="N594" s="279"/>
      <c r="O594" s="356"/>
      <c r="P594" s="279"/>
      <c r="Q594" s="279"/>
      <c r="R594" s="279"/>
      <c r="S594" s="304"/>
      <c r="T594" s="309"/>
      <c r="U594" s="309"/>
      <c r="V594" s="279"/>
      <c r="W594" s="279"/>
      <c r="X594" s="309"/>
      <c r="Y594" s="291">
        <f>SUMPRODUCT(E407:E574,Y407:Y574)</f>
        <v>12904769.464</v>
      </c>
      <c r="Z594" s="291">
        <f>SUMPRODUCT(E407:E574,Z407:Z574)</f>
        <v>2035154.4435568375</v>
      </c>
      <c r="AA594" s="291">
        <f>IF(AA405="kw",SUMPRODUCT($N$407:$N$574,$P$407:$P$574,AA407:AA574),SUMPRODUCT($E$407:$E$574,AA407:AA574))</f>
        <v>38767.732156706406</v>
      </c>
      <c r="AB594" s="291">
        <f>IF(AB405="kw",SUMPRODUCT($N$407:$N$574,$P$407:$P$574,AB407:AB574),SUMPRODUCT($E$407:$E$574,AB407:AB574))</f>
        <v>21874.958603999996</v>
      </c>
      <c r="AC594" s="291">
        <f>IF(AC405="kw",SUMPRODUCT($N$407:$N$574,$P$407:$P$574,AC407:AC574),SUMPRODUCT($E$407:$E$574,AC407:AC574))</f>
        <v>0</v>
      </c>
      <c r="AD594" s="291">
        <f t="shared" ref="AD594:AL594" si="1502">IF(AD405="kw",SUMPRODUCT($N$407:$N$574,$P$407:$P$574,AD407:AD574),SUMPRODUCT($E$407:$E$574,AD407:AD574))</f>
        <v>0</v>
      </c>
      <c r="AE594" s="291">
        <f t="shared" si="1502"/>
        <v>0</v>
      </c>
      <c r="AF594" s="291">
        <f t="shared" si="1502"/>
        <v>0</v>
      </c>
      <c r="AG594" s="291">
        <f t="shared" si="1502"/>
        <v>0</v>
      </c>
      <c r="AH594" s="291">
        <f t="shared" si="1502"/>
        <v>0</v>
      </c>
      <c r="AI594" s="291">
        <f t="shared" si="1502"/>
        <v>0</v>
      </c>
      <c r="AJ594" s="291">
        <f t="shared" si="1502"/>
        <v>0</v>
      </c>
      <c r="AK594" s="291">
        <f t="shared" si="1502"/>
        <v>0</v>
      </c>
      <c r="AL594" s="291">
        <f t="shared" si="1502"/>
        <v>0</v>
      </c>
      <c r="AM594" s="336"/>
    </row>
    <row r="595" spans="1:39" ht="15.5">
      <c r="B595" s="438" t="s">
        <v>306</v>
      </c>
      <c r="C595" s="304"/>
      <c r="D595" s="279"/>
      <c r="E595" s="279"/>
      <c r="F595" s="279"/>
      <c r="G595" s="279"/>
      <c r="H595" s="279"/>
      <c r="I595" s="279"/>
      <c r="J595" s="279"/>
      <c r="K595" s="279"/>
      <c r="L595" s="279"/>
      <c r="M595" s="279"/>
      <c r="N595" s="279"/>
      <c r="O595" s="356"/>
      <c r="P595" s="279"/>
      <c r="Q595" s="279"/>
      <c r="R595" s="279"/>
      <c r="S595" s="304"/>
      <c r="T595" s="309"/>
      <c r="U595" s="309"/>
      <c r="V595" s="279"/>
      <c r="W595" s="279"/>
      <c r="X595" s="309"/>
      <c r="Y595" s="291">
        <f>SUMPRODUCT(F407:F574,Y407:Y574)</f>
        <v>12904769.464</v>
      </c>
      <c r="Z595" s="291">
        <f>SUMPRODUCT(F407:F574,Z407:Z574)</f>
        <v>2034322.8915068372</v>
      </c>
      <c r="AA595" s="291">
        <f t="shared" ref="AA595:AL595" si="1503">IF(AA405="kw",SUMPRODUCT($N$407:$N$574,$Q$407:$Q$574,AA407:AA574),SUMPRODUCT($F$407:$F$574,AA407:AA574))</f>
        <v>38767.732156706406</v>
      </c>
      <c r="AB595" s="291">
        <f t="shared" si="1503"/>
        <v>21874.958603999996</v>
      </c>
      <c r="AC595" s="291">
        <f>IF(AC405="kw",SUMPRODUCT($N$407:$N$574,$Q$407:$Q$574,AC407:AC574),SUMPRODUCT($F$407:$F$574,AC407:AC574))</f>
        <v>0</v>
      </c>
      <c r="AD595" s="291">
        <f t="shared" si="1503"/>
        <v>0</v>
      </c>
      <c r="AE595" s="291">
        <f t="shared" si="1503"/>
        <v>0</v>
      </c>
      <c r="AF595" s="291">
        <f t="shared" si="1503"/>
        <v>0</v>
      </c>
      <c r="AG595" s="291">
        <f t="shared" si="1503"/>
        <v>0</v>
      </c>
      <c r="AH595" s="291">
        <f t="shared" si="1503"/>
        <v>0</v>
      </c>
      <c r="AI595" s="291">
        <f t="shared" si="1503"/>
        <v>0</v>
      </c>
      <c r="AJ595" s="291">
        <f t="shared" si="1503"/>
        <v>0</v>
      </c>
      <c r="AK595" s="291">
        <f t="shared" si="1503"/>
        <v>0</v>
      </c>
      <c r="AL595" s="291">
        <f t="shared" si="1503"/>
        <v>0</v>
      </c>
      <c r="AM595" s="336"/>
    </row>
    <row r="596" spans="1:39" ht="15.5">
      <c r="B596" s="439" t="s">
        <v>307</v>
      </c>
      <c r="C596" s="363"/>
      <c r="D596" s="383"/>
      <c r="E596" s="383"/>
      <c r="F596" s="383"/>
      <c r="G596" s="383"/>
      <c r="H596" s="383"/>
      <c r="I596" s="383"/>
      <c r="J596" s="383"/>
      <c r="K596" s="383"/>
      <c r="L596" s="383"/>
      <c r="M596" s="383"/>
      <c r="N596" s="383"/>
      <c r="O596" s="382"/>
      <c r="P596" s="383"/>
      <c r="Q596" s="383"/>
      <c r="R596" s="383"/>
      <c r="S596" s="363"/>
      <c r="T596" s="384"/>
      <c r="U596" s="384"/>
      <c r="V596" s="383"/>
      <c r="W596" s="383"/>
      <c r="X596" s="384"/>
      <c r="Y596" s="325">
        <f>SUMPRODUCT(G407:G574,Y407:Y574)</f>
        <v>12904769.464</v>
      </c>
      <c r="Z596" s="325">
        <f>SUMPRODUCT(G407:G574,Z407:Z574)</f>
        <v>2034322.8915068372</v>
      </c>
      <c r="AA596" s="325">
        <f t="shared" ref="AA596:AL596" si="1504">IF(AA405="kw",SUMPRODUCT($N$407:$N$574,$R$407:$R$574,AA407:AA574),SUMPRODUCT($G$407:$G$574,AA407:AA574))</f>
        <v>38767.732156706406</v>
      </c>
      <c r="AB596" s="325">
        <f t="shared" si="1504"/>
        <v>21874.958603999996</v>
      </c>
      <c r="AC596" s="325">
        <f>IF(AC405="kw",SUMPRODUCT($N$407:$N$574,$R$407:$R$574,AC407:AC574),SUMPRODUCT($G$407:$G$574,AC407:AC574))</f>
        <v>0</v>
      </c>
      <c r="AD596" s="325">
        <f t="shared" si="1504"/>
        <v>0</v>
      </c>
      <c r="AE596" s="325">
        <f t="shared" si="1504"/>
        <v>0</v>
      </c>
      <c r="AF596" s="325">
        <f t="shared" si="1504"/>
        <v>0</v>
      </c>
      <c r="AG596" s="325">
        <f t="shared" si="1504"/>
        <v>0</v>
      </c>
      <c r="AH596" s="325">
        <f t="shared" si="1504"/>
        <v>0</v>
      </c>
      <c r="AI596" s="325">
        <f t="shared" si="1504"/>
        <v>0</v>
      </c>
      <c r="AJ596" s="325">
        <f t="shared" si="1504"/>
        <v>0</v>
      </c>
      <c r="AK596" s="325">
        <f t="shared" si="1504"/>
        <v>0</v>
      </c>
      <c r="AL596" s="325">
        <f t="shared" si="1504"/>
        <v>0</v>
      </c>
      <c r="AM596" s="385"/>
    </row>
    <row r="597" spans="1:39" ht="22.5" customHeight="1">
      <c r="B597" s="367" t="s">
        <v>582</v>
      </c>
      <c r="C597" s="386"/>
      <c r="D597" s="387"/>
      <c r="E597" s="387"/>
      <c r="F597" s="387"/>
      <c r="G597" s="387"/>
      <c r="H597" s="387"/>
      <c r="I597" s="387"/>
      <c r="J597" s="387"/>
      <c r="K597" s="387"/>
      <c r="L597" s="387"/>
      <c r="M597" s="387"/>
      <c r="N597" s="387"/>
      <c r="O597" s="387"/>
      <c r="P597" s="387"/>
      <c r="Q597" s="387"/>
      <c r="R597" s="387"/>
      <c r="S597" s="370"/>
      <c r="T597" s="371"/>
      <c r="U597" s="387"/>
      <c r="V597" s="387"/>
      <c r="W597" s="387"/>
      <c r="X597" s="387"/>
      <c r="Y597" s="408"/>
      <c r="Z597" s="408"/>
      <c r="AA597" s="408"/>
      <c r="AB597" s="408"/>
      <c r="AC597" s="408"/>
      <c r="AD597" s="408"/>
      <c r="AE597" s="408"/>
      <c r="AF597" s="408"/>
      <c r="AG597" s="408"/>
      <c r="AH597" s="408"/>
      <c r="AI597" s="408"/>
      <c r="AJ597" s="408"/>
      <c r="AK597" s="408"/>
      <c r="AL597" s="408"/>
      <c r="AM597" s="388"/>
    </row>
    <row r="600" spans="1:39" ht="15.5">
      <c r="B600" s="280" t="s">
        <v>309</v>
      </c>
      <c r="C600" s="281"/>
      <c r="D600" s="587" t="s">
        <v>526</v>
      </c>
      <c r="E600" s="253"/>
      <c r="F600" s="587"/>
      <c r="G600" s="253"/>
      <c r="H600" s="253"/>
      <c r="I600" s="253"/>
      <c r="J600" s="253"/>
      <c r="K600" s="253"/>
      <c r="L600" s="253"/>
      <c r="M600" s="253"/>
      <c r="N600" s="253"/>
      <c r="O600" s="281"/>
      <c r="P600" s="253"/>
      <c r="Q600" s="253"/>
      <c r="R600" s="253"/>
      <c r="S600" s="253"/>
      <c r="T600" s="253"/>
      <c r="U600" s="253"/>
      <c r="V600" s="253"/>
      <c r="W600" s="253"/>
      <c r="X600" s="253"/>
      <c r="Y600" s="270"/>
      <c r="Z600" s="267"/>
      <c r="AA600" s="267"/>
      <c r="AB600" s="267"/>
      <c r="AC600" s="267"/>
      <c r="AD600" s="267"/>
      <c r="AE600" s="267"/>
      <c r="AF600" s="267"/>
      <c r="AG600" s="267"/>
      <c r="AH600" s="267"/>
      <c r="AI600" s="267"/>
      <c r="AJ600" s="267"/>
      <c r="AK600" s="267"/>
      <c r="AL600" s="267"/>
    </row>
    <row r="601" spans="1:39" ht="33.75" customHeight="1">
      <c r="B601" s="1198" t="s">
        <v>211</v>
      </c>
      <c r="C601" s="1200" t="s">
        <v>33</v>
      </c>
      <c r="D601" s="284" t="s">
        <v>422</v>
      </c>
      <c r="E601" s="1202" t="s">
        <v>209</v>
      </c>
      <c r="F601" s="1203"/>
      <c r="G601" s="1203"/>
      <c r="H601" s="1203"/>
      <c r="I601" s="1203"/>
      <c r="J601" s="1203"/>
      <c r="K601" s="1203"/>
      <c r="L601" s="1203"/>
      <c r="M601" s="1204"/>
      <c r="N601" s="1208" t="s">
        <v>213</v>
      </c>
      <c r="O601" s="284" t="s">
        <v>423</v>
      </c>
      <c r="P601" s="1202" t="s">
        <v>212</v>
      </c>
      <c r="Q601" s="1203"/>
      <c r="R601" s="1203"/>
      <c r="S601" s="1203"/>
      <c r="T601" s="1203"/>
      <c r="U601" s="1203"/>
      <c r="V601" s="1203"/>
      <c r="W601" s="1203"/>
      <c r="X601" s="1204"/>
      <c r="Y601" s="1205" t="s">
        <v>243</v>
      </c>
      <c r="Z601" s="1206"/>
      <c r="AA601" s="1206"/>
      <c r="AB601" s="1206"/>
      <c r="AC601" s="1206"/>
      <c r="AD601" s="1206"/>
      <c r="AE601" s="1206"/>
      <c r="AF601" s="1206"/>
      <c r="AG601" s="1206"/>
      <c r="AH601" s="1206"/>
      <c r="AI601" s="1206"/>
      <c r="AJ601" s="1206"/>
      <c r="AK601" s="1206"/>
      <c r="AL601" s="1206"/>
      <c r="AM601" s="1207"/>
    </row>
    <row r="602" spans="1:39" ht="68.25" customHeight="1">
      <c r="B602" s="1199"/>
      <c r="C602" s="1201"/>
      <c r="D602" s="285">
        <v>2018</v>
      </c>
      <c r="E602" s="285">
        <v>2019</v>
      </c>
      <c r="F602" s="285">
        <v>2020</v>
      </c>
      <c r="G602" s="285">
        <v>2021</v>
      </c>
      <c r="H602" s="285">
        <v>2022</v>
      </c>
      <c r="I602" s="285">
        <v>2023</v>
      </c>
      <c r="J602" s="285">
        <v>2024</v>
      </c>
      <c r="K602" s="285">
        <v>2025</v>
      </c>
      <c r="L602" s="285">
        <v>2026</v>
      </c>
      <c r="M602" s="285">
        <v>2027</v>
      </c>
      <c r="N602" s="1209"/>
      <c r="O602" s="285">
        <v>2018</v>
      </c>
      <c r="P602" s="285">
        <v>2019</v>
      </c>
      <c r="Q602" s="285">
        <v>2020</v>
      </c>
      <c r="R602" s="285">
        <v>2021</v>
      </c>
      <c r="S602" s="285">
        <v>2022</v>
      </c>
      <c r="T602" s="285">
        <v>2023</v>
      </c>
      <c r="U602" s="285">
        <v>2024</v>
      </c>
      <c r="V602" s="285">
        <v>2025</v>
      </c>
      <c r="W602" s="285">
        <v>2026</v>
      </c>
      <c r="X602" s="285">
        <v>2027</v>
      </c>
      <c r="Y602" s="285" t="str">
        <f>'1.  LRAMVA Summary'!D52</f>
        <v>Residential</v>
      </c>
      <c r="Z602" s="285" t="str">
        <f>'1.  LRAMVA Summary'!E52</f>
        <v>GS&lt;50 kW</v>
      </c>
      <c r="AA602" s="285" t="str">
        <f>'1.  LRAMVA Summary'!F52</f>
        <v>GS&gt;50 kW</v>
      </c>
      <c r="AB602" s="285" t="str">
        <f>'1.  LRAMVA Summary'!G52</f>
        <v>Streetlighting kW</v>
      </c>
      <c r="AC602" s="285" t="str">
        <f>'1.  LRAMVA Summary'!H52</f>
        <v/>
      </c>
      <c r="AD602" s="285" t="str">
        <f>'1.  LRAMVA Summary'!I52</f>
        <v/>
      </c>
      <c r="AE602" s="285" t="str">
        <f>'1.  LRAMVA Summary'!J52</f>
        <v/>
      </c>
      <c r="AF602" s="285" t="str">
        <f>'1.  LRAMVA Summary'!K52</f>
        <v/>
      </c>
      <c r="AG602" s="285" t="str">
        <f>'1.  LRAMVA Summary'!L52</f>
        <v/>
      </c>
      <c r="AH602" s="285" t="str">
        <f>'1.  LRAMVA Summary'!M52</f>
        <v/>
      </c>
      <c r="AI602" s="285" t="str">
        <f>'1.  LRAMVA Summary'!N52</f>
        <v/>
      </c>
      <c r="AJ602" s="285" t="str">
        <f>'1.  LRAMVA Summary'!O52</f>
        <v/>
      </c>
      <c r="AK602" s="285" t="str">
        <f>'1.  LRAMVA Summary'!P52</f>
        <v/>
      </c>
      <c r="AL602" s="285" t="str">
        <f>'1.  LRAMVA Summary'!Q52</f>
        <v/>
      </c>
      <c r="AM602" s="287" t="str">
        <f>'1.  LRAMVA Summary'!R52</f>
        <v>Total</v>
      </c>
    </row>
    <row r="603" spans="1:39" ht="15.75" customHeight="1">
      <c r="A603" s="529"/>
      <c r="B603" s="515" t="s">
        <v>504</v>
      </c>
      <c r="C603" s="289"/>
      <c r="D603" s="289"/>
      <c r="E603" s="289"/>
      <c r="F603" s="289"/>
      <c r="G603" s="289"/>
      <c r="H603" s="289"/>
      <c r="I603" s="289"/>
      <c r="J603" s="289"/>
      <c r="K603" s="289"/>
      <c r="L603" s="289"/>
      <c r="M603" s="289"/>
      <c r="N603" s="290"/>
      <c r="O603" s="289"/>
      <c r="P603" s="289"/>
      <c r="Q603" s="289"/>
      <c r="R603" s="289"/>
      <c r="S603" s="289"/>
      <c r="T603" s="289"/>
      <c r="U603" s="289"/>
      <c r="V603" s="289"/>
      <c r="W603" s="289"/>
      <c r="X603" s="289"/>
      <c r="Y603" s="291" t="str">
        <f>'1.  LRAMVA Summary'!D53</f>
        <v>kWh</v>
      </c>
      <c r="Z603" s="291" t="str">
        <f>'1.  LRAMVA Summary'!E53</f>
        <v>kWh</v>
      </c>
      <c r="AA603" s="291" t="str">
        <f>'1.  LRAMVA Summary'!F53</f>
        <v>kW</v>
      </c>
      <c r="AB603" s="291" t="str">
        <f>'1.  LRAMVA Summary'!G53</f>
        <v>kW</v>
      </c>
      <c r="AC603" s="291">
        <f>'1.  LRAMVA Summary'!H53</f>
        <v>0</v>
      </c>
      <c r="AD603" s="291">
        <f>'1.  LRAMVA Summary'!I53</f>
        <v>0</v>
      </c>
      <c r="AE603" s="291">
        <f>'1.  LRAMVA Summary'!J53</f>
        <v>0</v>
      </c>
      <c r="AF603" s="291">
        <f>'1.  LRAMVA Summary'!K53</f>
        <v>0</v>
      </c>
      <c r="AG603" s="291">
        <f>'1.  LRAMVA Summary'!L53</f>
        <v>0</v>
      </c>
      <c r="AH603" s="291">
        <f>'1.  LRAMVA Summary'!M53</f>
        <v>0</v>
      </c>
      <c r="AI603" s="291">
        <f>'1.  LRAMVA Summary'!N53</f>
        <v>0</v>
      </c>
      <c r="AJ603" s="291">
        <f>'1.  LRAMVA Summary'!O53</f>
        <v>0</v>
      </c>
      <c r="AK603" s="291">
        <f>'1.  LRAMVA Summary'!P53</f>
        <v>0</v>
      </c>
      <c r="AL603" s="291">
        <f>'1.  LRAMVA Summary'!Q53</f>
        <v>0</v>
      </c>
      <c r="AM603" s="292"/>
    </row>
    <row r="604" spans="1:39" ht="15.5" outlineLevel="1">
      <c r="A604" s="529"/>
      <c r="B604" s="501" t="s">
        <v>497</v>
      </c>
      <c r="C604" s="289"/>
      <c r="D604" s="289"/>
      <c r="E604" s="289"/>
      <c r="F604" s="289"/>
      <c r="G604" s="289"/>
      <c r="H604" s="289"/>
      <c r="I604" s="289"/>
      <c r="J604" s="289"/>
      <c r="K604" s="289"/>
      <c r="L604" s="289"/>
      <c r="M604" s="289"/>
      <c r="N604" s="290"/>
      <c r="O604" s="289"/>
      <c r="P604" s="289"/>
      <c r="Q604" s="289"/>
      <c r="R604" s="289"/>
      <c r="S604" s="289"/>
      <c r="T604" s="289"/>
      <c r="U604" s="289"/>
      <c r="V604" s="289"/>
      <c r="W604" s="289"/>
      <c r="X604" s="289"/>
      <c r="Y604" s="291"/>
      <c r="Z604" s="291"/>
      <c r="AA604" s="291"/>
      <c r="AB604" s="291"/>
      <c r="AC604" s="291"/>
      <c r="AD604" s="291"/>
      <c r="AE604" s="291"/>
      <c r="AF604" s="291"/>
      <c r="AG604" s="291"/>
      <c r="AH604" s="291"/>
      <c r="AI604" s="291"/>
      <c r="AJ604" s="291"/>
      <c r="AK604" s="291"/>
      <c r="AL604" s="291"/>
      <c r="AM604" s="292"/>
    </row>
    <row r="605" spans="1:39" ht="15.5" outlineLevel="1">
      <c r="A605" s="529">
        <v>1</v>
      </c>
      <c r="B605" s="427" t="s">
        <v>95</v>
      </c>
      <c r="C605" s="291" t="s">
        <v>25</v>
      </c>
      <c r="D605" s="295"/>
      <c r="E605" s="295"/>
      <c r="F605" s="295"/>
      <c r="G605" s="295"/>
      <c r="H605" s="295"/>
      <c r="I605" s="295"/>
      <c r="J605" s="295"/>
      <c r="K605" s="295"/>
      <c r="L605" s="295"/>
      <c r="M605" s="295"/>
      <c r="N605" s="291"/>
      <c r="O605" s="295"/>
      <c r="P605" s="295"/>
      <c r="Q605" s="295"/>
      <c r="R605" s="295"/>
      <c r="S605" s="295"/>
      <c r="T605" s="295"/>
      <c r="U605" s="295"/>
      <c r="V605" s="295"/>
      <c r="W605" s="295"/>
      <c r="X605" s="295"/>
      <c r="Y605" s="409"/>
      <c r="Z605" s="409"/>
      <c r="AA605" s="409"/>
      <c r="AB605" s="409"/>
      <c r="AC605" s="409"/>
      <c r="AD605" s="409"/>
      <c r="AE605" s="409"/>
      <c r="AF605" s="409"/>
      <c r="AG605" s="409"/>
      <c r="AH605" s="409"/>
      <c r="AI605" s="409"/>
      <c r="AJ605" s="409"/>
      <c r="AK605" s="409"/>
      <c r="AL605" s="409"/>
      <c r="AM605" s="296">
        <f>SUM(Y605:AL605)</f>
        <v>0</v>
      </c>
    </row>
    <row r="606" spans="1:39" ht="15.5" outlineLevel="1">
      <c r="A606" s="529"/>
      <c r="B606" s="294" t="s">
        <v>310</v>
      </c>
      <c r="C606" s="291" t="s">
        <v>163</v>
      </c>
      <c r="D606" s="295"/>
      <c r="E606" s="295"/>
      <c r="F606" s="295"/>
      <c r="G606" s="295"/>
      <c r="H606" s="295"/>
      <c r="I606" s="295"/>
      <c r="J606" s="295"/>
      <c r="K606" s="295"/>
      <c r="L606" s="295"/>
      <c r="M606" s="295"/>
      <c r="N606" s="466"/>
      <c r="O606" s="295"/>
      <c r="P606" s="295"/>
      <c r="Q606" s="295"/>
      <c r="R606" s="295"/>
      <c r="S606" s="295"/>
      <c r="T606" s="295"/>
      <c r="U606" s="295"/>
      <c r="V606" s="295"/>
      <c r="W606" s="295"/>
      <c r="X606" s="295"/>
      <c r="Y606" s="410">
        <f>Y605</f>
        <v>0</v>
      </c>
      <c r="Z606" s="410">
        <f t="shared" ref="Z606" si="1505">Z605</f>
        <v>0</v>
      </c>
      <c r="AA606" s="410">
        <f t="shared" ref="AA606" si="1506">AA605</f>
        <v>0</v>
      </c>
      <c r="AB606" s="410">
        <f t="shared" ref="AB606" si="1507">AB605</f>
        <v>0</v>
      </c>
      <c r="AC606" s="410">
        <f t="shared" ref="AC606" si="1508">AC605</f>
        <v>0</v>
      </c>
      <c r="AD606" s="410">
        <f t="shared" ref="AD606" si="1509">AD605</f>
        <v>0</v>
      </c>
      <c r="AE606" s="410">
        <f t="shared" ref="AE606" si="1510">AE605</f>
        <v>0</v>
      </c>
      <c r="AF606" s="410">
        <f t="shared" ref="AF606" si="1511">AF605</f>
        <v>0</v>
      </c>
      <c r="AG606" s="410">
        <f t="shared" ref="AG606" si="1512">AG605</f>
        <v>0</v>
      </c>
      <c r="AH606" s="410">
        <f t="shared" ref="AH606" si="1513">AH605</f>
        <v>0</v>
      </c>
      <c r="AI606" s="410">
        <f t="shared" ref="AI606" si="1514">AI605</f>
        <v>0</v>
      </c>
      <c r="AJ606" s="410">
        <f t="shared" ref="AJ606" si="1515">AJ605</f>
        <v>0</v>
      </c>
      <c r="AK606" s="410">
        <f t="shared" ref="AK606" si="1516">AK605</f>
        <v>0</v>
      </c>
      <c r="AL606" s="410">
        <f t="shared" ref="AL606" si="1517">AL605</f>
        <v>0</v>
      </c>
      <c r="AM606" s="297"/>
    </row>
    <row r="607" spans="1:39" ht="15.5" outlineLevel="1">
      <c r="A607" s="529"/>
      <c r="B607" s="298"/>
      <c r="C607" s="299"/>
      <c r="D607" s="299"/>
      <c r="E607" s="299"/>
      <c r="F607" s="299"/>
      <c r="G607" s="299"/>
      <c r="H607" s="299"/>
      <c r="I607" s="299"/>
      <c r="J607" s="299"/>
      <c r="K607" s="299"/>
      <c r="L607" s="299"/>
      <c r="M607" s="299"/>
      <c r="N607" s="300"/>
      <c r="O607" s="299"/>
      <c r="P607" s="299"/>
      <c r="Q607" s="299"/>
      <c r="R607" s="299"/>
      <c r="S607" s="299"/>
      <c r="T607" s="299"/>
      <c r="U607" s="299"/>
      <c r="V607" s="299"/>
      <c r="W607" s="299"/>
      <c r="X607" s="299"/>
      <c r="Y607" s="411"/>
      <c r="Z607" s="412"/>
      <c r="AA607" s="412"/>
      <c r="AB607" s="412"/>
      <c r="AC607" s="412"/>
      <c r="AD607" s="412"/>
      <c r="AE607" s="412"/>
      <c r="AF607" s="412"/>
      <c r="AG607" s="412"/>
      <c r="AH607" s="412"/>
      <c r="AI607" s="412"/>
      <c r="AJ607" s="412"/>
      <c r="AK607" s="412"/>
      <c r="AL607" s="412"/>
      <c r="AM607" s="302"/>
    </row>
    <row r="608" spans="1:39" ht="15.5" outlineLevel="1">
      <c r="A608" s="529">
        <v>2</v>
      </c>
      <c r="B608" s="427" t="s">
        <v>96</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09"/>
      <c r="Z608" s="409"/>
      <c r="AA608" s="409"/>
      <c r="AB608" s="409"/>
      <c r="AC608" s="409"/>
      <c r="AD608" s="409"/>
      <c r="AE608" s="409"/>
      <c r="AF608" s="409"/>
      <c r="AG608" s="409"/>
      <c r="AH608" s="409"/>
      <c r="AI608" s="409"/>
      <c r="AJ608" s="409"/>
      <c r="AK608" s="409"/>
      <c r="AL608" s="409"/>
      <c r="AM608" s="296">
        <f>SUM(Y608:AL608)</f>
        <v>0</v>
      </c>
    </row>
    <row r="609" spans="1:39" ht="15.5" outlineLevel="1">
      <c r="A609" s="529"/>
      <c r="B609" s="294" t="s">
        <v>310</v>
      </c>
      <c r="C609" s="291" t="s">
        <v>163</v>
      </c>
      <c r="D609" s="295"/>
      <c r="E609" s="295"/>
      <c r="F609" s="295"/>
      <c r="G609" s="295"/>
      <c r="H609" s="295"/>
      <c r="I609" s="295"/>
      <c r="J609" s="295"/>
      <c r="K609" s="295"/>
      <c r="L609" s="295"/>
      <c r="M609" s="295"/>
      <c r="N609" s="466"/>
      <c r="O609" s="295"/>
      <c r="P609" s="295"/>
      <c r="Q609" s="295"/>
      <c r="R609" s="295"/>
      <c r="S609" s="295"/>
      <c r="T609" s="295"/>
      <c r="U609" s="295"/>
      <c r="V609" s="295"/>
      <c r="W609" s="295"/>
      <c r="X609" s="295"/>
      <c r="Y609" s="410">
        <f>Y608</f>
        <v>0</v>
      </c>
      <c r="Z609" s="410">
        <f t="shared" ref="Z609" si="1518">Z608</f>
        <v>0</v>
      </c>
      <c r="AA609" s="410">
        <f t="shared" ref="AA609" si="1519">AA608</f>
        <v>0</v>
      </c>
      <c r="AB609" s="410">
        <f t="shared" ref="AB609" si="1520">AB608</f>
        <v>0</v>
      </c>
      <c r="AC609" s="410">
        <f t="shared" ref="AC609" si="1521">AC608</f>
        <v>0</v>
      </c>
      <c r="AD609" s="410">
        <f t="shared" ref="AD609" si="1522">AD608</f>
        <v>0</v>
      </c>
      <c r="AE609" s="410">
        <f t="shared" ref="AE609" si="1523">AE608</f>
        <v>0</v>
      </c>
      <c r="AF609" s="410">
        <f t="shared" ref="AF609" si="1524">AF608</f>
        <v>0</v>
      </c>
      <c r="AG609" s="410">
        <f t="shared" ref="AG609" si="1525">AG608</f>
        <v>0</v>
      </c>
      <c r="AH609" s="410">
        <f t="shared" ref="AH609" si="1526">AH608</f>
        <v>0</v>
      </c>
      <c r="AI609" s="410">
        <f t="shared" ref="AI609" si="1527">AI608</f>
        <v>0</v>
      </c>
      <c r="AJ609" s="410">
        <f t="shared" ref="AJ609" si="1528">AJ608</f>
        <v>0</v>
      </c>
      <c r="AK609" s="410">
        <f t="shared" ref="AK609" si="1529">AK608</f>
        <v>0</v>
      </c>
      <c r="AL609" s="410">
        <f t="shared" ref="AL609" si="1530">AL608</f>
        <v>0</v>
      </c>
      <c r="AM609" s="297"/>
    </row>
    <row r="610" spans="1:39" ht="15.5" outlineLevel="1">
      <c r="A610" s="529"/>
      <c r="B610" s="298"/>
      <c r="C610" s="299"/>
      <c r="D610" s="304"/>
      <c r="E610" s="304"/>
      <c r="F610" s="304"/>
      <c r="G610" s="304"/>
      <c r="H610" s="304"/>
      <c r="I610" s="304"/>
      <c r="J610" s="304"/>
      <c r="K610" s="304"/>
      <c r="L610" s="304"/>
      <c r="M610" s="304"/>
      <c r="N610" s="300"/>
      <c r="O610" s="304"/>
      <c r="P610" s="304"/>
      <c r="Q610" s="304"/>
      <c r="R610" s="304"/>
      <c r="S610" s="304"/>
      <c r="T610" s="304"/>
      <c r="U610" s="304"/>
      <c r="V610" s="304"/>
      <c r="W610" s="304"/>
      <c r="X610" s="304"/>
      <c r="Y610" s="411"/>
      <c r="Z610" s="412"/>
      <c r="AA610" s="412"/>
      <c r="AB610" s="412"/>
      <c r="AC610" s="412"/>
      <c r="AD610" s="412"/>
      <c r="AE610" s="412"/>
      <c r="AF610" s="412"/>
      <c r="AG610" s="412"/>
      <c r="AH610" s="412"/>
      <c r="AI610" s="412"/>
      <c r="AJ610" s="412"/>
      <c r="AK610" s="412"/>
      <c r="AL610" s="412"/>
      <c r="AM610" s="302"/>
    </row>
    <row r="611" spans="1:39" ht="15.5" outlineLevel="1">
      <c r="A611" s="529">
        <v>3</v>
      </c>
      <c r="B611" s="427" t="s">
        <v>97</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09"/>
      <c r="Z611" s="409"/>
      <c r="AA611" s="409"/>
      <c r="AB611" s="409"/>
      <c r="AC611" s="409"/>
      <c r="AD611" s="409"/>
      <c r="AE611" s="409"/>
      <c r="AF611" s="409"/>
      <c r="AG611" s="409"/>
      <c r="AH611" s="409"/>
      <c r="AI611" s="409"/>
      <c r="AJ611" s="409"/>
      <c r="AK611" s="409"/>
      <c r="AL611" s="409"/>
      <c r="AM611" s="296">
        <f>SUM(Y611:AL611)</f>
        <v>0</v>
      </c>
    </row>
    <row r="612" spans="1:39" ht="15.5" outlineLevel="1">
      <c r="A612" s="529"/>
      <c r="B612" s="294" t="s">
        <v>310</v>
      </c>
      <c r="C612" s="291" t="s">
        <v>163</v>
      </c>
      <c r="D612" s="295"/>
      <c r="E612" s="295"/>
      <c r="F612" s="295"/>
      <c r="G612" s="295"/>
      <c r="H612" s="295"/>
      <c r="I612" s="295"/>
      <c r="J612" s="295"/>
      <c r="K612" s="295"/>
      <c r="L612" s="295"/>
      <c r="M612" s="295"/>
      <c r="N612" s="466"/>
      <c r="O612" s="295"/>
      <c r="P612" s="295"/>
      <c r="Q612" s="295"/>
      <c r="R612" s="295"/>
      <c r="S612" s="295"/>
      <c r="T612" s="295"/>
      <c r="U612" s="295"/>
      <c r="V612" s="295"/>
      <c r="W612" s="295"/>
      <c r="X612" s="295"/>
      <c r="Y612" s="410">
        <f>Y611</f>
        <v>0</v>
      </c>
      <c r="Z612" s="410">
        <f t="shared" ref="Z612" si="1531">Z611</f>
        <v>0</v>
      </c>
      <c r="AA612" s="410">
        <f t="shared" ref="AA612" si="1532">AA611</f>
        <v>0</v>
      </c>
      <c r="AB612" s="410">
        <f t="shared" ref="AB612" si="1533">AB611</f>
        <v>0</v>
      </c>
      <c r="AC612" s="410">
        <f t="shared" ref="AC612" si="1534">AC611</f>
        <v>0</v>
      </c>
      <c r="AD612" s="410">
        <f t="shared" ref="AD612" si="1535">AD611</f>
        <v>0</v>
      </c>
      <c r="AE612" s="410">
        <f t="shared" ref="AE612" si="1536">AE611</f>
        <v>0</v>
      </c>
      <c r="AF612" s="410">
        <f t="shared" ref="AF612" si="1537">AF611</f>
        <v>0</v>
      </c>
      <c r="AG612" s="410">
        <f t="shared" ref="AG612" si="1538">AG611</f>
        <v>0</v>
      </c>
      <c r="AH612" s="410">
        <f t="shared" ref="AH612" si="1539">AH611</f>
        <v>0</v>
      </c>
      <c r="AI612" s="410">
        <f t="shared" ref="AI612" si="1540">AI611</f>
        <v>0</v>
      </c>
      <c r="AJ612" s="410">
        <f t="shared" ref="AJ612" si="1541">AJ611</f>
        <v>0</v>
      </c>
      <c r="AK612" s="410">
        <f t="shared" ref="AK612" si="1542">AK611</f>
        <v>0</v>
      </c>
      <c r="AL612" s="410">
        <f t="shared" ref="AL612" si="1543">AL611</f>
        <v>0</v>
      </c>
      <c r="AM612" s="297"/>
    </row>
    <row r="613" spans="1:39" ht="15.5" outlineLevel="1">
      <c r="A613" s="529"/>
      <c r="B613" s="294"/>
      <c r="C613" s="305"/>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11"/>
      <c r="Z613" s="411"/>
      <c r="AA613" s="411"/>
      <c r="AB613" s="411"/>
      <c r="AC613" s="411"/>
      <c r="AD613" s="411"/>
      <c r="AE613" s="411"/>
      <c r="AF613" s="411"/>
      <c r="AG613" s="411"/>
      <c r="AH613" s="411"/>
      <c r="AI613" s="411"/>
      <c r="AJ613" s="411"/>
      <c r="AK613" s="411"/>
      <c r="AL613" s="411"/>
      <c r="AM613" s="306"/>
    </row>
    <row r="614" spans="1:39" ht="15.5" outlineLevel="1">
      <c r="A614" s="529">
        <v>4</v>
      </c>
      <c r="B614" s="517" t="s">
        <v>668</v>
      </c>
      <c r="C614" s="291" t="s">
        <v>25</v>
      </c>
      <c r="D614" s="295"/>
      <c r="E614" s="295"/>
      <c r="F614" s="295"/>
      <c r="G614" s="295"/>
      <c r="H614" s="295"/>
      <c r="I614" s="295"/>
      <c r="J614" s="295"/>
      <c r="K614" s="295"/>
      <c r="L614" s="295"/>
      <c r="M614" s="295"/>
      <c r="N614" s="291"/>
      <c r="O614" s="295"/>
      <c r="P614" s="295"/>
      <c r="Q614" s="295"/>
      <c r="R614" s="295"/>
      <c r="S614" s="295"/>
      <c r="T614" s="295"/>
      <c r="U614" s="295"/>
      <c r="V614" s="295"/>
      <c r="W614" s="295"/>
      <c r="X614" s="295"/>
      <c r="Y614" s="409"/>
      <c r="Z614" s="409"/>
      <c r="AA614" s="409"/>
      <c r="AB614" s="409"/>
      <c r="AC614" s="409"/>
      <c r="AD614" s="409"/>
      <c r="AE614" s="409"/>
      <c r="AF614" s="409"/>
      <c r="AG614" s="409"/>
      <c r="AH614" s="409"/>
      <c r="AI614" s="409"/>
      <c r="AJ614" s="409"/>
      <c r="AK614" s="409"/>
      <c r="AL614" s="409"/>
      <c r="AM614" s="296">
        <f>SUM(Y614:AL614)</f>
        <v>0</v>
      </c>
    </row>
    <row r="615" spans="1:39" ht="15.5" outlineLevel="1">
      <c r="A615" s="529"/>
      <c r="B615" s="294" t="s">
        <v>310</v>
      </c>
      <c r="C615" s="291" t="s">
        <v>163</v>
      </c>
      <c r="D615" s="295"/>
      <c r="E615" s="295"/>
      <c r="F615" s="295"/>
      <c r="G615" s="295"/>
      <c r="H615" s="295"/>
      <c r="I615" s="295"/>
      <c r="J615" s="295"/>
      <c r="K615" s="295"/>
      <c r="L615" s="295"/>
      <c r="M615" s="295"/>
      <c r="N615" s="466"/>
      <c r="O615" s="295"/>
      <c r="P615" s="295"/>
      <c r="Q615" s="295"/>
      <c r="R615" s="295"/>
      <c r="S615" s="295"/>
      <c r="T615" s="295"/>
      <c r="U615" s="295"/>
      <c r="V615" s="295"/>
      <c r="W615" s="295"/>
      <c r="X615" s="295"/>
      <c r="Y615" s="410">
        <f>Y614</f>
        <v>0</v>
      </c>
      <c r="Z615" s="410">
        <f t="shared" ref="Z615" si="1544">Z614</f>
        <v>0</v>
      </c>
      <c r="AA615" s="410">
        <f t="shared" ref="AA615" si="1545">AA614</f>
        <v>0</v>
      </c>
      <c r="AB615" s="410">
        <f t="shared" ref="AB615" si="1546">AB614</f>
        <v>0</v>
      </c>
      <c r="AC615" s="410">
        <f t="shared" ref="AC615" si="1547">AC614</f>
        <v>0</v>
      </c>
      <c r="AD615" s="410">
        <f t="shared" ref="AD615" si="1548">AD614</f>
        <v>0</v>
      </c>
      <c r="AE615" s="410">
        <f t="shared" ref="AE615" si="1549">AE614</f>
        <v>0</v>
      </c>
      <c r="AF615" s="410">
        <f t="shared" ref="AF615" si="1550">AF614</f>
        <v>0</v>
      </c>
      <c r="AG615" s="410">
        <f t="shared" ref="AG615" si="1551">AG614</f>
        <v>0</v>
      </c>
      <c r="AH615" s="410">
        <f t="shared" ref="AH615" si="1552">AH614</f>
        <v>0</v>
      </c>
      <c r="AI615" s="410">
        <f t="shared" ref="AI615" si="1553">AI614</f>
        <v>0</v>
      </c>
      <c r="AJ615" s="410">
        <f t="shared" ref="AJ615" si="1554">AJ614</f>
        <v>0</v>
      </c>
      <c r="AK615" s="410">
        <f t="shared" ref="AK615" si="1555">AK614</f>
        <v>0</v>
      </c>
      <c r="AL615" s="410">
        <f t="shared" ref="AL615" si="1556">AL614</f>
        <v>0</v>
      </c>
      <c r="AM615" s="297"/>
    </row>
    <row r="616" spans="1:39" ht="15.5" outlineLevel="1">
      <c r="A616" s="529"/>
      <c r="B616" s="294"/>
      <c r="C616" s="305"/>
      <c r="D616" s="304"/>
      <c r="E616" s="304"/>
      <c r="F616" s="304"/>
      <c r="G616" s="304"/>
      <c r="H616" s="304"/>
      <c r="I616" s="304"/>
      <c r="J616" s="304"/>
      <c r="K616" s="304"/>
      <c r="L616" s="304"/>
      <c r="M616" s="304"/>
      <c r="N616" s="291"/>
      <c r="O616" s="304"/>
      <c r="P616" s="304"/>
      <c r="Q616" s="304"/>
      <c r="R616" s="304"/>
      <c r="S616" s="304"/>
      <c r="T616" s="304"/>
      <c r="U616" s="304"/>
      <c r="V616" s="304"/>
      <c r="W616" s="304"/>
      <c r="X616" s="304"/>
      <c r="Y616" s="411"/>
      <c r="Z616" s="411"/>
      <c r="AA616" s="411"/>
      <c r="AB616" s="411"/>
      <c r="AC616" s="411"/>
      <c r="AD616" s="411"/>
      <c r="AE616" s="411"/>
      <c r="AF616" s="411"/>
      <c r="AG616" s="411"/>
      <c r="AH616" s="411"/>
      <c r="AI616" s="411"/>
      <c r="AJ616" s="411"/>
      <c r="AK616" s="411"/>
      <c r="AL616" s="411"/>
      <c r="AM616" s="306"/>
    </row>
    <row r="617" spans="1:39" ht="15.75" customHeight="1" outlineLevel="1">
      <c r="A617" s="529">
        <v>5</v>
      </c>
      <c r="B617" s="427" t="s">
        <v>98</v>
      </c>
      <c r="C617" s="291" t="s">
        <v>25</v>
      </c>
      <c r="D617" s="295"/>
      <c r="E617" s="295"/>
      <c r="F617" s="295"/>
      <c r="G617" s="295"/>
      <c r="H617" s="295"/>
      <c r="I617" s="295"/>
      <c r="J617" s="295"/>
      <c r="K617" s="295"/>
      <c r="L617" s="295"/>
      <c r="M617" s="295"/>
      <c r="N617" s="291"/>
      <c r="O617" s="295"/>
      <c r="P617" s="295"/>
      <c r="Q617" s="295"/>
      <c r="R617" s="295"/>
      <c r="S617" s="295"/>
      <c r="T617" s="295"/>
      <c r="U617" s="295"/>
      <c r="V617" s="295"/>
      <c r="W617" s="295"/>
      <c r="X617" s="295"/>
      <c r="Y617" s="409"/>
      <c r="Z617" s="409"/>
      <c r="AA617" s="409"/>
      <c r="AB617" s="409"/>
      <c r="AC617" s="409"/>
      <c r="AD617" s="409"/>
      <c r="AE617" s="409"/>
      <c r="AF617" s="409"/>
      <c r="AG617" s="409"/>
      <c r="AH617" s="409"/>
      <c r="AI617" s="409"/>
      <c r="AJ617" s="409"/>
      <c r="AK617" s="409"/>
      <c r="AL617" s="409"/>
      <c r="AM617" s="296">
        <f>SUM(Y617:AL617)</f>
        <v>0</v>
      </c>
    </row>
    <row r="618" spans="1:39" ht="15.5" outlineLevel="1">
      <c r="A618" s="529"/>
      <c r="B618" s="294" t="s">
        <v>310</v>
      </c>
      <c r="C618" s="291" t="s">
        <v>163</v>
      </c>
      <c r="D618" s="295"/>
      <c r="E618" s="295"/>
      <c r="F618" s="295"/>
      <c r="G618" s="295"/>
      <c r="H618" s="295"/>
      <c r="I618" s="295"/>
      <c r="J618" s="295"/>
      <c r="K618" s="295"/>
      <c r="L618" s="295"/>
      <c r="M618" s="295"/>
      <c r="N618" s="466"/>
      <c r="O618" s="295"/>
      <c r="P618" s="295"/>
      <c r="Q618" s="295"/>
      <c r="R618" s="295"/>
      <c r="S618" s="295"/>
      <c r="T618" s="295"/>
      <c r="U618" s="295"/>
      <c r="V618" s="295"/>
      <c r="W618" s="295"/>
      <c r="X618" s="295"/>
      <c r="Y618" s="410">
        <f>Y617</f>
        <v>0</v>
      </c>
      <c r="Z618" s="410">
        <f t="shared" ref="Z618" si="1557">Z617</f>
        <v>0</v>
      </c>
      <c r="AA618" s="410">
        <f t="shared" ref="AA618" si="1558">AA617</f>
        <v>0</v>
      </c>
      <c r="AB618" s="410">
        <f t="shared" ref="AB618" si="1559">AB617</f>
        <v>0</v>
      </c>
      <c r="AC618" s="410">
        <f t="shared" ref="AC618" si="1560">AC617</f>
        <v>0</v>
      </c>
      <c r="AD618" s="410">
        <f t="shared" ref="AD618" si="1561">AD617</f>
        <v>0</v>
      </c>
      <c r="AE618" s="410">
        <f t="shared" ref="AE618" si="1562">AE617</f>
        <v>0</v>
      </c>
      <c r="AF618" s="410">
        <f t="shared" ref="AF618" si="1563">AF617</f>
        <v>0</v>
      </c>
      <c r="AG618" s="410">
        <f t="shared" ref="AG618" si="1564">AG617</f>
        <v>0</v>
      </c>
      <c r="AH618" s="410">
        <f t="shared" ref="AH618" si="1565">AH617</f>
        <v>0</v>
      </c>
      <c r="AI618" s="410">
        <f t="shared" ref="AI618" si="1566">AI617</f>
        <v>0</v>
      </c>
      <c r="AJ618" s="410">
        <f t="shared" ref="AJ618" si="1567">AJ617</f>
        <v>0</v>
      </c>
      <c r="AK618" s="410">
        <f t="shared" ref="AK618" si="1568">AK617</f>
        <v>0</v>
      </c>
      <c r="AL618" s="410">
        <f t="shared" ref="AL618" si="1569">AL617</f>
        <v>0</v>
      </c>
      <c r="AM618" s="297"/>
    </row>
    <row r="619" spans="1:39" ht="15.5" outlineLevel="1">
      <c r="A619" s="529"/>
      <c r="B619" s="294"/>
      <c r="C619" s="291"/>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421"/>
      <c r="Z619" s="422"/>
      <c r="AA619" s="422"/>
      <c r="AB619" s="422"/>
      <c r="AC619" s="422"/>
      <c r="AD619" s="422"/>
      <c r="AE619" s="422"/>
      <c r="AF619" s="422"/>
      <c r="AG619" s="422"/>
      <c r="AH619" s="422"/>
      <c r="AI619" s="422"/>
      <c r="AJ619" s="422"/>
      <c r="AK619" s="422"/>
      <c r="AL619" s="422"/>
      <c r="AM619" s="297"/>
    </row>
    <row r="620" spans="1:39" ht="15.5" outlineLevel="1">
      <c r="A620" s="529"/>
      <c r="B620" s="318" t="s">
        <v>498</v>
      </c>
      <c r="C620" s="289"/>
      <c r="D620" s="289"/>
      <c r="E620" s="289"/>
      <c r="F620" s="289"/>
      <c r="G620" s="289"/>
      <c r="H620" s="289"/>
      <c r="I620" s="289"/>
      <c r="J620" s="289"/>
      <c r="K620" s="289"/>
      <c r="L620" s="289"/>
      <c r="M620" s="289"/>
      <c r="N620" s="290"/>
      <c r="O620" s="289"/>
      <c r="P620" s="289"/>
      <c r="Q620" s="289"/>
      <c r="R620" s="289"/>
      <c r="S620" s="289"/>
      <c r="T620" s="289"/>
      <c r="U620" s="289"/>
      <c r="V620" s="289"/>
      <c r="W620" s="289"/>
      <c r="X620" s="289"/>
      <c r="Y620" s="413"/>
      <c r="Z620" s="413"/>
      <c r="AA620" s="413"/>
      <c r="AB620" s="413"/>
      <c r="AC620" s="413"/>
      <c r="AD620" s="413"/>
      <c r="AE620" s="413"/>
      <c r="AF620" s="413"/>
      <c r="AG620" s="413"/>
      <c r="AH620" s="413"/>
      <c r="AI620" s="413"/>
      <c r="AJ620" s="413"/>
      <c r="AK620" s="413"/>
      <c r="AL620" s="413"/>
      <c r="AM620" s="292"/>
    </row>
    <row r="621" spans="1:39" ht="15.5" outlineLevel="1">
      <c r="A621" s="529">
        <v>6</v>
      </c>
      <c r="B621" s="427" t="s">
        <v>99</v>
      </c>
      <c r="C621" s="291" t="s">
        <v>25</v>
      </c>
      <c r="D621" s="295"/>
      <c r="E621" s="295"/>
      <c r="F621" s="295"/>
      <c r="G621" s="295"/>
      <c r="H621" s="295"/>
      <c r="I621" s="295"/>
      <c r="J621" s="295"/>
      <c r="K621" s="295"/>
      <c r="L621" s="295"/>
      <c r="M621" s="295"/>
      <c r="N621" s="295">
        <v>12</v>
      </c>
      <c r="O621" s="295"/>
      <c r="P621" s="295"/>
      <c r="Q621" s="295"/>
      <c r="R621" s="295"/>
      <c r="S621" s="295"/>
      <c r="T621" s="295"/>
      <c r="U621" s="295"/>
      <c r="V621" s="295"/>
      <c r="W621" s="295"/>
      <c r="X621" s="295"/>
      <c r="Y621" s="414"/>
      <c r="Z621" s="409"/>
      <c r="AA621" s="409"/>
      <c r="AB621" s="409"/>
      <c r="AC621" s="409"/>
      <c r="AD621" s="409"/>
      <c r="AE621" s="409"/>
      <c r="AF621" s="414"/>
      <c r="AG621" s="414"/>
      <c r="AH621" s="414"/>
      <c r="AI621" s="414"/>
      <c r="AJ621" s="414"/>
      <c r="AK621" s="414"/>
      <c r="AL621" s="414"/>
      <c r="AM621" s="296">
        <f>SUM(Y621:AL621)</f>
        <v>0</v>
      </c>
    </row>
    <row r="622" spans="1:39" ht="15.5" outlineLevel="1">
      <c r="A622" s="529"/>
      <c r="B622" s="294" t="s">
        <v>310</v>
      </c>
      <c r="C622" s="291" t="s">
        <v>163</v>
      </c>
      <c r="D622" s="295"/>
      <c r="E622" s="295"/>
      <c r="F622" s="295"/>
      <c r="G622" s="295"/>
      <c r="H622" s="295"/>
      <c r="I622" s="295"/>
      <c r="J622" s="295"/>
      <c r="K622" s="295"/>
      <c r="L622" s="295"/>
      <c r="M622" s="295"/>
      <c r="N622" s="295">
        <f>N621</f>
        <v>12</v>
      </c>
      <c r="O622" s="295"/>
      <c r="P622" s="295"/>
      <c r="Q622" s="295"/>
      <c r="R622" s="295"/>
      <c r="S622" s="295"/>
      <c r="T622" s="295"/>
      <c r="U622" s="295"/>
      <c r="V622" s="295"/>
      <c r="W622" s="295"/>
      <c r="X622" s="295"/>
      <c r="Y622" s="410">
        <f>Y621</f>
        <v>0</v>
      </c>
      <c r="Z622" s="410">
        <f t="shared" ref="Z622" si="1570">Z621</f>
        <v>0</v>
      </c>
      <c r="AA622" s="410">
        <f t="shared" ref="AA622" si="1571">AA621</f>
        <v>0</v>
      </c>
      <c r="AB622" s="410">
        <f t="shared" ref="AB622" si="1572">AB621</f>
        <v>0</v>
      </c>
      <c r="AC622" s="410">
        <f t="shared" ref="AC622" si="1573">AC621</f>
        <v>0</v>
      </c>
      <c r="AD622" s="410">
        <f t="shared" ref="AD622" si="1574">AD621</f>
        <v>0</v>
      </c>
      <c r="AE622" s="410">
        <f t="shared" ref="AE622" si="1575">AE621</f>
        <v>0</v>
      </c>
      <c r="AF622" s="410">
        <f t="shared" ref="AF622" si="1576">AF621</f>
        <v>0</v>
      </c>
      <c r="AG622" s="410">
        <f t="shared" ref="AG622" si="1577">AG621</f>
        <v>0</v>
      </c>
      <c r="AH622" s="410">
        <f t="shared" ref="AH622" si="1578">AH621</f>
        <v>0</v>
      </c>
      <c r="AI622" s="410">
        <f t="shared" ref="AI622" si="1579">AI621</f>
        <v>0</v>
      </c>
      <c r="AJ622" s="410">
        <f t="shared" ref="AJ622" si="1580">AJ621</f>
        <v>0</v>
      </c>
      <c r="AK622" s="410">
        <f t="shared" ref="AK622" si="1581">AK621</f>
        <v>0</v>
      </c>
      <c r="AL622" s="410">
        <f t="shared" ref="AL622" si="1582">AL621</f>
        <v>0</v>
      </c>
      <c r="AM622" s="311"/>
    </row>
    <row r="623" spans="1:39" ht="15.5" outlineLevel="1">
      <c r="A623" s="529"/>
      <c r="B623" s="310"/>
      <c r="C623" s="312"/>
      <c r="D623" s="291"/>
      <c r="E623" s="291"/>
      <c r="F623" s="291"/>
      <c r="G623" s="291"/>
      <c r="H623" s="291"/>
      <c r="I623" s="291"/>
      <c r="J623" s="291"/>
      <c r="K623" s="291"/>
      <c r="L623" s="291"/>
      <c r="M623" s="291"/>
      <c r="N623" s="291"/>
      <c r="O623" s="291"/>
      <c r="P623" s="291"/>
      <c r="Q623" s="291"/>
      <c r="R623" s="291"/>
      <c r="S623" s="291"/>
      <c r="T623" s="291"/>
      <c r="U623" s="291"/>
      <c r="V623" s="291"/>
      <c r="W623" s="291"/>
      <c r="X623" s="291"/>
      <c r="Y623" s="415"/>
      <c r="Z623" s="415"/>
      <c r="AA623" s="415"/>
      <c r="AB623" s="415"/>
      <c r="AC623" s="415"/>
      <c r="AD623" s="415"/>
      <c r="AE623" s="415"/>
      <c r="AF623" s="415"/>
      <c r="AG623" s="415"/>
      <c r="AH623" s="415"/>
      <c r="AI623" s="415"/>
      <c r="AJ623" s="415"/>
      <c r="AK623" s="415"/>
      <c r="AL623" s="415"/>
      <c r="AM623" s="313"/>
    </row>
    <row r="624" spans="1:39" ht="31" outlineLevel="1">
      <c r="A624" s="529">
        <v>7</v>
      </c>
      <c r="B624" s="427" t="s">
        <v>100</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4"/>
      <c r="Z624" s="409"/>
      <c r="AA624" s="409"/>
      <c r="AB624" s="409"/>
      <c r="AC624" s="409"/>
      <c r="AD624" s="409"/>
      <c r="AE624" s="409"/>
      <c r="AF624" s="414"/>
      <c r="AG624" s="414"/>
      <c r="AH624" s="414"/>
      <c r="AI624" s="414"/>
      <c r="AJ624" s="414"/>
      <c r="AK624" s="414"/>
      <c r="AL624" s="414"/>
      <c r="AM624" s="296">
        <f>SUM(Y624:AL624)</f>
        <v>0</v>
      </c>
    </row>
    <row r="625" spans="1:39" ht="15.5" outlineLevel="1">
      <c r="A625" s="529"/>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0">
        <f>Y624</f>
        <v>0</v>
      </c>
      <c r="Z625" s="410">
        <f t="shared" ref="Z625" si="1583">Z624</f>
        <v>0</v>
      </c>
      <c r="AA625" s="410">
        <f t="shared" ref="AA625" si="1584">AA624</f>
        <v>0</v>
      </c>
      <c r="AB625" s="410">
        <f t="shared" ref="AB625" si="1585">AB624</f>
        <v>0</v>
      </c>
      <c r="AC625" s="410">
        <f t="shared" ref="AC625" si="1586">AC624</f>
        <v>0</v>
      </c>
      <c r="AD625" s="410">
        <f t="shared" ref="AD625" si="1587">AD624</f>
        <v>0</v>
      </c>
      <c r="AE625" s="410">
        <f t="shared" ref="AE625" si="1588">AE624</f>
        <v>0</v>
      </c>
      <c r="AF625" s="410">
        <f t="shared" ref="AF625" si="1589">AF624</f>
        <v>0</v>
      </c>
      <c r="AG625" s="410">
        <f t="shared" ref="AG625" si="1590">AG624</f>
        <v>0</v>
      </c>
      <c r="AH625" s="410">
        <f t="shared" ref="AH625" si="1591">AH624</f>
        <v>0</v>
      </c>
      <c r="AI625" s="410">
        <f t="shared" ref="AI625" si="1592">AI624</f>
        <v>0</v>
      </c>
      <c r="AJ625" s="410">
        <f t="shared" ref="AJ625" si="1593">AJ624</f>
        <v>0</v>
      </c>
      <c r="AK625" s="410">
        <f t="shared" ref="AK625" si="1594">AK624</f>
        <v>0</v>
      </c>
      <c r="AL625" s="410">
        <f t="shared" ref="AL625" si="1595">AL624</f>
        <v>0</v>
      </c>
      <c r="AM625" s="311"/>
    </row>
    <row r="626" spans="1:39" ht="15.5" outlineLevel="1">
      <c r="A626" s="529"/>
      <c r="B626" s="314"/>
      <c r="C626" s="312"/>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5"/>
      <c r="Z626" s="416"/>
      <c r="AA626" s="415"/>
      <c r="AB626" s="415"/>
      <c r="AC626" s="415"/>
      <c r="AD626" s="415"/>
      <c r="AE626" s="415"/>
      <c r="AF626" s="415"/>
      <c r="AG626" s="415"/>
      <c r="AH626" s="415"/>
      <c r="AI626" s="415"/>
      <c r="AJ626" s="415"/>
      <c r="AK626" s="415"/>
      <c r="AL626" s="415"/>
      <c r="AM626" s="313"/>
    </row>
    <row r="627" spans="1:39" ht="31" outlineLevel="1">
      <c r="A627" s="529">
        <v>8</v>
      </c>
      <c r="B627" s="427" t="s">
        <v>101</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4"/>
      <c r="Z627" s="409"/>
      <c r="AA627" s="409"/>
      <c r="AB627" s="409"/>
      <c r="AC627" s="409"/>
      <c r="AD627" s="409"/>
      <c r="AE627" s="409"/>
      <c r="AF627" s="414"/>
      <c r="AG627" s="414"/>
      <c r="AH627" s="414"/>
      <c r="AI627" s="414"/>
      <c r="AJ627" s="414"/>
      <c r="AK627" s="414"/>
      <c r="AL627" s="414"/>
      <c r="AM627" s="296">
        <f>SUM(Y627:AL627)</f>
        <v>0</v>
      </c>
    </row>
    <row r="628" spans="1:39" ht="15.5" outlineLevel="1">
      <c r="A628" s="529"/>
      <c r="B628" s="294" t="s">
        <v>310</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0">
        <f>Y627</f>
        <v>0</v>
      </c>
      <c r="Z628" s="410">
        <f t="shared" ref="Z628" si="1596">Z627</f>
        <v>0</v>
      </c>
      <c r="AA628" s="410">
        <f t="shared" ref="AA628" si="1597">AA627</f>
        <v>0</v>
      </c>
      <c r="AB628" s="410">
        <f t="shared" ref="AB628" si="1598">AB627</f>
        <v>0</v>
      </c>
      <c r="AC628" s="410">
        <f t="shared" ref="AC628" si="1599">AC627</f>
        <v>0</v>
      </c>
      <c r="AD628" s="410">
        <f t="shared" ref="AD628" si="1600">AD627</f>
        <v>0</v>
      </c>
      <c r="AE628" s="410">
        <f t="shared" ref="AE628" si="1601">AE627</f>
        <v>0</v>
      </c>
      <c r="AF628" s="410">
        <f t="shared" ref="AF628" si="1602">AF627</f>
        <v>0</v>
      </c>
      <c r="AG628" s="410">
        <f t="shared" ref="AG628" si="1603">AG627</f>
        <v>0</v>
      </c>
      <c r="AH628" s="410">
        <f t="shared" ref="AH628" si="1604">AH627</f>
        <v>0</v>
      </c>
      <c r="AI628" s="410">
        <f t="shared" ref="AI628" si="1605">AI627</f>
        <v>0</v>
      </c>
      <c r="AJ628" s="410">
        <f t="shared" ref="AJ628" si="1606">AJ627</f>
        <v>0</v>
      </c>
      <c r="AK628" s="410">
        <f t="shared" ref="AK628" si="1607">AK627</f>
        <v>0</v>
      </c>
      <c r="AL628" s="410">
        <f t="shared" ref="AL628" si="1608">AL627</f>
        <v>0</v>
      </c>
      <c r="AM628" s="311"/>
    </row>
    <row r="629" spans="1:39" ht="15.5" outlineLevel="1">
      <c r="A629" s="529"/>
      <c r="B629" s="314"/>
      <c r="C629" s="312"/>
      <c r="D629" s="316"/>
      <c r="E629" s="316"/>
      <c r="F629" s="316"/>
      <c r="G629" s="316"/>
      <c r="H629" s="316"/>
      <c r="I629" s="316"/>
      <c r="J629" s="316"/>
      <c r="K629" s="316"/>
      <c r="L629" s="316"/>
      <c r="M629" s="316"/>
      <c r="N629" s="291"/>
      <c r="O629" s="316"/>
      <c r="P629" s="316"/>
      <c r="Q629" s="316"/>
      <c r="R629" s="316"/>
      <c r="S629" s="316"/>
      <c r="T629" s="316"/>
      <c r="U629" s="316"/>
      <c r="V629" s="316"/>
      <c r="W629" s="316"/>
      <c r="X629" s="316"/>
      <c r="Y629" s="415"/>
      <c r="Z629" s="416"/>
      <c r="AA629" s="415"/>
      <c r="AB629" s="415"/>
      <c r="AC629" s="415"/>
      <c r="AD629" s="415"/>
      <c r="AE629" s="415"/>
      <c r="AF629" s="415"/>
      <c r="AG629" s="415"/>
      <c r="AH629" s="415"/>
      <c r="AI629" s="415"/>
      <c r="AJ629" s="415"/>
      <c r="AK629" s="415"/>
      <c r="AL629" s="415"/>
      <c r="AM629" s="313"/>
    </row>
    <row r="630" spans="1:39" ht="31" outlineLevel="1">
      <c r="A630" s="529">
        <v>9</v>
      </c>
      <c r="B630" s="427" t="s">
        <v>102</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4"/>
      <c r="Z630" s="409"/>
      <c r="AA630" s="409"/>
      <c r="AB630" s="409"/>
      <c r="AC630" s="409"/>
      <c r="AD630" s="409"/>
      <c r="AE630" s="409"/>
      <c r="AF630" s="414"/>
      <c r="AG630" s="414"/>
      <c r="AH630" s="414"/>
      <c r="AI630" s="414"/>
      <c r="AJ630" s="414"/>
      <c r="AK630" s="414"/>
      <c r="AL630" s="414"/>
      <c r="AM630" s="296">
        <f>SUM(Y630:AL630)</f>
        <v>0</v>
      </c>
    </row>
    <row r="631" spans="1:39" ht="15.5" outlineLevel="1">
      <c r="A631" s="529"/>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0">
        <f>Y630</f>
        <v>0</v>
      </c>
      <c r="Z631" s="410">
        <f t="shared" ref="Z631" si="1609">Z630</f>
        <v>0</v>
      </c>
      <c r="AA631" s="410">
        <f t="shared" ref="AA631" si="1610">AA630</f>
        <v>0</v>
      </c>
      <c r="AB631" s="410">
        <f t="shared" ref="AB631" si="1611">AB630</f>
        <v>0</v>
      </c>
      <c r="AC631" s="410">
        <f t="shared" ref="AC631" si="1612">AC630</f>
        <v>0</v>
      </c>
      <c r="AD631" s="410">
        <f t="shared" ref="AD631" si="1613">AD630</f>
        <v>0</v>
      </c>
      <c r="AE631" s="410">
        <f t="shared" ref="AE631" si="1614">AE630</f>
        <v>0</v>
      </c>
      <c r="AF631" s="410">
        <f t="shared" ref="AF631" si="1615">AF630</f>
        <v>0</v>
      </c>
      <c r="AG631" s="410">
        <f t="shared" ref="AG631" si="1616">AG630</f>
        <v>0</v>
      </c>
      <c r="AH631" s="410">
        <f t="shared" ref="AH631" si="1617">AH630</f>
        <v>0</v>
      </c>
      <c r="AI631" s="410">
        <f t="shared" ref="AI631" si="1618">AI630</f>
        <v>0</v>
      </c>
      <c r="AJ631" s="410">
        <f t="shared" ref="AJ631" si="1619">AJ630</f>
        <v>0</v>
      </c>
      <c r="AK631" s="410">
        <f t="shared" ref="AK631" si="1620">AK630</f>
        <v>0</v>
      </c>
      <c r="AL631" s="410">
        <f t="shared" ref="AL631" si="1621">AL630</f>
        <v>0</v>
      </c>
      <c r="AM631" s="311"/>
    </row>
    <row r="632" spans="1:39" ht="15.5" outlineLevel="1">
      <c r="A632" s="529"/>
      <c r="B632" s="314"/>
      <c r="C632" s="312"/>
      <c r="D632" s="316"/>
      <c r="E632" s="316"/>
      <c r="F632" s="316"/>
      <c r="G632" s="316"/>
      <c r="H632" s="316"/>
      <c r="I632" s="316"/>
      <c r="J632" s="316"/>
      <c r="K632" s="316"/>
      <c r="L632" s="316"/>
      <c r="M632" s="316"/>
      <c r="N632" s="291"/>
      <c r="O632" s="316"/>
      <c r="P632" s="316"/>
      <c r="Q632" s="316"/>
      <c r="R632" s="316"/>
      <c r="S632" s="316"/>
      <c r="T632" s="316"/>
      <c r="U632" s="316"/>
      <c r="V632" s="316"/>
      <c r="W632" s="316"/>
      <c r="X632" s="316"/>
      <c r="Y632" s="415"/>
      <c r="Z632" s="415"/>
      <c r="AA632" s="415"/>
      <c r="AB632" s="415"/>
      <c r="AC632" s="415"/>
      <c r="AD632" s="415"/>
      <c r="AE632" s="415"/>
      <c r="AF632" s="415"/>
      <c r="AG632" s="415"/>
      <c r="AH632" s="415"/>
      <c r="AI632" s="415"/>
      <c r="AJ632" s="415"/>
      <c r="AK632" s="415"/>
      <c r="AL632" s="415"/>
      <c r="AM632" s="313"/>
    </row>
    <row r="633" spans="1:39" ht="31" outlineLevel="1">
      <c r="A633" s="529">
        <v>10</v>
      </c>
      <c r="B633" s="427" t="s">
        <v>103</v>
      </c>
      <c r="C633" s="291" t="s">
        <v>25</v>
      </c>
      <c r="D633" s="295"/>
      <c r="E633" s="295"/>
      <c r="F633" s="295"/>
      <c r="G633" s="295"/>
      <c r="H633" s="295"/>
      <c r="I633" s="295"/>
      <c r="J633" s="295"/>
      <c r="K633" s="295"/>
      <c r="L633" s="295"/>
      <c r="M633" s="295"/>
      <c r="N633" s="295">
        <v>3</v>
      </c>
      <c r="O633" s="295"/>
      <c r="P633" s="295"/>
      <c r="Q633" s="295"/>
      <c r="R633" s="295"/>
      <c r="S633" s="295"/>
      <c r="T633" s="295"/>
      <c r="U633" s="295"/>
      <c r="V633" s="295"/>
      <c r="W633" s="295"/>
      <c r="X633" s="295"/>
      <c r="Y633" s="414"/>
      <c r="Z633" s="409"/>
      <c r="AA633" s="409"/>
      <c r="AB633" s="409"/>
      <c r="AC633" s="409"/>
      <c r="AD633" s="409"/>
      <c r="AE633" s="409"/>
      <c r="AF633" s="414"/>
      <c r="AG633" s="414"/>
      <c r="AH633" s="414"/>
      <c r="AI633" s="414"/>
      <c r="AJ633" s="414"/>
      <c r="AK633" s="414"/>
      <c r="AL633" s="414"/>
      <c r="AM633" s="296">
        <f>SUM(Y633:AL633)</f>
        <v>0</v>
      </c>
    </row>
    <row r="634" spans="1:39" ht="15.5" outlineLevel="1">
      <c r="A634" s="529"/>
      <c r="B634" s="294" t="s">
        <v>310</v>
      </c>
      <c r="C634" s="291" t="s">
        <v>163</v>
      </c>
      <c r="D634" s="295"/>
      <c r="E634" s="295"/>
      <c r="F634" s="295"/>
      <c r="G634" s="295"/>
      <c r="H634" s="295"/>
      <c r="I634" s="295"/>
      <c r="J634" s="295"/>
      <c r="K634" s="295"/>
      <c r="L634" s="295"/>
      <c r="M634" s="295"/>
      <c r="N634" s="295">
        <f>N633</f>
        <v>3</v>
      </c>
      <c r="O634" s="295"/>
      <c r="P634" s="295"/>
      <c r="Q634" s="295"/>
      <c r="R634" s="295"/>
      <c r="S634" s="295"/>
      <c r="T634" s="295"/>
      <c r="U634" s="295"/>
      <c r="V634" s="295"/>
      <c r="W634" s="295"/>
      <c r="X634" s="295"/>
      <c r="Y634" s="410">
        <f>Y633</f>
        <v>0</v>
      </c>
      <c r="Z634" s="410">
        <f t="shared" ref="Z634" si="1622">Z633</f>
        <v>0</v>
      </c>
      <c r="AA634" s="410">
        <f t="shared" ref="AA634" si="1623">AA633</f>
        <v>0</v>
      </c>
      <c r="AB634" s="410">
        <f t="shared" ref="AB634" si="1624">AB633</f>
        <v>0</v>
      </c>
      <c r="AC634" s="410">
        <f t="shared" ref="AC634" si="1625">AC633</f>
        <v>0</v>
      </c>
      <c r="AD634" s="410">
        <f t="shared" ref="AD634" si="1626">AD633</f>
        <v>0</v>
      </c>
      <c r="AE634" s="410">
        <f t="shared" ref="AE634" si="1627">AE633</f>
        <v>0</v>
      </c>
      <c r="AF634" s="410">
        <f t="shared" ref="AF634" si="1628">AF633</f>
        <v>0</v>
      </c>
      <c r="AG634" s="410">
        <f t="shared" ref="AG634" si="1629">AG633</f>
        <v>0</v>
      </c>
      <c r="AH634" s="410">
        <f t="shared" ref="AH634" si="1630">AH633</f>
        <v>0</v>
      </c>
      <c r="AI634" s="410">
        <f t="shared" ref="AI634" si="1631">AI633</f>
        <v>0</v>
      </c>
      <c r="AJ634" s="410">
        <f t="shared" ref="AJ634" si="1632">AJ633</f>
        <v>0</v>
      </c>
      <c r="AK634" s="410">
        <f t="shared" ref="AK634" si="1633">AK633</f>
        <v>0</v>
      </c>
      <c r="AL634" s="410">
        <f t="shared" ref="AL634" si="1634">AL633</f>
        <v>0</v>
      </c>
      <c r="AM634" s="311"/>
    </row>
    <row r="635" spans="1:39" ht="15.5" outlineLevel="1">
      <c r="A635" s="529"/>
      <c r="B635" s="314"/>
      <c r="C635" s="312"/>
      <c r="D635" s="316"/>
      <c r="E635" s="316"/>
      <c r="F635" s="316"/>
      <c r="G635" s="316"/>
      <c r="H635" s="316"/>
      <c r="I635" s="316"/>
      <c r="J635" s="316"/>
      <c r="K635" s="316"/>
      <c r="L635" s="316"/>
      <c r="M635" s="316"/>
      <c r="N635" s="291"/>
      <c r="O635" s="316"/>
      <c r="P635" s="316"/>
      <c r="Q635" s="316"/>
      <c r="R635" s="316"/>
      <c r="S635" s="316"/>
      <c r="T635" s="316"/>
      <c r="U635" s="316"/>
      <c r="V635" s="316"/>
      <c r="W635" s="316"/>
      <c r="X635" s="316"/>
      <c r="Y635" s="415"/>
      <c r="Z635" s="416"/>
      <c r="AA635" s="415"/>
      <c r="AB635" s="415"/>
      <c r="AC635" s="415"/>
      <c r="AD635" s="415"/>
      <c r="AE635" s="415"/>
      <c r="AF635" s="415"/>
      <c r="AG635" s="415"/>
      <c r="AH635" s="415"/>
      <c r="AI635" s="415"/>
      <c r="AJ635" s="415"/>
      <c r="AK635" s="415"/>
      <c r="AL635" s="415"/>
      <c r="AM635" s="313"/>
    </row>
    <row r="636" spans="1:39" ht="15.5" outlineLevel="1">
      <c r="A636" s="529"/>
      <c r="B636" s="288" t="s">
        <v>10</v>
      </c>
      <c r="C636" s="289"/>
      <c r="D636" s="289"/>
      <c r="E636" s="289"/>
      <c r="F636" s="289"/>
      <c r="G636" s="289"/>
      <c r="H636" s="289"/>
      <c r="I636" s="289"/>
      <c r="J636" s="289"/>
      <c r="K636" s="289"/>
      <c r="L636" s="289"/>
      <c r="M636" s="289"/>
      <c r="N636" s="290"/>
      <c r="O636" s="289"/>
      <c r="P636" s="289"/>
      <c r="Q636" s="289"/>
      <c r="R636" s="289"/>
      <c r="S636" s="289"/>
      <c r="T636" s="289"/>
      <c r="U636" s="289"/>
      <c r="V636" s="289"/>
      <c r="W636" s="289"/>
      <c r="X636" s="289"/>
      <c r="Y636" s="413"/>
      <c r="Z636" s="413"/>
      <c r="AA636" s="413"/>
      <c r="AB636" s="413"/>
      <c r="AC636" s="413"/>
      <c r="AD636" s="413"/>
      <c r="AE636" s="413"/>
      <c r="AF636" s="413"/>
      <c r="AG636" s="413"/>
      <c r="AH636" s="413"/>
      <c r="AI636" s="413"/>
      <c r="AJ636" s="413"/>
      <c r="AK636" s="413"/>
      <c r="AL636" s="413"/>
      <c r="AM636" s="292"/>
    </row>
    <row r="637" spans="1:39" ht="31" outlineLevel="1">
      <c r="A637" s="529">
        <v>11</v>
      </c>
      <c r="B637" s="427" t="s">
        <v>104</v>
      </c>
      <c r="C637" s="291" t="s">
        <v>25</v>
      </c>
      <c r="D637" s="295"/>
      <c r="E637" s="295"/>
      <c r="F637" s="295"/>
      <c r="G637" s="295"/>
      <c r="H637" s="295"/>
      <c r="I637" s="295"/>
      <c r="J637" s="295"/>
      <c r="K637" s="295"/>
      <c r="L637" s="295"/>
      <c r="M637" s="295"/>
      <c r="N637" s="295">
        <v>12</v>
      </c>
      <c r="O637" s="295"/>
      <c r="P637" s="295"/>
      <c r="Q637" s="295"/>
      <c r="R637" s="295"/>
      <c r="S637" s="295"/>
      <c r="T637" s="295"/>
      <c r="U637" s="295"/>
      <c r="V637" s="295"/>
      <c r="W637" s="295"/>
      <c r="X637" s="295"/>
      <c r="Y637" s="425"/>
      <c r="Z637" s="409"/>
      <c r="AA637" s="409"/>
      <c r="AB637" s="409"/>
      <c r="AC637" s="409"/>
      <c r="AD637" s="409"/>
      <c r="AE637" s="409"/>
      <c r="AF637" s="414"/>
      <c r="AG637" s="414"/>
      <c r="AH637" s="414"/>
      <c r="AI637" s="414"/>
      <c r="AJ637" s="414"/>
      <c r="AK637" s="414"/>
      <c r="AL637" s="414"/>
      <c r="AM637" s="296">
        <f>SUM(Y637:AL637)</f>
        <v>0</v>
      </c>
    </row>
    <row r="638" spans="1:39" ht="15.5" outlineLevel="1">
      <c r="A638" s="529"/>
      <c r="B638" s="294" t="s">
        <v>310</v>
      </c>
      <c r="C638" s="291" t="s">
        <v>163</v>
      </c>
      <c r="D638" s="295"/>
      <c r="E638" s="295"/>
      <c r="F638" s="295"/>
      <c r="G638" s="295"/>
      <c r="H638" s="295"/>
      <c r="I638" s="295"/>
      <c r="J638" s="295"/>
      <c r="K638" s="295"/>
      <c r="L638" s="295"/>
      <c r="M638" s="295"/>
      <c r="N638" s="295">
        <f>N637</f>
        <v>12</v>
      </c>
      <c r="O638" s="295"/>
      <c r="P638" s="295"/>
      <c r="Q638" s="295"/>
      <c r="R638" s="295"/>
      <c r="S638" s="295"/>
      <c r="T638" s="295"/>
      <c r="U638" s="295"/>
      <c r="V638" s="295"/>
      <c r="W638" s="295"/>
      <c r="X638" s="295"/>
      <c r="Y638" s="410">
        <f>Y637</f>
        <v>0</v>
      </c>
      <c r="Z638" s="410">
        <f t="shared" ref="Z638" si="1635">Z637</f>
        <v>0</v>
      </c>
      <c r="AA638" s="410">
        <f t="shared" ref="AA638" si="1636">AA637</f>
        <v>0</v>
      </c>
      <c r="AB638" s="410">
        <f t="shared" ref="AB638" si="1637">AB637</f>
        <v>0</v>
      </c>
      <c r="AC638" s="410">
        <f t="shared" ref="AC638" si="1638">AC637</f>
        <v>0</v>
      </c>
      <c r="AD638" s="410">
        <f t="shared" ref="AD638" si="1639">AD637</f>
        <v>0</v>
      </c>
      <c r="AE638" s="410">
        <f t="shared" ref="AE638" si="1640">AE637</f>
        <v>0</v>
      </c>
      <c r="AF638" s="410">
        <f t="shared" ref="AF638" si="1641">AF637</f>
        <v>0</v>
      </c>
      <c r="AG638" s="410">
        <f t="shared" ref="AG638" si="1642">AG637</f>
        <v>0</v>
      </c>
      <c r="AH638" s="410">
        <f t="shared" ref="AH638" si="1643">AH637</f>
        <v>0</v>
      </c>
      <c r="AI638" s="410">
        <f t="shared" ref="AI638" si="1644">AI637</f>
        <v>0</v>
      </c>
      <c r="AJ638" s="410">
        <f t="shared" ref="AJ638" si="1645">AJ637</f>
        <v>0</v>
      </c>
      <c r="AK638" s="410">
        <f t="shared" ref="AK638" si="1646">AK637</f>
        <v>0</v>
      </c>
      <c r="AL638" s="410">
        <f t="shared" ref="AL638" si="1647">AL637</f>
        <v>0</v>
      </c>
      <c r="AM638" s="297"/>
    </row>
    <row r="639" spans="1:39" ht="15.5" outlineLevel="1">
      <c r="A639" s="529"/>
      <c r="B639" s="315"/>
      <c r="C639" s="305"/>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1"/>
      <c r="Z639" s="420"/>
      <c r="AA639" s="420"/>
      <c r="AB639" s="420"/>
      <c r="AC639" s="420"/>
      <c r="AD639" s="420"/>
      <c r="AE639" s="420"/>
      <c r="AF639" s="420"/>
      <c r="AG639" s="420"/>
      <c r="AH639" s="420"/>
      <c r="AI639" s="420"/>
      <c r="AJ639" s="420"/>
      <c r="AK639" s="420"/>
      <c r="AL639" s="420"/>
      <c r="AM639" s="306"/>
    </row>
    <row r="640" spans="1:39" ht="31" outlineLevel="1">
      <c r="A640" s="529">
        <v>12</v>
      </c>
      <c r="B640" s="427" t="s">
        <v>105</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09"/>
      <c r="Z640" s="409"/>
      <c r="AA640" s="409"/>
      <c r="AB640" s="409"/>
      <c r="AC640" s="409"/>
      <c r="AD640" s="409"/>
      <c r="AE640" s="409"/>
      <c r="AF640" s="414"/>
      <c r="AG640" s="414"/>
      <c r="AH640" s="414"/>
      <c r="AI640" s="414"/>
      <c r="AJ640" s="414"/>
      <c r="AK640" s="414"/>
      <c r="AL640" s="414"/>
      <c r="AM640" s="296">
        <f>SUM(Y640:AL640)</f>
        <v>0</v>
      </c>
    </row>
    <row r="641" spans="1:40" ht="15.5" outlineLevel="1">
      <c r="A641" s="529"/>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0">
        <f>Y640</f>
        <v>0</v>
      </c>
      <c r="Z641" s="410">
        <f t="shared" ref="Z641" si="1648">Z640</f>
        <v>0</v>
      </c>
      <c r="AA641" s="410">
        <f t="shared" ref="AA641" si="1649">AA640</f>
        <v>0</v>
      </c>
      <c r="AB641" s="410">
        <f t="shared" ref="AB641" si="1650">AB640</f>
        <v>0</v>
      </c>
      <c r="AC641" s="410">
        <f t="shared" ref="AC641" si="1651">AC640</f>
        <v>0</v>
      </c>
      <c r="AD641" s="410">
        <f t="shared" ref="AD641" si="1652">AD640</f>
        <v>0</v>
      </c>
      <c r="AE641" s="410">
        <f t="shared" ref="AE641" si="1653">AE640</f>
        <v>0</v>
      </c>
      <c r="AF641" s="410">
        <f t="shared" ref="AF641" si="1654">AF640</f>
        <v>0</v>
      </c>
      <c r="AG641" s="410">
        <f t="shared" ref="AG641" si="1655">AG640</f>
        <v>0</v>
      </c>
      <c r="AH641" s="410">
        <f t="shared" ref="AH641" si="1656">AH640</f>
        <v>0</v>
      </c>
      <c r="AI641" s="410">
        <f t="shared" ref="AI641" si="1657">AI640</f>
        <v>0</v>
      </c>
      <c r="AJ641" s="410">
        <f t="shared" ref="AJ641" si="1658">AJ640</f>
        <v>0</v>
      </c>
      <c r="AK641" s="410">
        <f t="shared" ref="AK641" si="1659">AK640</f>
        <v>0</v>
      </c>
      <c r="AL641" s="410">
        <f t="shared" ref="AL641" si="1660">AL640</f>
        <v>0</v>
      </c>
      <c r="AM641" s="297"/>
    </row>
    <row r="642" spans="1:40" ht="15.5" outlineLevel="1">
      <c r="A642" s="529"/>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1"/>
      <c r="Z642" s="421"/>
      <c r="AA642" s="411"/>
      <c r="AB642" s="411"/>
      <c r="AC642" s="411"/>
      <c r="AD642" s="411"/>
      <c r="AE642" s="411"/>
      <c r="AF642" s="411"/>
      <c r="AG642" s="411"/>
      <c r="AH642" s="411"/>
      <c r="AI642" s="411"/>
      <c r="AJ642" s="411"/>
      <c r="AK642" s="411"/>
      <c r="AL642" s="411"/>
      <c r="AM642" s="306"/>
    </row>
    <row r="643" spans="1:40" ht="31" outlineLevel="1">
      <c r="A643" s="529">
        <v>13</v>
      </c>
      <c r="B643" s="427" t="s">
        <v>106</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09"/>
      <c r="Z643" s="409"/>
      <c r="AA643" s="409"/>
      <c r="AB643" s="409"/>
      <c r="AC643" s="409"/>
      <c r="AD643" s="409"/>
      <c r="AE643" s="409"/>
      <c r="AF643" s="414"/>
      <c r="AG643" s="414"/>
      <c r="AH643" s="414"/>
      <c r="AI643" s="414"/>
      <c r="AJ643" s="414"/>
      <c r="AK643" s="414"/>
      <c r="AL643" s="414"/>
      <c r="AM643" s="296">
        <f>SUM(Y643:AL643)</f>
        <v>0</v>
      </c>
    </row>
    <row r="644" spans="1:40" ht="15.5" outlineLevel="1">
      <c r="A644" s="529"/>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0">
        <f>Y643</f>
        <v>0</v>
      </c>
      <c r="Z644" s="410">
        <f t="shared" ref="Z644" si="1661">Z643</f>
        <v>0</v>
      </c>
      <c r="AA644" s="410">
        <f t="shared" ref="AA644" si="1662">AA643</f>
        <v>0</v>
      </c>
      <c r="AB644" s="410">
        <f t="shared" ref="AB644" si="1663">AB643</f>
        <v>0</v>
      </c>
      <c r="AC644" s="410">
        <f t="shared" ref="AC644" si="1664">AC643</f>
        <v>0</v>
      </c>
      <c r="AD644" s="410">
        <f t="shared" ref="AD644" si="1665">AD643</f>
        <v>0</v>
      </c>
      <c r="AE644" s="410">
        <f t="shared" ref="AE644" si="1666">AE643</f>
        <v>0</v>
      </c>
      <c r="AF644" s="410">
        <f t="shared" ref="AF644" si="1667">AF643</f>
        <v>0</v>
      </c>
      <c r="AG644" s="410">
        <f t="shared" ref="AG644" si="1668">AG643</f>
        <v>0</v>
      </c>
      <c r="AH644" s="410">
        <f t="shared" ref="AH644" si="1669">AH643</f>
        <v>0</v>
      </c>
      <c r="AI644" s="410">
        <f t="shared" ref="AI644" si="1670">AI643</f>
        <v>0</v>
      </c>
      <c r="AJ644" s="410">
        <f t="shared" ref="AJ644" si="1671">AJ643</f>
        <v>0</v>
      </c>
      <c r="AK644" s="410">
        <f t="shared" ref="AK644" si="1672">AK643</f>
        <v>0</v>
      </c>
      <c r="AL644" s="410">
        <f t="shared" ref="AL644" si="1673">AL643</f>
        <v>0</v>
      </c>
      <c r="AM644" s="306"/>
    </row>
    <row r="645" spans="1:40" ht="15.5" outlineLevel="1">
      <c r="A645" s="529"/>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1"/>
      <c r="Z645" s="411"/>
      <c r="AA645" s="411"/>
      <c r="AB645" s="411"/>
      <c r="AC645" s="411"/>
      <c r="AD645" s="411"/>
      <c r="AE645" s="411"/>
      <c r="AF645" s="411"/>
      <c r="AG645" s="411"/>
      <c r="AH645" s="411"/>
      <c r="AI645" s="411"/>
      <c r="AJ645" s="411"/>
      <c r="AK645" s="411"/>
      <c r="AL645" s="411"/>
      <c r="AM645" s="306"/>
    </row>
    <row r="646" spans="1:40" ht="15.5" outlineLevel="1">
      <c r="A646" s="529"/>
      <c r="B646" s="288" t="s">
        <v>107</v>
      </c>
      <c r="C646" s="289"/>
      <c r="D646" s="290"/>
      <c r="E646" s="290"/>
      <c r="F646" s="290"/>
      <c r="G646" s="290"/>
      <c r="H646" s="290"/>
      <c r="I646" s="290"/>
      <c r="J646" s="290"/>
      <c r="K646" s="290"/>
      <c r="L646" s="290"/>
      <c r="M646" s="290"/>
      <c r="N646" s="290"/>
      <c r="O646" s="290"/>
      <c r="P646" s="289"/>
      <c r="Q646" s="289"/>
      <c r="R646" s="289"/>
      <c r="S646" s="289"/>
      <c r="T646" s="289"/>
      <c r="U646" s="289"/>
      <c r="V646" s="289"/>
      <c r="W646" s="289"/>
      <c r="X646" s="289"/>
      <c r="Y646" s="413"/>
      <c r="Z646" s="413"/>
      <c r="AA646" s="413"/>
      <c r="AB646" s="413"/>
      <c r="AC646" s="413"/>
      <c r="AD646" s="413"/>
      <c r="AE646" s="413"/>
      <c r="AF646" s="413"/>
      <c r="AG646" s="413"/>
      <c r="AH646" s="413"/>
      <c r="AI646" s="413"/>
      <c r="AJ646" s="413"/>
      <c r="AK646" s="413"/>
      <c r="AL646" s="413"/>
      <c r="AM646" s="292"/>
    </row>
    <row r="647" spans="1:40" ht="15.5" outlineLevel="1">
      <c r="A647" s="529">
        <v>14</v>
      </c>
      <c r="B647" s="315" t="s">
        <v>108</v>
      </c>
      <c r="C647" s="291" t="s">
        <v>25</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09"/>
      <c r="Z647" s="409"/>
      <c r="AA647" s="409"/>
      <c r="AB647" s="409"/>
      <c r="AC647" s="409"/>
      <c r="AD647" s="409"/>
      <c r="AE647" s="409"/>
      <c r="AF647" s="409"/>
      <c r="AG647" s="409"/>
      <c r="AH647" s="409"/>
      <c r="AI647" s="409"/>
      <c r="AJ647" s="409"/>
      <c r="AK647" s="409"/>
      <c r="AL647" s="409"/>
      <c r="AM647" s="296">
        <f>SUM(Y647:AL647)</f>
        <v>0</v>
      </c>
    </row>
    <row r="648" spans="1:40" ht="15.5" outlineLevel="1">
      <c r="A648" s="529"/>
      <c r="B648" s="294" t="s">
        <v>310</v>
      </c>
      <c r="C648" s="291" t="s">
        <v>163</v>
      </c>
      <c r="D648" s="295"/>
      <c r="E648" s="295"/>
      <c r="F648" s="295"/>
      <c r="G648" s="295"/>
      <c r="H648" s="295"/>
      <c r="I648" s="295"/>
      <c r="J648" s="295"/>
      <c r="K648" s="295"/>
      <c r="L648" s="295"/>
      <c r="M648" s="295"/>
      <c r="N648" s="295">
        <f>N647</f>
        <v>12</v>
      </c>
      <c r="O648" s="295"/>
      <c r="P648" s="295"/>
      <c r="Q648" s="295"/>
      <c r="R648" s="295"/>
      <c r="S648" s="295"/>
      <c r="T648" s="295"/>
      <c r="U648" s="295"/>
      <c r="V648" s="295"/>
      <c r="W648" s="295"/>
      <c r="X648" s="295"/>
      <c r="Y648" s="410">
        <f>Y647</f>
        <v>0</v>
      </c>
      <c r="Z648" s="410">
        <f t="shared" ref="Z648" si="1674">Z647</f>
        <v>0</v>
      </c>
      <c r="AA648" s="410">
        <f t="shared" ref="AA648" si="1675">AA647</f>
        <v>0</v>
      </c>
      <c r="AB648" s="410">
        <f t="shared" ref="AB648" si="1676">AB647</f>
        <v>0</v>
      </c>
      <c r="AC648" s="410">
        <f t="shared" ref="AC648" si="1677">AC647</f>
        <v>0</v>
      </c>
      <c r="AD648" s="410">
        <f t="shared" ref="AD648" si="1678">AD647</f>
        <v>0</v>
      </c>
      <c r="AE648" s="410">
        <f t="shared" ref="AE648" si="1679">AE647</f>
        <v>0</v>
      </c>
      <c r="AF648" s="410">
        <f t="shared" ref="AF648" si="1680">AF647</f>
        <v>0</v>
      </c>
      <c r="AG648" s="410">
        <f t="shared" ref="AG648" si="1681">AG647</f>
        <v>0</v>
      </c>
      <c r="AH648" s="410">
        <f t="shared" ref="AH648" si="1682">AH647</f>
        <v>0</v>
      </c>
      <c r="AI648" s="410">
        <f t="shared" ref="AI648" si="1683">AI647</f>
        <v>0</v>
      </c>
      <c r="AJ648" s="410">
        <f t="shared" ref="AJ648" si="1684">AJ647</f>
        <v>0</v>
      </c>
      <c r="AK648" s="410">
        <f t="shared" ref="AK648" si="1685">AK647</f>
        <v>0</v>
      </c>
      <c r="AL648" s="410">
        <f t="shared" ref="AL648" si="1686">AL647</f>
        <v>0</v>
      </c>
      <c r="AM648" s="513"/>
      <c r="AN648" s="627"/>
    </row>
    <row r="649" spans="1:40" ht="15.5" outlineLevel="1">
      <c r="A649" s="529"/>
      <c r="B649" s="315"/>
      <c r="C649" s="305"/>
      <c r="D649" s="291"/>
      <c r="E649" s="291"/>
      <c r="F649" s="291"/>
      <c r="G649" s="291"/>
      <c r="H649" s="291"/>
      <c r="I649" s="291"/>
      <c r="J649" s="291"/>
      <c r="K649" s="291"/>
      <c r="L649" s="291"/>
      <c r="M649" s="291"/>
      <c r="N649" s="466"/>
      <c r="O649" s="291"/>
      <c r="P649" s="291"/>
      <c r="Q649" s="291"/>
      <c r="R649" s="291"/>
      <c r="S649" s="291"/>
      <c r="T649" s="291"/>
      <c r="U649" s="291"/>
      <c r="V649" s="291"/>
      <c r="W649" s="291"/>
      <c r="X649" s="291"/>
      <c r="Y649" s="411"/>
      <c r="Z649" s="411"/>
      <c r="AA649" s="411"/>
      <c r="AB649" s="411"/>
      <c r="AC649" s="411"/>
      <c r="AD649" s="411"/>
      <c r="AE649" s="411"/>
      <c r="AF649" s="411"/>
      <c r="AG649" s="411"/>
      <c r="AH649" s="411"/>
      <c r="AI649" s="411"/>
      <c r="AJ649" s="411"/>
      <c r="AK649" s="411"/>
      <c r="AL649" s="411"/>
      <c r="AM649" s="301"/>
      <c r="AN649" s="627"/>
    </row>
    <row r="650" spans="1:40" s="309" customFormat="1" ht="15.5" outlineLevel="1">
      <c r="A650" s="529"/>
      <c r="B650" s="288" t="s">
        <v>490</v>
      </c>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11"/>
      <c r="Z650" s="411"/>
      <c r="AA650" s="411"/>
      <c r="AB650" s="411"/>
      <c r="AC650" s="411"/>
      <c r="AD650" s="411"/>
      <c r="AE650" s="415"/>
      <c r="AF650" s="415"/>
      <c r="AG650" s="415"/>
      <c r="AH650" s="415"/>
      <c r="AI650" s="415"/>
      <c r="AJ650" s="415"/>
      <c r="AK650" s="415"/>
      <c r="AL650" s="415"/>
      <c r="AM650" s="514"/>
      <c r="AN650" s="628"/>
    </row>
    <row r="651" spans="1:40" ht="15.5" outlineLevel="1">
      <c r="A651" s="529">
        <v>15</v>
      </c>
      <c r="B651" s="294" t="s">
        <v>495</v>
      </c>
      <c r="C651" s="291" t="s">
        <v>25</v>
      </c>
      <c r="D651" s="295"/>
      <c r="E651" s="295"/>
      <c r="F651" s="295"/>
      <c r="G651" s="295"/>
      <c r="H651" s="295"/>
      <c r="I651" s="295"/>
      <c r="J651" s="295"/>
      <c r="K651" s="295"/>
      <c r="L651" s="295"/>
      <c r="M651" s="295"/>
      <c r="N651" s="295">
        <v>0</v>
      </c>
      <c r="O651" s="295"/>
      <c r="P651" s="295"/>
      <c r="Q651" s="295"/>
      <c r="R651" s="295"/>
      <c r="S651" s="295"/>
      <c r="T651" s="295"/>
      <c r="U651" s="295"/>
      <c r="V651" s="295"/>
      <c r="W651" s="295"/>
      <c r="X651" s="295"/>
      <c r="Y651" s="409"/>
      <c r="Z651" s="409"/>
      <c r="AA651" s="409"/>
      <c r="AB651" s="409"/>
      <c r="AC651" s="409"/>
      <c r="AD651" s="409"/>
      <c r="AE651" s="409"/>
      <c r="AF651" s="409"/>
      <c r="AG651" s="409"/>
      <c r="AH651" s="409"/>
      <c r="AI651" s="409"/>
      <c r="AJ651" s="409"/>
      <c r="AK651" s="409"/>
      <c r="AL651" s="409"/>
      <c r="AM651" s="296">
        <f>SUM(Y651:AL651)</f>
        <v>0</v>
      </c>
    </row>
    <row r="652" spans="1:40" ht="15.5" outlineLevel="1">
      <c r="A652" s="529"/>
      <c r="B652" s="294" t="s">
        <v>310</v>
      </c>
      <c r="C652" s="291" t="s">
        <v>163</v>
      </c>
      <c r="D652" s="295"/>
      <c r="E652" s="295"/>
      <c r="F652" s="295"/>
      <c r="G652" s="295"/>
      <c r="H652" s="295"/>
      <c r="I652" s="295"/>
      <c r="J652" s="295"/>
      <c r="K652" s="295"/>
      <c r="L652" s="295"/>
      <c r="M652" s="295"/>
      <c r="N652" s="295">
        <f>N651</f>
        <v>0</v>
      </c>
      <c r="O652" s="295"/>
      <c r="P652" s="295"/>
      <c r="Q652" s="295"/>
      <c r="R652" s="295"/>
      <c r="S652" s="295"/>
      <c r="T652" s="295"/>
      <c r="U652" s="295"/>
      <c r="V652" s="295"/>
      <c r="W652" s="295"/>
      <c r="X652" s="295"/>
      <c r="Y652" s="410">
        <f>Y651</f>
        <v>0</v>
      </c>
      <c r="Z652" s="410">
        <f t="shared" ref="Z652:AL652" si="1687">Z651</f>
        <v>0</v>
      </c>
      <c r="AA652" s="410">
        <f t="shared" si="1687"/>
        <v>0</v>
      </c>
      <c r="AB652" s="410">
        <f t="shared" si="1687"/>
        <v>0</v>
      </c>
      <c r="AC652" s="410">
        <f t="shared" si="1687"/>
        <v>0</v>
      </c>
      <c r="AD652" s="410">
        <f t="shared" si="1687"/>
        <v>0</v>
      </c>
      <c r="AE652" s="410">
        <f t="shared" si="1687"/>
        <v>0</v>
      </c>
      <c r="AF652" s="410">
        <f t="shared" si="1687"/>
        <v>0</v>
      </c>
      <c r="AG652" s="410">
        <f t="shared" si="1687"/>
        <v>0</v>
      </c>
      <c r="AH652" s="410">
        <f t="shared" si="1687"/>
        <v>0</v>
      </c>
      <c r="AI652" s="410">
        <f t="shared" si="1687"/>
        <v>0</v>
      </c>
      <c r="AJ652" s="410">
        <f t="shared" si="1687"/>
        <v>0</v>
      </c>
      <c r="AK652" s="410">
        <f t="shared" si="1687"/>
        <v>0</v>
      </c>
      <c r="AL652" s="410">
        <f t="shared" si="1687"/>
        <v>0</v>
      </c>
      <c r="AM652" s="297"/>
    </row>
    <row r="653" spans="1:40" ht="15.5" outlineLevel="1">
      <c r="A653" s="529"/>
      <c r="B653" s="315"/>
      <c r="C653" s="305"/>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1"/>
      <c r="Z653" s="411"/>
      <c r="AA653" s="411"/>
      <c r="AB653" s="411"/>
      <c r="AC653" s="411"/>
      <c r="AD653" s="411"/>
      <c r="AE653" s="411"/>
      <c r="AF653" s="411"/>
      <c r="AG653" s="411"/>
      <c r="AH653" s="411"/>
      <c r="AI653" s="411"/>
      <c r="AJ653" s="411"/>
      <c r="AK653" s="411"/>
      <c r="AL653" s="411"/>
      <c r="AM653" s="306"/>
    </row>
    <row r="654" spans="1:40" s="283" customFormat="1" ht="15.5" outlineLevel="1">
      <c r="A654" s="529">
        <v>16</v>
      </c>
      <c r="B654" s="323" t="s">
        <v>491</v>
      </c>
      <c r="C654" s="291" t="s">
        <v>25</v>
      </c>
      <c r="D654" s="295"/>
      <c r="E654" s="295"/>
      <c r="F654" s="295"/>
      <c r="G654" s="295"/>
      <c r="H654" s="295"/>
      <c r="I654" s="295"/>
      <c r="J654" s="295"/>
      <c r="K654" s="295"/>
      <c r="L654" s="295"/>
      <c r="M654" s="295"/>
      <c r="N654" s="295">
        <v>0</v>
      </c>
      <c r="O654" s="295"/>
      <c r="P654" s="295"/>
      <c r="Q654" s="295"/>
      <c r="R654" s="295"/>
      <c r="S654" s="295"/>
      <c r="T654" s="295"/>
      <c r="U654" s="295"/>
      <c r="V654" s="295"/>
      <c r="W654" s="295"/>
      <c r="X654" s="295"/>
      <c r="Y654" s="409"/>
      <c r="Z654" s="409"/>
      <c r="AA654" s="409"/>
      <c r="AB654" s="409"/>
      <c r="AC654" s="409"/>
      <c r="AD654" s="409"/>
      <c r="AE654" s="409"/>
      <c r="AF654" s="409"/>
      <c r="AG654" s="409"/>
      <c r="AH654" s="409"/>
      <c r="AI654" s="409"/>
      <c r="AJ654" s="409"/>
      <c r="AK654" s="409"/>
      <c r="AL654" s="409"/>
      <c r="AM654" s="296">
        <f>SUM(Y654:AL654)</f>
        <v>0</v>
      </c>
    </row>
    <row r="655" spans="1:40" s="283" customFormat="1" ht="15.5" outlineLevel="1">
      <c r="A655" s="529"/>
      <c r="B655" s="294" t="s">
        <v>310</v>
      </c>
      <c r="C655" s="291" t="s">
        <v>163</v>
      </c>
      <c r="D655" s="295"/>
      <c r="E655" s="295"/>
      <c r="F655" s="295"/>
      <c r="G655" s="295"/>
      <c r="H655" s="295"/>
      <c r="I655" s="295"/>
      <c r="J655" s="295"/>
      <c r="K655" s="295"/>
      <c r="L655" s="295"/>
      <c r="M655" s="295"/>
      <c r="N655" s="295">
        <f>N654</f>
        <v>0</v>
      </c>
      <c r="O655" s="295"/>
      <c r="P655" s="295"/>
      <c r="Q655" s="295"/>
      <c r="R655" s="295"/>
      <c r="S655" s="295"/>
      <c r="T655" s="295"/>
      <c r="U655" s="295"/>
      <c r="V655" s="295"/>
      <c r="W655" s="295"/>
      <c r="X655" s="295"/>
      <c r="Y655" s="410">
        <f>Y654</f>
        <v>0</v>
      </c>
      <c r="Z655" s="410">
        <f t="shared" ref="Z655:AL655" si="1688">Z654</f>
        <v>0</v>
      </c>
      <c r="AA655" s="410">
        <f t="shared" si="1688"/>
        <v>0</v>
      </c>
      <c r="AB655" s="410">
        <f t="shared" si="1688"/>
        <v>0</v>
      </c>
      <c r="AC655" s="410">
        <f t="shared" si="1688"/>
        <v>0</v>
      </c>
      <c r="AD655" s="410">
        <f t="shared" si="1688"/>
        <v>0</v>
      </c>
      <c r="AE655" s="410">
        <f t="shared" si="1688"/>
        <v>0</v>
      </c>
      <c r="AF655" s="410">
        <f t="shared" si="1688"/>
        <v>0</v>
      </c>
      <c r="AG655" s="410">
        <f t="shared" si="1688"/>
        <v>0</v>
      </c>
      <c r="AH655" s="410">
        <f t="shared" si="1688"/>
        <v>0</v>
      </c>
      <c r="AI655" s="410">
        <f t="shared" si="1688"/>
        <v>0</v>
      </c>
      <c r="AJ655" s="410">
        <f t="shared" si="1688"/>
        <v>0</v>
      </c>
      <c r="AK655" s="410">
        <f t="shared" si="1688"/>
        <v>0</v>
      </c>
      <c r="AL655" s="410">
        <f t="shared" si="1688"/>
        <v>0</v>
      </c>
      <c r="AM655" s="297"/>
    </row>
    <row r="656" spans="1:40" s="283" customFormat="1" ht="15.5" outlineLevel="1">
      <c r="A656" s="529"/>
      <c r="B656" s="323"/>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11"/>
      <c r="Z656" s="411"/>
      <c r="AA656" s="411"/>
      <c r="AB656" s="411"/>
      <c r="AC656" s="411"/>
      <c r="AD656" s="411"/>
      <c r="AE656" s="415"/>
      <c r="AF656" s="415"/>
      <c r="AG656" s="415"/>
      <c r="AH656" s="415"/>
      <c r="AI656" s="415"/>
      <c r="AJ656" s="415"/>
      <c r="AK656" s="415"/>
      <c r="AL656" s="415"/>
      <c r="AM656" s="313"/>
    </row>
    <row r="657" spans="1:39" ht="15.5" outlineLevel="1">
      <c r="A657" s="529"/>
      <c r="B657" s="516" t="s">
        <v>496</v>
      </c>
      <c r="C657" s="319"/>
      <c r="D657" s="290"/>
      <c r="E657" s="289"/>
      <c r="F657" s="289"/>
      <c r="G657" s="289"/>
      <c r="H657" s="289"/>
      <c r="I657" s="289"/>
      <c r="J657" s="289"/>
      <c r="K657" s="289"/>
      <c r="L657" s="289"/>
      <c r="M657" s="289"/>
      <c r="N657" s="290"/>
      <c r="O657" s="289"/>
      <c r="P657" s="289"/>
      <c r="Q657" s="289"/>
      <c r="R657" s="289"/>
      <c r="S657" s="289"/>
      <c r="T657" s="289"/>
      <c r="U657" s="289"/>
      <c r="V657" s="289"/>
      <c r="W657" s="289"/>
      <c r="X657" s="289"/>
      <c r="Y657" s="413"/>
      <c r="Z657" s="413"/>
      <c r="AA657" s="413"/>
      <c r="AB657" s="413"/>
      <c r="AC657" s="413"/>
      <c r="AD657" s="413"/>
      <c r="AE657" s="413"/>
      <c r="AF657" s="413"/>
      <c r="AG657" s="413"/>
      <c r="AH657" s="413"/>
      <c r="AI657" s="413"/>
      <c r="AJ657" s="413"/>
      <c r="AK657" s="413"/>
      <c r="AL657" s="413"/>
      <c r="AM657" s="292"/>
    </row>
    <row r="658" spans="1:39" ht="15.5" outlineLevel="1">
      <c r="A658" s="529">
        <v>17</v>
      </c>
      <c r="B658" s="427" t="s">
        <v>112</v>
      </c>
      <c r="C658" s="291" t="s">
        <v>25</v>
      </c>
      <c r="D658" s="295"/>
      <c r="E658" s="295"/>
      <c r="F658" s="295"/>
      <c r="G658" s="295"/>
      <c r="H658" s="295"/>
      <c r="I658" s="295"/>
      <c r="J658" s="295"/>
      <c r="K658" s="295"/>
      <c r="L658" s="295"/>
      <c r="M658" s="295"/>
      <c r="N658" s="295">
        <v>12</v>
      </c>
      <c r="O658" s="295"/>
      <c r="P658" s="295"/>
      <c r="Q658" s="295"/>
      <c r="R658" s="295"/>
      <c r="S658" s="295"/>
      <c r="T658" s="295"/>
      <c r="U658" s="295"/>
      <c r="V658" s="295"/>
      <c r="W658" s="295"/>
      <c r="X658" s="295"/>
      <c r="Y658" s="425"/>
      <c r="Z658" s="409"/>
      <c r="AA658" s="409"/>
      <c r="AB658" s="409"/>
      <c r="AC658" s="409"/>
      <c r="AD658" s="409"/>
      <c r="AE658" s="409"/>
      <c r="AF658" s="414"/>
      <c r="AG658" s="414"/>
      <c r="AH658" s="414"/>
      <c r="AI658" s="414"/>
      <c r="AJ658" s="414"/>
      <c r="AK658" s="414"/>
      <c r="AL658" s="414"/>
      <c r="AM658" s="296">
        <f>SUM(Y658:AL658)</f>
        <v>0</v>
      </c>
    </row>
    <row r="659" spans="1:39" ht="15.5" outlineLevel="1">
      <c r="A659" s="529"/>
      <c r="B659" s="294" t="s">
        <v>310</v>
      </c>
      <c r="C659" s="291" t="s">
        <v>163</v>
      </c>
      <c r="D659" s="295"/>
      <c r="E659" s="295"/>
      <c r="F659" s="295"/>
      <c r="G659" s="295"/>
      <c r="H659" s="295"/>
      <c r="I659" s="295"/>
      <c r="J659" s="295"/>
      <c r="K659" s="295"/>
      <c r="L659" s="295"/>
      <c r="M659" s="295"/>
      <c r="N659" s="295">
        <f>N658</f>
        <v>12</v>
      </c>
      <c r="O659" s="295"/>
      <c r="P659" s="295"/>
      <c r="Q659" s="295"/>
      <c r="R659" s="295"/>
      <c r="S659" s="295"/>
      <c r="T659" s="295"/>
      <c r="U659" s="295"/>
      <c r="V659" s="295"/>
      <c r="W659" s="295"/>
      <c r="X659" s="295"/>
      <c r="Y659" s="410">
        <f>Y658</f>
        <v>0</v>
      </c>
      <c r="Z659" s="410">
        <f t="shared" ref="Z659:AL659" si="1689">Z658</f>
        <v>0</v>
      </c>
      <c r="AA659" s="410">
        <f t="shared" si="1689"/>
        <v>0</v>
      </c>
      <c r="AB659" s="410">
        <f t="shared" si="1689"/>
        <v>0</v>
      </c>
      <c r="AC659" s="410">
        <f t="shared" si="1689"/>
        <v>0</v>
      </c>
      <c r="AD659" s="410">
        <f t="shared" si="1689"/>
        <v>0</v>
      </c>
      <c r="AE659" s="410">
        <f t="shared" si="1689"/>
        <v>0</v>
      </c>
      <c r="AF659" s="410">
        <f t="shared" si="1689"/>
        <v>0</v>
      </c>
      <c r="AG659" s="410">
        <f t="shared" si="1689"/>
        <v>0</v>
      </c>
      <c r="AH659" s="410">
        <f t="shared" si="1689"/>
        <v>0</v>
      </c>
      <c r="AI659" s="410">
        <f t="shared" si="1689"/>
        <v>0</v>
      </c>
      <c r="AJ659" s="410">
        <f t="shared" si="1689"/>
        <v>0</v>
      </c>
      <c r="AK659" s="410">
        <f t="shared" si="1689"/>
        <v>0</v>
      </c>
      <c r="AL659" s="410">
        <f t="shared" si="1689"/>
        <v>0</v>
      </c>
      <c r="AM659" s="306"/>
    </row>
    <row r="660" spans="1:39" ht="15.5" outlineLevel="1">
      <c r="A660" s="529"/>
      <c r="B660" s="294"/>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21"/>
      <c r="Z660" s="424"/>
      <c r="AA660" s="424"/>
      <c r="AB660" s="424"/>
      <c r="AC660" s="424"/>
      <c r="AD660" s="424"/>
      <c r="AE660" s="424"/>
      <c r="AF660" s="424"/>
      <c r="AG660" s="424"/>
      <c r="AH660" s="424"/>
      <c r="AI660" s="424"/>
      <c r="AJ660" s="424"/>
      <c r="AK660" s="424"/>
      <c r="AL660" s="424"/>
      <c r="AM660" s="306"/>
    </row>
    <row r="661" spans="1:39" ht="15.5" outlineLevel="1">
      <c r="A661" s="529">
        <v>18</v>
      </c>
      <c r="B661" s="427" t="s">
        <v>109</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5"/>
      <c r="Z661" s="409"/>
      <c r="AA661" s="409"/>
      <c r="AB661" s="409"/>
      <c r="AC661" s="409"/>
      <c r="AD661" s="409"/>
      <c r="AE661" s="409"/>
      <c r="AF661" s="414"/>
      <c r="AG661" s="414"/>
      <c r="AH661" s="414"/>
      <c r="AI661" s="414"/>
      <c r="AJ661" s="414"/>
      <c r="AK661" s="414"/>
      <c r="AL661" s="414"/>
      <c r="AM661" s="296">
        <f>SUM(Y661:AL661)</f>
        <v>0</v>
      </c>
    </row>
    <row r="662" spans="1:39" ht="15.5" outlineLevel="1">
      <c r="A662" s="529"/>
      <c r="B662" s="294" t="s">
        <v>310</v>
      </c>
      <c r="C662" s="291" t="s">
        <v>163</v>
      </c>
      <c r="D662" s="295"/>
      <c r="E662" s="295"/>
      <c r="F662" s="295"/>
      <c r="G662" s="295"/>
      <c r="H662" s="295"/>
      <c r="I662" s="295"/>
      <c r="J662" s="295"/>
      <c r="K662" s="295"/>
      <c r="L662" s="295"/>
      <c r="M662" s="295"/>
      <c r="N662" s="295">
        <f>N661</f>
        <v>12</v>
      </c>
      <c r="O662" s="295"/>
      <c r="P662" s="295"/>
      <c r="Q662" s="295"/>
      <c r="R662" s="295"/>
      <c r="S662" s="295"/>
      <c r="T662" s="295"/>
      <c r="U662" s="295"/>
      <c r="V662" s="295"/>
      <c r="W662" s="295"/>
      <c r="X662" s="295"/>
      <c r="Y662" s="410">
        <f>Y661</f>
        <v>0</v>
      </c>
      <c r="Z662" s="410">
        <f t="shared" ref="Z662:AL662" si="1690">Z661</f>
        <v>0</v>
      </c>
      <c r="AA662" s="410">
        <f t="shared" si="1690"/>
        <v>0</v>
      </c>
      <c r="AB662" s="410">
        <f t="shared" si="1690"/>
        <v>0</v>
      </c>
      <c r="AC662" s="410">
        <f t="shared" si="1690"/>
        <v>0</v>
      </c>
      <c r="AD662" s="410">
        <f t="shared" si="1690"/>
        <v>0</v>
      </c>
      <c r="AE662" s="410">
        <f t="shared" si="1690"/>
        <v>0</v>
      </c>
      <c r="AF662" s="410">
        <f t="shared" si="1690"/>
        <v>0</v>
      </c>
      <c r="AG662" s="410">
        <f t="shared" si="1690"/>
        <v>0</v>
      </c>
      <c r="AH662" s="410">
        <f t="shared" si="1690"/>
        <v>0</v>
      </c>
      <c r="AI662" s="410">
        <f t="shared" si="1690"/>
        <v>0</v>
      </c>
      <c r="AJ662" s="410">
        <f t="shared" si="1690"/>
        <v>0</v>
      </c>
      <c r="AK662" s="410">
        <f t="shared" si="1690"/>
        <v>0</v>
      </c>
      <c r="AL662" s="410">
        <f t="shared" si="1690"/>
        <v>0</v>
      </c>
      <c r="AM662" s="306"/>
    </row>
    <row r="663" spans="1:39" ht="15.5" outlineLevel="1">
      <c r="A663" s="529"/>
      <c r="B663" s="321"/>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3"/>
      <c r="AA663" s="423"/>
      <c r="AB663" s="423"/>
      <c r="AC663" s="423"/>
      <c r="AD663" s="423"/>
      <c r="AE663" s="423"/>
      <c r="AF663" s="423"/>
      <c r="AG663" s="423"/>
      <c r="AH663" s="423"/>
      <c r="AI663" s="423"/>
      <c r="AJ663" s="423"/>
      <c r="AK663" s="423"/>
      <c r="AL663" s="423"/>
      <c r="AM663" s="297"/>
    </row>
    <row r="664" spans="1:39" ht="15.5" outlineLevel="1">
      <c r="A664" s="529">
        <v>19</v>
      </c>
      <c r="B664" s="427" t="s">
        <v>111</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5"/>
      <c r="Z664" s="409"/>
      <c r="AA664" s="409"/>
      <c r="AB664" s="409"/>
      <c r="AC664" s="409"/>
      <c r="AD664" s="409"/>
      <c r="AE664" s="409"/>
      <c r="AF664" s="414"/>
      <c r="AG664" s="414"/>
      <c r="AH664" s="414"/>
      <c r="AI664" s="414"/>
      <c r="AJ664" s="414"/>
      <c r="AK664" s="414"/>
      <c r="AL664" s="414"/>
      <c r="AM664" s="296">
        <f>SUM(Y664:AL664)</f>
        <v>0</v>
      </c>
    </row>
    <row r="665" spans="1:39" ht="15.5" outlineLevel="1">
      <c r="A665" s="529"/>
      <c r="B665" s="294" t="s">
        <v>310</v>
      </c>
      <c r="C665" s="291" t="s">
        <v>163</v>
      </c>
      <c r="D665" s="295"/>
      <c r="E665" s="295"/>
      <c r="F665" s="295"/>
      <c r="G665" s="295"/>
      <c r="H665" s="295"/>
      <c r="I665" s="295"/>
      <c r="J665" s="295"/>
      <c r="K665" s="295"/>
      <c r="L665" s="295"/>
      <c r="M665" s="295"/>
      <c r="N665" s="295">
        <f>N664</f>
        <v>12</v>
      </c>
      <c r="O665" s="295"/>
      <c r="P665" s="295"/>
      <c r="Q665" s="295"/>
      <c r="R665" s="295"/>
      <c r="S665" s="295"/>
      <c r="T665" s="295"/>
      <c r="U665" s="295"/>
      <c r="V665" s="295"/>
      <c r="W665" s="295"/>
      <c r="X665" s="295"/>
      <c r="Y665" s="410">
        <f>Y664</f>
        <v>0</v>
      </c>
      <c r="Z665" s="410">
        <f t="shared" ref="Z665:AL665" si="1691">Z664</f>
        <v>0</v>
      </c>
      <c r="AA665" s="410">
        <f t="shared" si="1691"/>
        <v>0</v>
      </c>
      <c r="AB665" s="410">
        <f t="shared" si="1691"/>
        <v>0</v>
      </c>
      <c r="AC665" s="410">
        <f t="shared" si="1691"/>
        <v>0</v>
      </c>
      <c r="AD665" s="410">
        <f t="shared" si="1691"/>
        <v>0</v>
      </c>
      <c r="AE665" s="410">
        <f t="shared" si="1691"/>
        <v>0</v>
      </c>
      <c r="AF665" s="410">
        <f t="shared" si="1691"/>
        <v>0</v>
      </c>
      <c r="AG665" s="410">
        <f t="shared" si="1691"/>
        <v>0</v>
      </c>
      <c r="AH665" s="410">
        <f t="shared" si="1691"/>
        <v>0</v>
      </c>
      <c r="AI665" s="410">
        <f t="shared" si="1691"/>
        <v>0</v>
      </c>
      <c r="AJ665" s="410">
        <f t="shared" si="1691"/>
        <v>0</v>
      </c>
      <c r="AK665" s="410">
        <f t="shared" si="1691"/>
        <v>0</v>
      </c>
      <c r="AL665" s="410">
        <f t="shared" si="1691"/>
        <v>0</v>
      </c>
      <c r="AM665" s="297"/>
    </row>
    <row r="666" spans="1:39" ht="15.5" outlineLevel="1">
      <c r="A666" s="529"/>
      <c r="B666" s="321"/>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1"/>
      <c r="Z666" s="411"/>
      <c r="AA666" s="411"/>
      <c r="AB666" s="411"/>
      <c r="AC666" s="411"/>
      <c r="AD666" s="411"/>
      <c r="AE666" s="411"/>
      <c r="AF666" s="411"/>
      <c r="AG666" s="411"/>
      <c r="AH666" s="411"/>
      <c r="AI666" s="411"/>
      <c r="AJ666" s="411"/>
      <c r="AK666" s="411"/>
      <c r="AL666" s="411"/>
      <c r="AM666" s="306"/>
    </row>
    <row r="667" spans="1:39" ht="15.5" outlineLevel="1">
      <c r="A667" s="529">
        <v>20</v>
      </c>
      <c r="B667" s="427" t="s">
        <v>110</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5"/>
      <c r="Z667" s="409"/>
      <c r="AA667" s="409"/>
      <c r="AB667" s="409"/>
      <c r="AC667" s="409"/>
      <c r="AD667" s="409"/>
      <c r="AE667" s="409"/>
      <c r="AF667" s="414"/>
      <c r="AG667" s="414"/>
      <c r="AH667" s="414"/>
      <c r="AI667" s="414"/>
      <c r="AJ667" s="414"/>
      <c r="AK667" s="414"/>
      <c r="AL667" s="414"/>
      <c r="AM667" s="296">
        <f>SUM(Y667:AL667)</f>
        <v>0</v>
      </c>
    </row>
    <row r="668" spans="1:39" ht="15.5" outlineLevel="1">
      <c r="A668" s="529"/>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0">
        <f>Y667</f>
        <v>0</v>
      </c>
      <c r="Z668" s="410">
        <f t="shared" ref="Z668:AL668" si="1692">Z667</f>
        <v>0</v>
      </c>
      <c r="AA668" s="410">
        <f t="shared" si="1692"/>
        <v>0</v>
      </c>
      <c r="AB668" s="410">
        <f t="shared" si="1692"/>
        <v>0</v>
      </c>
      <c r="AC668" s="410">
        <f t="shared" si="1692"/>
        <v>0</v>
      </c>
      <c r="AD668" s="410">
        <f t="shared" si="1692"/>
        <v>0</v>
      </c>
      <c r="AE668" s="410">
        <f t="shared" si="1692"/>
        <v>0</v>
      </c>
      <c r="AF668" s="410">
        <f t="shared" si="1692"/>
        <v>0</v>
      </c>
      <c r="AG668" s="410">
        <f t="shared" si="1692"/>
        <v>0</v>
      </c>
      <c r="AH668" s="410">
        <f t="shared" si="1692"/>
        <v>0</v>
      </c>
      <c r="AI668" s="410">
        <f t="shared" si="1692"/>
        <v>0</v>
      </c>
      <c r="AJ668" s="410">
        <f t="shared" si="1692"/>
        <v>0</v>
      </c>
      <c r="AK668" s="410">
        <f t="shared" si="1692"/>
        <v>0</v>
      </c>
      <c r="AL668" s="410">
        <f t="shared" si="1692"/>
        <v>0</v>
      </c>
      <c r="AM668" s="306"/>
    </row>
    <row r="669" spans="1:39" ht="15.5" outlineLevel="1">
      <c r="A669" s="529"/>
      <c r="B669" s="322"/>
      <c r="C669" s="300"/>
      <c r="D669" s="291"/>
      <c r="E669" s="291"/>
      <c r="F669" s="291"/>
      <c r="G669" s="291"/>
      <c r="H669" s="291"/>
      <c r="I669" s="291"/>
      <c r="J669" s="291"/>
      <c r="K669" s="291"/>
      <c r="L669" s="291"/>
      <c r="M669" s="291"/>
      <c r="N669" s="300"/>
      <c r="O669" s="291"/>
      <c r="P669" s="291"/>
      <c r="Q669" s="291"/>
      <c r="R669" s="291"/>
      <c r="S669" s="291"/>
      <c r="T669" s="291"/>
      <c r="U669" s="291"/>
      <c r="V669" s="291"/>
      <c r="W669" s="291"/>
      <c r="X669" s="291"/>
      <c r="Y669" s="411"/>
      <c r="Z669" s="411"/>
      <c r="AA669" s="411"/>
      <c r="AB669" s="411"/>
      <c r="AC669" s="411"/>
      <c r="AD669" s="411"/>
      <c r="AE669" s="411"/>
      <c r="AF669" s="411"/>
      <c r="AG669" s="411"/>
      <c r="AH669" s="411"/>
      <c r="AI669" s="411"/>
      <c r="AJ669" s="411"/>
      <c r="AK669" s="411"/>
      <c r="AL669" s="411"/>
      <c r="AM669" s="306"/>
    </row>
    <row r="670" spans="1:39" ht="15.5" outlineLevel="1">
      <c r="A670" s="529"/>
      <c r="B670" s="515" t="s">
        <v>503</v>
      </c>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21"/>
      <c r="Z670" s="424"/>
      <c r="AA670" s="424"/>
      <c r="AB670" s="424"/>
      <c r="AC670" s="424"/>
      <c r="AD670" s="424"/>
      <c r="AE670" s="424"/>
      <c r="AF670" s="424"/>
      <c r="AG670" s="424"/>
      <c r="AH670" s="424"/>
      <c r="AI670" s="424"/>
      <c r="AJ670" s="424"/>
      <c r="AK670" s="424"/>
      <c r="AL670" s="424"/>
      <c r="AM670" s="306"/>
    </row>
    <row r="671" spans="1:39" ht="15.5" outlineLevel="1">
      <c r="A671" s="529"/>
      <c r="B671" s="501" t="s">
        <v>499</v>
      </c>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21"/>
      <c r="Z671" s="424"/>
      <c r="AA671" s="424"/>
      <c r="AB671" s="424"/>
      <c r="AC671" s="424"/>
      <c r="AD671" s="424"/>
      <c r="AE671" s="424"/>
      <c r="AF671" s="424"/>
      <c r="AG671" s="424"/>
      <c r="AH671" s="424"/>
      <c r="AI671" s="424"/>
      <c r="AJ671" s="424"/>
      <c r="AK671" s="424"/>
      <c r="AL671" s="424"/>
      <c r="AM671" s="306"/>
    </row>
    <row r="672" spans="1:39" ht="15.5" outlineLevel="1">
      <c r="A672" s="529">
        <v>21</v>
      </c>
      <c r="B672" s="427" t="s">
        <v>113</v>
      </c>
      <c r="C672" s="1120" t="s">
        <v>873</v>
      </c>
      <c r="D672" s="295"/>
      <c r="E672" s="295"/>
      <c r="F672" s="295"/>
      <c r="G672" s="295"/>
      <c r="H672" s="295"/>
      <c r="I672" s="295"/>
      <c r="J672" s="295"/>
      <c r="K672" s="295"/>
      <c r="L672" s="295"/>
      <c r="M672" s="295"/>
      <c r="N672" s="291"/>
      <c r="O672" s="295"/>
      <c r="P672" s="295"/>
      <c r="Q672" s="295"/>
      <c r="R672" s="295"/>
      <c r="S672" s="295"/>
      <c r="T672" s="295"/>
      <c r="U672" s="295"/>
      <c r="V672" s="295"/>
      <c r="W672" s="295"/>
      <c r="X672" s="295"/>
      <c r="Y672" s="409"/>
      <c r="Z672" s="409"/>
      <c r="AA672" s="409"/>
      <c r="AB672" s="409"/>
      <c r="AC672" s="409"/>
      <c r="AD672" s="409"/>
      <c r="AE672" s="409"/>
      <c r="AF672" s="409"/>
      <c r="AG672" s="409"/>
      <c r="AH672" s="409"/>
      <c r="AI672" s="409"/>
      <c r="AJ672" s="409"/>
      <c r="AK672" s="409"/>
      <c r="AL672" s="409"/>
      <c r="AM672" s="296">
        <f>SUM(Y672:AL672)</f>
        <v>0</v>
      </c>
    </row>
    <row r="673" spans="1:39" ht="15.5" outlineLevel="1">
      <c r="A673" s="529"/>
      <c r="B673" s="294" t="s">
        <v>310</v>
      </c>
      <c r="C673" s="1066" t="s">
        <v>163</v>
      </c>
      <c r="D673" s="295"/>
      <c r="E673" s="295"/>
      <c r="F673" s="295"/>
      <c r="G673" s="295"/>
      <c r="H673" s="295"/>
      <c r="I673" s="295"/>
      <c r="J673" s="295"/>
      <c r="K673" s="295"/>
      <c r="L673" s="295"/>
      <c r="M673" s="295"/>
      <c r="N673" s="291"/>
      <c r="O673" s="295"/>
      <c r="P673" s="295"/>
      <c r="Q673" s="295"/>
      <c r="R673" s="295"/>
      <c r="S673" s="295"/>
      <c r="T673" s="295"/>
      <c r="U673" s="295"/>
      <c r="V673" s="295"/>
      <c r="W673" s="295"/>
      <c r="X673" s="295"/>
      <c r="Y673" s="410">
        <f>Y672</f>
        <v>0</v>
      </c>
      <c r="Z673" s="410">
        <f t="shared" ref="Z673" si="1693">Z672</f>
        <v>0</v>
      </c>
      <c r="AA673" s="410">
        <f t="shared" ref="AA673" si="1694">AA672</f>
        <v>0</v>
      </c>
      <c r="AB673" s="410">
        <f t="shared" ref="AB673" si="1695">AB672</f>
        <v>0</v>
      </c>
      <c r="AC673" s="410">
        <f t="shared" ref="AC673" si="1696">AC672</f>
        <v>0</v>
      </c>
      <c r="AD673" s="410">
        <f t="shared" ref="AD673" si="1697">AD672</f>
        <v>0</v>
      </c>
      <c r="AE673" s="410">
        <f t="shared" ref="AE673" si="1698">AE672</f>
        <v>0</v>
      </c>
      <c r="AF673" s="410">
        <f t="shared" ref="AF673" si="1699">AF672</f>
        <v>0</v>
      </c>
      <c r="AG673" s="410">
        <f t="shared" ref="AG673" si="1700">AG672</f>
        <v>0</v>
      </c>
      <c r="AH673" s="410">
        <f t="shared" ref="AH673" si="1701">AH672</f>
        <v>0</v>
      </c>
      <c r="AI673" s="410">
        <f t="shared" ref="AI673" si="1702">AI672</f>
        <v>0</v>
      </c>
      <c r="AJ673" s="410">
        <f t="shared" ref="AJ673" si="1703">AJ672</f>
        <v>0</v>
      </c>
      <c r="AK673" s="410">
        <f t="shared" ref="AK673" si="1704">AK672</f>
        <v>0</v>
      </c>
      <c r="AL673" s="410">
        <f t="shared" ref="AL673" si="1705">AL672</f>
        <v>0</v>
      </c>
      <c r="AM673" s="306"/>
    </row>
    <row r="674" spans="1:39" ht="15.5" outlineLevel="1">
      <c r="A674" s="529"/>
      <c r="B674" s="294"/>
      <c r="C674" s="1066"/>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1"/>
      <c r="Z674" s="424"/>
      <c r="AA674" s="424"/>
      <c r="AB674" s="424"/>
      <c r="AC674" s="424"/>
      <c r="AD674" s="424"/>
      <c r="AE674" s="424"/>
      <c r="AF674" s="424"/>
      <c r="AG674" s="424"/>
      <c r="AH674" s="424"/>
      <c r="AI674" s="424"/>
      <c r="AJ674" s="424"/>
      <c r="AK674" s="424"/>
      <c r="AL674" s="424"/>
      <c r="AM674" s="306"/>
    </row>
    <row r="675" spans="1:39" ht="31" outlineLevel="1">
      <c r="A675" s="529">
        <v>22</v>
      </c>
      <c r="B675" s="427" t="s">
        <v>114</v>
      </c>
      <c r="C675" s="1120" t="s">
        <v>873</v>
      </c>
      <c r="D675" s="295">
        <f>+'7.  Persistence Report'!AX216</f>
        <v>1043958</v>
      </c>
      <c r="E675" s="295">
        <f>+'7.  Persistence Report'!AY216</f>
        <v>1043958</v>
      </c>
      <c r="F675" s="295">
        <f>+'7.  Persistence Report'!AZ216</f>
        <v>1043958</v>
      </c>
      <c r="G675" s="295">
        <f>+'7.  Persistence Report'!BA216</f>
        <v>1043958</v>
      </c>
      <c r="H675" s="295">
        <f>+'7.  Persistence Report'!BB216</f>
        <v>1043958</v>
      </c>
      <c r="I675" s="295">
        <f>+'7.  Persistence Report'!BC216</f>
        <v>1043958</v>
      </c>
      <c r="J675" s="295">
        <f>+'7.  Persistence Report'!BD216</f>
        <v>0</v>
      </c>
      <c r="K675" s="295">
        <f>+'7.  Persistence Report'!BE216</f>
        <v>0</v>
      </c>
      <c r="L675" s="295">
        <f>+'7.  Persistence Report'!BF216</f>
        <v>0</v>
      </c>
      <c r="M675" s="295">
        <f>+'7.  Persistence Report'!BG216</f>
        <v>0</v>
      </c>
      <c r="N675" s="1066"/>
      <c r="O675" s="295"/>
      <c r="P675" s="295"/>
      <c r="Q675" s="295"/>
      <c r="R675" s="295"/>
      <c r="S675" s="295"/>
      <c r="T675" s="295"/>
      <c r="U675" s="295"/>
      <c r="V675" s="295"/>
      <c r="W675" s="295"/>
      <c r="X675" s="295"/>
      <c r="Y675" s="1076">
        <v>1</v>
      </c>
      <c r="Z675" s="1076"/>
      <c r="AA675" s="1076"/>
      <c r="AB675" s="1076"/>
      <c r="AC675" s="409"/>
      <c r="AD675" s="409"/>
      <c r="AE675" s="409"/>
      <c r="AF675" s="409"/>
      <c r="AG675" s="409"/>
      <c r="AH675" s="409"/>
      <c r="AI675" s="409"/>
      <c r="AJ675" s="409"/>
      <c r="AK675" s="409"/>
      <c r="AL675" s="409"/>
      <c r="AM675" s="296">
        <f>SUM(Y675:AL675)</f>
        <v>1</v>
      </c>
    </row>
    <row r="676" spans="1:39" ht="15.5" outlineLevel="1">
      <c r="A676" s="529"/>
      <c r="B676" s="294" t="s">
        <v>310</v>
      </c>
      <c r="C676" s="1066" t="s">
        <v>163</v>
      </c>
      <c r="D676" s="295"/>
      <c r="E676" s="295"/>
      <c r="F676" s="295"/>
      <c r="G676" s="295"/>
      <c r="H676" s="295"/>
      <c r="I676" s="295"/>
      <c r="J676" s="295"/>
      <c r="K676" s="295"/>
      <c r="L676" s="295"/>
      <c r="M676" s="295"/>
      <c r="N676" s="1066"/>
      <c r="O676" s="295"/>
      <c r="P676" s="295"/>
      <c r="Q676" s="295"/>
      <c r="R676" s="295"/>
      <c r="S676" s="295"/>
      <c r="T676" s="295"/>
      <c r="U676" s="295"/>
      <c r="V676" s="295"/>
      <c r="W676" s="295"/>
      <c r="X676" s="295"/>
      <c r="Y676" s="1077">
        <f>Y675</f>
        <v>1</v>
      </c>
      <c r="Z676" s="1077">
        <f t="shared" ref="Z676:AB676" si="1706">Z675</f>
        <v>0</v>
      </c>
      <c r="AA676" s="1077">
        <f t="shared" si="1706"/>
        <v>0</v>
      </c>
      <c r="AB676" s="1077">
        <f t="shared" si="1706"/>
        <v>0</v>
      </c>
      <c r="AC676" s="410">
        <f t="shared" ref="AC676" si="1707">AC675</f>
        <v>0</v>
      </c>
      <c r="AD676" s="410">
        <f t="shared" ref="AD676" si="1708">AD675</f>
        <v>0</v>
      </c>
      <c r="AE676" s="410">
        <f t="shared" ref="AE676" si="1709">AE675</f>
        <v>0</v>
      </c>
      <c r="AF676" s="410">
        <f t="shared" ref="AF676" si="1710">AF675</f>
        <v>0</v>
      </c>
      <c r="AG676" s="410">
        <f t="shared" ref="AG676" si="1711">AG675</f>
        <v>0</v>
      </c>
      <c r="AH676" s="410">
        <f t="shared" ref="AH676" si="1712">AH675</f>
        <v>0</v>
      </c>
      <c r="AI676" s="410">
        <f t="shared" ref="AI676" si="1713">AI675</f>
        <v>0</v>
      </c>
      <c r="AJ676" s="410">
        <f t="shared" ref="AJ676" si="1714">AJ675</f>
        <v>0</v>
      </c>
      <c r="AK676" s="410">
        <f t="shared" ref="AK676" si="1715">AK675</f>
        <v>0</v>
      </c>
      <c r="AL676" s="410">
        <f t="shared" ref="AL676" si="1716">AL675</f>
        <v>0</v>
      </c>
      <c r="AM676" s="306"/>
    </row>
    <row r="677" spans="1:39" ht="15.5" outlineLevel="1">
      <c r="A677" s="529"/>
      <c r="B677" s="294"/>
      <c r="C677" s="1066"/>
      <c r="D677" s="1066"/>
      <c r="E677" s="1066"/>
      <c r="F677" s="1066"/>
      <c r="G677" s="1066"/>
      <c r="H677" s="1066"/>
      <c r="I677" s="1066"/>
      <c r="J677" s="1066"/>
      <c r="K677" s="1066"/>
      <c r="L677" s="1066"/>
      <c r="M677" s="1066"/>
      <c r="N677" s="1066"/>
      <c r="O677" s="1066"/>
      <c r="P677" s="1066"/>
      <c r="Q677" s="1066"/>
      <c r="R677" s="1066"/>
      <c r="S677" s="1066"/>
      <c r="T677" s="1066"/>
      <c r="U677" s="1066"/>
      <c r="V677" s="1066"/>
      <c r="W677" s="1066"/>
      <c r="X677" s="1066"/>
      <c r="Y677" s="1091"/>
      <c r="Z677" s="1108"/>
      <c r="AA677" s="1108"/>
      <c r="AB677" s="1108"/>
      <c r="AC677" s="424"/>
      <c r="AD677" s="424"/>
      <c r="AE677" s="424"/>
      <c r="AF677" s="424"/>
      <c r="AG677" s="424"/>
      <c r="AH677" s="424"/>
      <c r="AI677" s="424"/>
      <c r="AJ677" s="424"/>
      <c r="AK677" s="424"/>
      <c r="AL677" s="424"/>
      <c r="AM677" s="306"/>
    </row>
    <row r="678" spans="1:39" ht="31" outlineLevel="1">
      <c r="A678" s="529">
        <v>23</v>
      </c>
      <c r="B678" s="427" t="s">
        <v>115</v>
      </c>
      <c r="C678" s="1120" t="s">
        <v>873</v>
      </c>
      <c r="D678" s="295">
        <f>+'7.  Persistence Report'!AX217</f>
        <v>7952</v>
      </c>
      <c r="E678" s="295">
        <f>+'7.  Persistence Report'!AY217</f>
        <v>7952</v>
      </c>
      <c r="F678" s="295">
        <f>+'7.  Persistence Report'!AZ217</f>
        <v>7952</v>
      </c>
      <c r="G678" s="295">
        <f>+'7.  Persistence Report'!BA217</f>
        <v>7952</v>
      </c>
      <c r="H678" s="295">
        <f>+'7.  Persistence Report'!BB217</f>
        <v>7952</v>
      </c>
      <c r="I678" s="295">
        <f>+'7.  Persistence Report'!BC217</f>
        <v>7952</v>
      </c>
      <c r="J678" s="295">
        <f>+'7.  Persistence Report'!BD217</f>
        <v>0</v>
      </c>
      <c r="K678" s="295">
        <f>+'7.  Persistence Report'!BE217</f>
        <v>0</v>
      </c>
      <c r="L678" s="295">
        <f>+'7.  Persistence Report'!BF217</f>
        <v>0</v>
      </c>
      <c r="M678" s="295">
        <f>+'7.  Persistence Report'!BG217</f>
        <v>0</v>
      </c>
      <c r="N678" s="1066"/>
      <c r="O678" s="295"/>
      <c r="P678" s="295"/>
      <c r="Q678" s="295"/>
      <c r="R678" s="295"/>
      <c r="S678" s="295"/>
      <c r="T678" s="295"/>
      <c r="U678" s="295"/>
      <c r="V678" s="295"/>
      <c r="W678" s="295"/>
      <c r="X678" s="295"/>
      <c r="Y678" s="1076">
        <v>1</v>
      </c>
      <c r="Z678" s="1076"/>
      <c r="AA678" s="1076"/>
      <c r="AB678" s="1076"/>
      <c r="AC678" s="409"/>
      <c r="AD678" s="409"/>
      <c r="AE678" s="409"/>
      <c r="AF678" s="409"/>
      <c r="AG678" s="409"/>
      <c r="AH678" s="409"/>
      <c r="AI678" s="409"/>
      <c r="AJ678" s="409"/>
      <c r="AK678" s="409"/>
      <c r="AL678" s="409"/>
      <c r="AM678" s="296">
        <f>SUM(Y678:AL678)</f>
        <v>1</v>
      </c>
    </row>
    <row r="679" spans="1:39" ht="15.5" outlineLevel="1">
      <c r="A679" s="529"/>
      <c r="B679" s="294" t="s">
        <v>310</v>
      </c>
      <c r="C679" s="1066" t="s">
        <v>163</v>
      </c>
      <c r="D679" s="295"/>
      <c r="E679" s="295"/>
      <c r="F679" s="295"/>
      <c r="G679" s="295"/>
      <c r="H679" s="295"/>
      <c r="I679" s="295"/>
      <c r="J679" s="295"/>
      <c r="K679" s="295"/>
      <c r="L679" s="295"/>
      <c r="M679" s="295"/>
      <c r="N679" s="1066"/>
      <c r="O679" s="295"/>
      <c r="P679" s="295"/>
      <c r="Q679" s="295"/>
      <c r="R679" s="295"/>
      <c r="S679" s="295"/>
      <c r="T679" s="295"/>
      <c r="U679" s="295"/>
      <c r="V679" s="295"/>
      <c r="W679" s="295"/>
      <c r="X679" s="295"/>
      <c r="Y679" s="1077">
        <f>Y678</f>
        <v>1</v>
      </c>
      <c r="Z679" s="1077">
        <f t="shared" ref="Z679:AB679" si="1717">Z678</f>
        <v>0</v>
      </c>
      <c r="AA679" s="1077">
        <f t="shared" si="1717"/>
        <v>0</v>
      </c>
      <c r="AB679" s="1077">
        <f t="shared" si="1717"/>
        <v>0</v>
      </c>
      <c r="AC679" s="410">
        <f t="shared" ref="AC679" si="1718">AC678</f>
        <v>0</v>
      </c>
      <c r="AD679" s="410">
        <f t="shared" ref="AD679" si="1719">AD678</f>
        <v>0</v>
      </c>
      <c r="AE679" s="410">
        <f t="shared" ref="AE679" si="1720">AE678</f>
        <v>0</v>
      </c>
      <c r="AF679" s="410">
        <f t="shared" ref="AF679" si="1721">AF678</f>
        <v>0</v>
      </c>
      <c r="AG679" s="410">
        <f t="shared" ref="AG679" si="1722">AG678</f>
        <v>0</v>
      </c>
      <c r="AH679" s="410">
        <f t="shared" ref="AH679" si="1723">AH678</f>
        <v>0</v>
      </c>
      <c r="AI679" s="410">
        <f t="shared" ref="AI679" si="1724">AI678</f>
        <v>0</v>
      </c>
      <c r="AJ679" s="410">
        <f t="shared" ref="AJ679" si="1725">AJ678</f>
        <v>0</v>
      </c>
      <c r="AK679" s="410">
        <f t="shared" ref="AK679" si="1726">AK678</f>
        <v>0</v>
      </c>
      <c r="AL679" s="410">
        <f t="shared" ref="AL679" si="1727">AL678</f>
        <v>0</v>
      </c>
      <c r="AM679" s="306"/>
    </row>
    <row r="680" spans="1:39" ht="15.5" outlineLevel="1">
      <c r="A680" s="529"/>
      <c r="B680" s="429"/>
      <c r="C680" s="1066"/>
      <c r="D680" s="1066"/>
      <c r="E680" s="1066"/>
      <c r="F680" s="1066"/>
      <c r="G680" s="1066"/>
      <c r="H680" s="1066"/>
      <c r="I680" s="1066"/>
      <c r="J680" s="1066"/>
      <c r="K680" s="1066"/>
      <c r="L680" s="1066"/>
      <c r="M680" s="1066"/>
      <c r="N680" s="1066"/>
      <c r="O680" s="1066"/>
      <c r="P680" s="1066"/>
      <c r="Q680" s="1066"/>
      <c r="R680" s="1066"/>
      <c r="S680" s="1066"/>
      <c r="T680" s="1066"/>
      <c r="U680" s="1066"/>
      <c r="V680" s="1066"/>
      <c r="W680" s="1066"/>
      <c r="X680" s="1066"/>
      <c r="Y680" s="1091"/>
      <c r="Z680" s="1108"/>
      <c r="AA680" s="1108"/>
      <c r="AB680" s="1108"/>
      <c r="AC680" s="424"/>
      <c r="AD680" s="424"/>
      <c r="AE680" s="424"/>
      <c r="AF680" s="424"/>
      <c r="AG680" s="424"/>
      <c r="AH680" s="424"/>
      <c r="AI680" s="424"/>
      <c r="AJ680" s="424"/>
      <c r="AK680" s="424"/>
      <c r="AL680" s="424"/>
      <c r="AM680" s="306"/>
    </row>
    <row r="681" spans="1:39" ht="15.5" outlineLevel="1">
      <c r="A681" s="529">
        <v>24</v>
      </c>
      <c r="B681" s="427" t="s">
        <v>116</v>
      </c>
      <c r="C681" s="1066" t="s">
        <v>25</v>
      </c>
      <c r="D681" s="295"/>
      <c r="E681" s="295"/>
      <c r="F681" s="295"/>
      <c r="G681" s="295"/>
      <c r="H681" s="295"/>
      <c r="I681" s="295"/>
      <c r="J681" s="295"/>
      <c r="K681" s="295"/>
      <c r="L681" s="295"/>
      <c r="M681" s="295"/>
      <c r="N681" s="1066"/>
      <c r="O681" s="295"/>
      <c r="P681" s="295"/>
      <c r="Q681" s="295"/>
      <c r="R681" s="295"/>
      <c r="S681" s="295"/>
      <c r="T681" s="295"/>
      <c r="U681" s="295"/>
      <c r="V681" s="295"/>
      <c r="W681" s="295"/>
      <c r="X681" s="295"/>
      <c r="Y681" s="1076"/>
      <c r="Z681" s="1076"/>
      <c r="AA681" s="1076"/>
      <c r="AB681" s="1076"/>
      <c r="AC681" s="409"/>
      <c r="AD681" s="409"/>
      <c r="AE681" s="409"/>
      <c r="AF681" s="409"/>
      <c r="AG681" s="409"/>
      <c r="AH681" s="409"/>
      <c r="AI681" s="409"/>
      <c r="AJ681" s="409"/>
      <c r="AK681" s="409"/>
      <c r="AL681" s="409"/>
      <c r="AM681" s="296">
        <f>SUM(Y681:AL681)</f>
        <v>0</v>
      </c>
    </row>
    <row r="682" spans="1:39" ht="15.5" outlineLevel="1">
      <c r="A682" s="529"/>
      <c r="B682" s="294" t="s">
        <v>310</v>
      </c>
      <c r="C682" s="1066" t="s">
        <v>163</v>
      </c>
      <c r="D682" s="295"/>
      <c r="E682" s="295"/>
      <c r="F682" s="295"/>
      <c r="G682" s="295"/>
      <c r="H682" s="295"/>
      <c r="I682" s="295"/>
      <c r="J682" s="295"/>
      <c r="K682" s="295"/>
      <c r="L682" s="295"/>
      <c r="M682" s="295"/>
      <c r="N682" s="1066"/>
      <c r="O682" s="295"/>
      <c r="P682" s="295"/>
      <c r="Q682" s="295"/>
      <c r="R682" s="295"/>
      <c r="S682" s="295"/>
      <c r="T682" s="295"/>
      <c r="U682" s="295"/>
      <c r="V682" s="295"/>
      <c r="W682" s="295"/>
      <c r="X682" s="295"/>
      <c r="Y682" s="1077">
        <f>Y681</f>
        <v>0</v>
      </c>
      <c r="Z682" s="1077">
        <f t="shared" ref="Z682:AB682" si="1728">Z681</f>
        <v>0</v>
      </c>
      <c r="AA682" s="1077">
        <f t="shared" si="1728"/>
        <v>0</v>
      </c>
      <c r="AB682" s="1077">
        <f t="shared" si="1728"/>
        <v>0</v>
      </c>
      <c r="AC682" s="410">
        <f t="shared" ref="AC682" si="1729">AC681</f>
        <v>0</v>
      </c>
      <c r="AD682" s="410">
        <f t="shared" ref="AD682" si="1730">AD681</f>
        <v>0</v>
      </c>
      <c r="AE682" s="410">
        <f t="shared" ref="AE682" si="1731">AE681</f>
        <v>0</v>
      </c>
      <c r="AF682" s="410">
        <f t="shared" ref="AF682" si="1732">AF681</f>
        <v>0</v>
      </c>
      <c r="AG682" s="410">
        <f t="shared" ref="AG682" si="1733">AG681</f>
        <v>0</v>
      </c>
      <c r="AH682" s="410">
        <f t="shared" ref="AH682" si="1734">AH681</f>
        <v>0</v>
      </c>
      <c r="AI682" s="410">
        <f t="shared" ref="AI682" si="1735">AI681</f>
        <v>0</v>
      </c>
      <c r="AJ682" s="410">
        <f t="shared" ref="AJ682" si="1736">AJ681</f>
        <v>0</v>
      </c>
      <c r="AK682" s="410">
        <f t="shared" ref="AK682" si="1737">AK681</f>
        <v>0</v>
      </c>
      <c r="AL682" s="410">
        <f t="shared" ref="AL682" si="1738">AL681</f>
        <v>0</v>
      </c>
      <c r="AM682" s="306"/>
    </row>
    <row r="683" spans="1:39" ht="15.5" outlineLevel="1">
      <c r="A683" s="529"/>
      <c r="B683" s="294"/>
      <c r="C683" s="1121"/>
      <c r="D683" s="1121"/>
      <c r="E683" s="1121"/>
      <c r="F683" s="1121"/>
      <c r="G683" s="1121"/>
      <c r="H683" s="1121"/>
      <c r="I683" s="1121"/>
      <c r="J683" s="1121"/>
      <c r="K683" s="1121"/>
      <c r="L683" s="1121"/>
      <c r="M683" s="1121"/>
      <c r="N683" s="1121"/>
      <c r="O683" s="1121"/>
      <c r="P683" s="1121"/>
      <c r="Q683" s="1121"/>
      <c r="R683" s="1121"/>
      <c r="S683" s="1121"/>
      <c r="T683" s="1121"/>
      <c r="U683" s="1121"/>
      <c r="V683" s="1121"/>
      <c r="W683" s="1121"/>
      <c r="X683" s="1121"/>
      <c r="Y683" s="1091"/>
      <c r="Z683" s="1108"/>
      <c r="AA683" s="1108"/>
      <c r="AB683" s="1108"/>
      <c r="AC683" s="410"/>
      <c r="AD683" s="410"/>
      <c r="AE683" s="410"/>
      <c r="AF683" s="410"/>
      <c r="AG683" s="410"/>
      <c r="AH683" s="410"/>
      <c r="AI683" s="410"/>
      <c r="AJ683" s="410"/>
      <c r="AK683" s="410"/>
      <c r="AL683" s="410"/>
      <c r="AM683" s="306"/>
    </row>
    <row r="684" spans="1:39" ht="15.5" outlineLevel="1">
      <c r="A684" s="529"/>
      <c r="B684" s="1141" t="s">
        <v>865</v>
      </c>
      <c r="C684" s="1120" t="s">
        <v>873</v>
      </c>
      <c r="D684" s="295">
        <v>2861479.6622723294</v>
      </c>
      <c r="E684" s="295">
        <f>+'7.  Persistence Report'!AY215</f>
        <v>2837956.8024602993</v>
      </c>
      <c r="F684" s="295">
        <f>+'7.  Persistence Report'!AZ215</f>
        <v>2837956.8024602993</v>
      </c>
      <c r="G684" s="295">
        <f>+'7.  Persistence Report'!BA215</f>
        <v>2837956.8024602993</v>
      </c>
      <c r="H684" s="295">
        <f>+'7.  Persistence Report'!BB215</f>
        <v>2837956.8024602993</v>
      </c>
      <c r="I684" s="295">
        <f>+'7.  Persistence Report'!BC215</f>
        <v>2837956.8024602993</v>
      </c>
      <c r="J684" s="295">
        <f>+'7.  Persistence Report'!BD215</f>
        <v>0</v>
      </c>
      <c r="K684" s="295">
        <f>+'7.  Persistence Report'!BE215</f>
        <v>0</v>
      </c>
      <c r="L684" s="295">
        <f>+'7.  Persistence Report'!BF215</f>
        <v>0</v>
      </c>
      <c r="M684" s="295">
        <f>+'7.  Persistence Report'!BG215</f>
        <v>0</v>
      </c>
      <c r="N684" s="1066"/>
      <c r="O684" s="295"/>
      <c r="P684" s="295"/>
      <c r="Q684" s="295"/>
      <c r="R684" s="295"/>
      <c r="S684" s="295"/>
      <c r="T684" s="295"/>
      <c r="U684" s="295"/>
      <c r="V684" s="295"/>
      <c r="W684" s="295"/>
      <c r="X684" s="295"/>
      <c r="Y684" s="1076">
        <v>1</v>
      </c>
      <c r="Z684" s="1076"/>
      <c r="AA684" s="1076"/>
      <c r="AB684" s="1076"/>
      <c r="AC684" s="410"/>
      <c r="AD684" s="410"/>
      <c r="AE684" s="410"/>
      <c r="AF684" s="410"/>
      <c r="AG684" s="410"/>
      <c r="AH684" s="410"/>
      <c r="AI684" s="410"/>
      <c r="AJ684" s="410"/>
      <c r="AK684" s="410"/>
      <c r="AL684" s="410"/>
      <c r="AM684" s="296">
        <f>SUM(Y684:AL684)</f>
        <v>1</v>
      </c>
    </row>
    <row r="685" spans="1:39" ht="15.5" outlineLevel="1">
      <c r="A685" s="529"/>
      <c r="B685" s="1142" t="s">
        <v>310</v>
      </c>
      <c r="C685" s="1066" t="s">
        <v>163</v>
      </c>
      <c r="D685" s="295"/>
      <c r="E685" s="295"/>
      <c r="F685" s="295"/>
      <c r="G685" s="295"/>
      <c r="H685" s="295"/>
      <c r="I685" s="295"/>
      <c r="J685" s="295"/>
      <c r="K685" s="295"/>
      <c r="L685" s="295"/>
      <c r="M685" s="295"/>
      <c r="N685" s="1066"/>
      <c r="O685" s="295"/>
      <c r="P685" s="295"/>
      <c r="Q685" s="295"/>
      <c r="R685" s="295"/>
      <c r="S685" s="295"/>
      <c r="T685" s="295"/>
      <c r="U685" s="295"/>
      <c r="V685" s="295"/>
      <c r="W685" s="295"/>
      <c r="X685" s="295"/>
      <c r="Y685" s="1077">
        <f>Y684</f>
        <v>1</v>
      </c>
      <c r="Z685" s="1077">
        <f t="shared" ref="Z685:AB685" si="1739">Z684</f>
        <v>0</v>
      </c>
      <c r="AA685" s="1077">
        <f t="shared" si="1739"/>
        <v>0</v>
      </c>
      <c r="AB685" s="1077">
        <f t="shared" si="1739"/>
        <v>0</v>
      </c>
      <c r="AC685" s="410"/>
      <c r="AD685" s="410"/>
      <c r="AE685" s="410"/>
      <c r="AF685" s="410"/>
      <c r="AG685" s="410"/>
      <c r="AH685" s="410"/>
      <c r="AI685" s="410"/>
      <c r="AJ685" s="410"/>
      <c r="AK685" s="410"/>
      <c r="AL685" s="410"/>
      <c r="AM685" s="306"/>
    </row>
    <row r="686" spans="1:39" ht="15.5" outlineLevel="1">
      <c r="A686" s="529"/>
      <c r="B686" s="294"/>
      <c r="C686" s="1066"/>
      <c r="D686" s="1066"/>
      <c r="E686" s="1066"/>
      <c r="F686" s="1066"/>
      <c r="G686" s="1066"/>
      <c r="H686" s="1066"/>
      <c r="I686" s="1066"/>
      <c r="J686" s="1066"/>
      <c r="K686" s="1066"/>
      <c r="L686" s="1066"/>
      <c r="M686" s="1066"/>
      <c r="N686" s="1066"/>
      <c r="O686" s="1066"/>
      <c r="P686" s="1066"/>
      <c r="Q686" s="1066"/>
      <c r="R686" s="1066"/>
      <c r="S686" s="1066"/>
      <c r="T686" s="1066"/>
      <c r="U686" s="1066"/>
      <c r="V686" s="1066"/>
      <c r="W686" s="1066"/>
      <c r="X686" s="1066"/>
      <c r="Y686" s="1078"/>
      <c r="Z686" s="1108"/>
      <c r="AA686" s="1108"/>
      <c r="AB686" s="1108"/>
      <c r="AC686" s="410"/>
      <c r="AD686" s="410"/>
      <c r="AE686" s="410"/>
      <c r="AF686" s="410"/>
      <c r="AG686" s="410"/>
      <c r="AH686" s="410"/>
      <c r="AI686" s="410"/>
      <c r="AJ686" s="410"/>
      <c r="AK686" s="410"/>
      <c r="AL686" s="410"/>
      <c r="AM686" s="306"/>
    </row>
    <row r="687" spans="1:39" ht="15.5" outlineLevel="1">
      <c r="A687" s="529"/>
      <c r="B687" s="288" t="s">
        <v>500</v>
      </c>
      <c r="C687" s="1066"/>
      <c r="D687" s="1066"/>
      <c r="E687" s="1066"/>
      <c r="F687" s="1066"/>
      <c r="G687" s="1066"/>
      <c r="H687" s="1066"/>
      <c r="I687" s="1066"/>
      <c r="J687" s="1066"/>
      <c r="K687" s="1066"/>
      <c r="L687" s="1066"/>
      <c r="M687" s="1066"/>
      <c r="N687" s="1066"/>
      <c r="O687" s="1066"/>
      <c r="P687" s="1066"/>
      <c r="Q687" s="1066"/>
      <c r="R687" s="1066"/>
      <c r="S687" s="1066"/>
      <c r="T687" s="1066"/>
      <c r="U687" s="1066"/>
      <c r="V687" s="1066"/>
      <c r="W687" s="1066"/>
      <c r="X687" s="1066"/>
      <c r="Y687" s="1078"/>
      <c r="Z687" s="1108"/>
      <c r="AA687" s="1108"/>
      <c r="AB687" s="1108"/>
      <c r="AC687" s="424"/>
      <c r="AD687" s="424"/>
      <c r="AE687" s="424"/>
      <c r="AF687" s="424"/>
      <c r="AG687" s="424"/>
      <c r="AH687" s="424"/>
      <c r="AI687" s="424"/>
      <c r="AJ687" s="424"/>
      <c r="AK687" s="424"/>
      <c r="AL687" s="424"/>
      <c r="AM687" s="306"/>
    </row>
    <row r="688" spans="1:39" ht="15.5" outlineLevel="1">
      <c r="A688" s="529">
        <v>25</v>
      </c>
      <c r="B688" s="427" t="s">
        <v>117</v>
      </c>
      <c r="C688" s="1066"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1089"/>
      <c r="Z688" s="1076"/>
      <c r="AA688" s="1076"/>
      <c r="AB688" s="1076"/>
      <c r="AC688" s="409"/>
      <c r="AD688" s="409"/>
      <c r="AE688" s="409"/>
      <c r="AF688" s="414"/>
      <c r="AG688" s="414"/>
      <c r="AH688" s="414"/>
      <c r="AI688" s="414"/>
      <c r="AJ688" s="414"/>
      <c r="AK688" s="414"/>
      <c r="AL688" s="414"/>
      <c r="AM688" s="296">
        <f>SUM(Y688:AL688)</f>
        <v>0</v>
      </c>
    </row>
    <row r="689" spans="1:39" ht="15.5" outlineLevel="1">
      <c r="A689" s="529"/>
      <c r="B689" s="294" t="s">
        <v>310</v>
      </c>
      <c r="C689" s="1066"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1077">
        <f>Y688</f>
        <v>0</v>
      </c>
      <c r="Z689" s="1077">
        <f t="shared" ref="Z689:AB689" si="1740">Z688</f>
        <v>0</v>
      </c>
      <c r="AA689" s="1077">
        <f t="shared" si="1740"/>
        <v>0</v>
      </c>
      <c r="AB689" s="1077">
        <f t="shared" si="1740"/>
        <v>0</v>
      </c>
      <c r="AC689" s="410">
        <f t="shared" ref="AC689" si="1741">AC688</f>
        <v>0</v>
      </c>
      <c r="AD689" s="410">
        <f t="shared" ref="AD689" si="1742">AD688</f>
        <v>0</v>
      </c>
      <c r="AE689" s="410">
        <f t="shared" ref="AE689" si="1743">AE688</f>
        <v>0</v>
      </c>
      <c r="AF689" s="410">
        <f t="shared" ref="AF689" si="1744">AF688</f>
        <v>0</v>
      </c>
      <c r="AG689" s="410">
        <f t="shared" ref="AG689" si="1745">AG688</f>
        <v>0</v>
      </c>
      <c r="AH689" s="410">
        <f t="shared" ref="AH689" si="1746">AH688</f>
        <v>0</v>
      </c>
      <c r="AI689" s="410">
        <f t="shared" ref="AI689" si="1747">AI688</f>
        <v>0</v>
      </c>
      <c r="AJ689" s="410">
        <f t="shared" ref="AJ689" si="1748">AJ688</f>
        <v>0</v>
      </c>
      <c r="AK689" s="410">
        <f t="shared" ref="AK689" si="1749">AK688</f>
        <v>0</v>
      </c>
      <c r="AL689" s="410">
        <f t="shared" ref="AL689" si="1750">AL688</f>
        <v>0</v>
      </c>
      <c r="AM689" s="306"/>
    </row>
    <row r="690" spans="1:39" ht="15.5" outlineLevel="1">
      <c r="A690" s="529"/>
      <c r="B690" s="294"/>
      <c r="C690" s="1066"/>
      <c r="D690" s="1066"/>
      <c r="E690" s="1066"/>
      <c r="F690" s="1066"/>
      <c r="G690" s="1066"/>
      <c r="H690" s="1066"/>
      <c r="I690" s="1066"/>
      <c r="J690" s="1066"/>
      <c r="K690" s="1066"/>
      <c r="L690" s="1066"/>
      <c r="M690" s="1066"/>
      <c r="N690" s="1066"/>
      <c r="O690" s="1066"/>
      <c r="P690" s="1066"/>
      <c r="Q690" s="1066"/>
      <c r="R690" s="1066"/>
      <c r="S690" s="1066"/>
      <c r="T690" s="1066"/>
      <c r="U690" s="1066"/>
      <c r="V690" s="1066"/>
      <c r="W690" s="1066"/>
      <c r="X690" s="1066"/>
      <c r="Y690" s="1078"/>
      <c r="Z690" s="1108"/>
      <c r="AA690" s="1108"/>
      <c r="AB690" s="1108"/>
      <c r="AC690" s="424"/>
      <c r="AD690" s="424"/>
      <c r="AE690" s="424"/>
      <c r="AF690" s="424"/>
      <c r="AG690" s="424"/>
      <c r="AH690" s="424"/>
      <c r="AI690" s="424"/>
      <c r="AJ690" s="424"/>
      <c r="AK690" s="424"/>
      <c r="AL690" s="424"/>
      <c r="AM690" s="306"/>
    </row>
    <row r="691" spans="1:39" ht="15.5" outlineLevel="1">
      <c r="A691" s="529">
        <v>26</v>
      </c>
      <c r="B691" s="427" t="s">
        <v>118</v>
      </c>
      <c r="C691" s="1120" t="s">
        <v>873</v>
      </c>
      <c r="D691" s="295">
        <f>+'7.  Persistence Report'!AX218</f>
        <v>8990946</v>
      </c>
      <c r="E691" s="295">
        <f>+'7.  Persistence Report'!AY218</f>
        <v>8946485</v>
      </c>
      <c r="F691" s="295">
        <f>+'7.  Persistence Report'!AZ218</f>
        <v>8946485</v>
      </c>
      <c r="G691" s="295">
        <f>+'7.  Persistence Report'!BA218</f>
        <v>8946485</v>
      </c>
      <c r="H691" s="295">
        <f>+'7.  Persistence Report'!BB218</f>
        <v>8946485</v>
      </c>
      <c r="I691" s="295">
        <f>+'7.  Persistence Report'!BC218</f>
        <v>8946485</v>
      </c>
      <c r="J691" s="295">
        <f>+'7.  Persistence Report'!BD218</f>
        <v>0</v>
      </c>
      <c r="K691" s="295">
        <f>+'7.  Persistence Report'!BE218</f>
        <v>0</v>
      </c>
      <c r="L691" s="295">
        <f>+'7.  Persistence Report'!BF218</f>
        <v>0</v>
      </c>
      <c r="M691" s="295">
        <f>+'7.  Persistence Report'!BG218</f>
        <v>0</v>
      </c>
      <c r="N691" s="295">
        <v>12</v>
      </c>
      <c r="O691" s="295">
        <v>1032</v>
      </c>
      <c r="P691" s="295">
        <v>1032</v>
      </c>
      <c r="Q691" s="295">
        <v>1032</v>
      </c>
      <c r="R691" s="295">
        <v>1032</v>
      </c>
      <c r="S691" s="295"/>
      <c r="T691" s="295"/>
      <c r="U691" s="295"/>
      <c r="V691" s="295"/>
      <c r="W691" s="295"/>
      <c r="X691" s="295"/>
      <c r="Y691" s="1089"/>
      <c r="Z691" s="1076">
        <v>0.26300000000000001</v>
      </c>
      <c r="AA691" s="1076">
        <v>0.66800000000000004</v>
      </c>
      <c r="AB691" s="1076"/>
      <c r="AC691" s="409"/>
      <c r="AD691" s="409"/>
      <c r="AE691" s="409"/>
      <c r="AF691" s="414"/>
      <c r="AG691" s="414"/>
      <c r="AH691" s="414"/>
      <c r="AI691" s="414"/>
      <c r="AJ691" s="414"/>
      <c r="AK691" s="414"/>
      <c r="AL691" s="414"/>
      <c r="AM691" s="296">
        <f>SUM(Y691:AL691)</f>
        <v>0.93100000000000005</v>
      </c>
    </row>
    <row r="692" spans="1:39" ht="15.5" outlineLevel="1">
      <c r="A692" s="529"/>
      <c r="B692" s="294" t="s">
        <v>878</v>
      </c>
      <c r="C692" s="1124" t="s">
        <v>163</v>
      </c>
      <c r="D692" s="295">
        <f>'7.  Persistence Report'!AX229</f>
        <v>4153881.5274800006</v>
      </c>
      <c r="E692" s="295">
        <f>'7.  Persistence Report'!AY229</f>
        <v>4153881.5274800006</v>
      </c>
      <c r="F692" s="295">
        <f>'7.  Persistence Report'!AZ229</f>
        <v>4133112.119842601</v>
      </c>
      <c r="G692" s="295">
        <f>'7.  Persistence Report'!BA229</f>
        <v>4133112.119842601</v>
      </c>
      <c r="H692" s="295">
        <f>'7.  Persistence Report'!BB229</f>
        <v>4133112.119842601</v>
      </c>
      <c r="I692" s="295">
        <f>'7.  Persistence Report'!BC229</f>
        <v>0</v>
      </c>
      <c r="J692" s="295">
        <f>'7.  Persistence Report'!BD229</f>
        <v>0</v>
      </c>
      <c r="K692" s="295">
        <f>'7.  Persistence Report'!BE229</f>
        <v>0</v>
      </c>
      <c r="L692" s="295">
        <f>'7.  Persistence Report'!BF229</f>
        <v>0</v>
      </c>
      <c r="M692" s="295">
        <f>'7.  Persistence Report'!BG229</f>
        <v>0</v>
      </c>
      <c r="N692" s="295">
        <f>N691</f>
        <v>12</v>
      </c>
      <c r="O692" s="295">
        <f>'7.  Persistence Report'!S229</f>
        <v>818.7</v>
      </c>
      <c r="P692" s="295">
        <f>'7.  Persistence Report'!T229</f>
        <v>818.67333564000012</v>
      </c>
      <c r="Q692" s="295">
        <f>'7.  Persistence Report'!U229</f>
        <v>814.5799689618002</v>
      </c>
      <c r="R692" s="295">
        <f>'7.  Persistence Report'!V229</f>
        <v>814.5799689618002</v>
      </c>
      <c r="S692" s="295"/>
      <c r="T692" s="295"/>
      <c r="U692" s="295"/>
      <c r="V692" s="295"/>
      <c r="W692" s="295"/>
      <c r="X692" s="295"/>
      <c r="Y692" s="1077">
        <f>Y691</f>
        <v>0</v>
      </c>
      <c r="Z692" s="1125">
        <v>0.19500000000000001</v>
      </c>
      <c r="AA692" s="1125">
        <v>0.753</v>
      </c>
      <c r="AB692" s="1077">
        <f t="shared" ref="AB692" si="1751">AB691</f>
        <v>0</v>
      </c>
      <c r="AC692" s="410">
        <f t="shared" ref="AC692" si="1752">AC691</f>
        <v>0</v>
      </c>
      <c r="AD692" s="410">
        <f t="shared" ref="AD692" si="1753">AD691</f>
        <v>0</v>
      </c>
      <c r="AE692" s="410">
        <f t="shared" ref="AE692" si="1754">AE691</f>
        <v>0</v>
      </c>
      <c r="AF692" s="410">
        <f t="shared" ref="AF692" si="1755">AF691</f>
        <v>0</v>
      </c>
      <c r="AG692" s="410">
        <f t="shared" ref="AG692" si="1756">AG691</f>
        <v>0</v>
      </c>
      <c r="AH692" s="410">
        <f t="shared" ref="AH692" si="1757">AH691</f>
        <v>0</v>
      </c>
      <c r="AI692" s="410">
        <f t="shared" ref="AI692" si="1758">AI691</f>
        <v>0</v>
      </c>
      <c r="AJ692" s="410">
        <f t="shared" ref="AJ692" si="1759">AJ691</f>
        <v>0</v>
      </c>
      <c r="AK692" s="410">
        <f t="shared" ref="AK692" si="1760">AK691</f>
        <v>0</v>
      </c>
      <c r="AL692" s="410">
        <f t="shared" ref="AL692" si="1761">AL691</f>
        <v>0</v>
      </c>
      <c r="AM692" s="306"/>
    </row>
    <row r="693" spans="1:39" ht="15.5" outlineLevel="1">
      <c r="A693" s="529"/>
      <c r="B693" s="294"/>
      <c r="C693" s="1066"/>
      <c r="D693" s="1066"/>
      <c r="E693" s="1066"/>
      <c r="F693" s="1066"/>
      <c r="G693" s="1066"/>
      <c r="H693" s="1066"/>
      <c r="I693" s="1066"/>
      <c r="J693" s="1066"/>
      <c r="K693" s="1066"/>
      <c r="L693" s="1066"/>
      <c r="M693" s="1066"/>
      <c r="N693" s="1066"/>
      <c r="O693" s="1066"/>
      <c r="P693" s="1066"/>
      <c r="Q693" s="1066"/>
      <c r="R693" s="1066"/>
      <c r="S693" s="1066"/>
      <c r="T693" s="1066"/>
      <c r="U693" s="1066"/>
      <c r="V693" s="1066"/>
      <c r="W693" s="1066"/>
      <c r="X693" s="1066"/>
      <c r="Y693" s="1078"/>
      <c r="Z693" s="1108"/>
      <c r="AA693" s="1108"/>
      <c r="AB693" s="1108"/>
      <c r="AC693" s="424"/>
      <c r="AD693" s="424"/>
      <c r="AE693" s="424"/>
      <c r="AF693" s="424"/>
      <c r="AG693" s="424"/>
      <c r="AH693" s="424"/>
      <c r="AI693" s="424"/>
      <c r="AJ693" s="424"/>
      <c r="AK693" s="424"/>
      <c r="AL693" s="424"/>
      <c r="AM693" s="306"/>
    </row>
    <row r="694" spans="1:39" ht="31" outlineLevel="1">
      <c r="A694" s="529">
        <v>27</v>
      </c>
      <c r="B694" s="427" t="s">
        <v>119</v>
      </c>
      <c r="C694" s="1120" t="s">
        <v>873</v>
      </c>
      <c r="D694" s="295">
        <f>+'7.  Persistence Report'!AX219</f>
        <v>659987</v>
      </c>
      <c r="E694" s="295">
        <f>+'7.  Persistence Report'!AY219</f>
        <v>424364</v>
      </c>
      <c r="F694" s="295">
        <f>+'7.  Persistence Report'!AZ219</f>
        <v>424364</v>
      </c>
      <c r="G694" s="295">
        <f>+'7.  Persistence Report'!BA219</f>
        <v>424364</v>
      </c>
      <c r="H694" s="295">
        <f>+'7.  Persistence Report'!BB219</f>
        <v>424364</v>
      </c>
      <c r="I694" s="295">
        <f>+'7.  Persistence Report'!BC219</f>
        <v>424364</v>
      </c>
      <c r="J694" s="295">
        <f>+'7.  Persistence Report'!BD219</f>
        <v>0</v>
      </c>
      <c r="K694" s="295">
        <f>+'7.  Persistence Report'!BE219</f>
        <v>0</v>
      </c>
      <c r="L694" s="295">
        <f>+'7.  Persistence Report'!BF219</f>
        <v>0</v>
      </c>
      <c r="M694" s="295">
        <f>+'7.  Persistence Report'!BG219</f>
        <v>0</v>
      </c>
      <c r="N694" s="295">
        <v>12</v>
      </c>
      <c r="O694" s="295">
        <v>1.5669999999999999</v>
      </c>
      <c r="P694" s="295">
        <v>1.5669999999999999</v>
      </c>
      <c r="Q694" s="295">
        <v>1.5669999999999999</v>
      </c>
      <c r="R694" s="295"/>
      <c r="S694" s="295"/>
      <c r="T694" s="295"/>
      <c r="U694" s="295"/>
      <c r="V694" s="295"/>
      <c r="W694" s="295"/>
      <c r="X694" s="295"/>
      <c r="Y694" s="1089"/>
      <c r="Z694" s="1076">
        <v>0.98899999999999999</v>
      </c>
      <c r="AA694" s="1076">
        <v>1.0999999999999999E-2</v>
      </c>
      <c r="AB694" s="1076"/>
      <c r="AC694" s="409"/>
      <c r="AD694" s="409"/>
      <c r="AE694" s="409"/>
      <c r="AF694" s="414"/>
      <c r="AG694" s="414"/>
      <c r="AH694" s="414"/>
      <c r="AI694" s="414"/>
      <c r="AJ694" s="414"/>
      <c r="AK694" s="414"/>
      <c r="AL694" s="414"/>
      <c r="AM694" s="296">
        <f>SUM(Y694:AL694)</f>
        <v>1</v>
      </c>
    </row>
    <row r="695" spans="1:39" ht="15.5" outlineLevel="1">
      <c r="A695" s="529"/>
      <c r="B695" s="294" t="s">
        <v>310</v>
      </c>
      <c r="C695" s="1066" t="s">
        <v>163</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1077">
        <f>Y694</f>
        <v>0</v>
      </c>
      <c r="Z695" s="1077">
        <f t="shared" ref="Z695:AB695" si="1762">Z694</f>
        <v>0.98899999999999999</v>
      </c>
      <c r="AA695" s="1077">
        <f t="shared" si="1762"/>
        <v>1.0999999999999999E-2</v>
      </c>
      <c r="AB695" s="1077">
        <f t="shared" si="1762"/>
        <v>0</v>
      </c>
      <c r="AC695" s="410">
        <f t="shared" ref="AC695" si="1763">AC694</f>
        <v>0</v>
      </c>
      <c r="AD695" s="410">
        <f t="shared" ref="AD695" si="1764">AD694</f>
        <v>0</v>
      </c>
      <c r="AE695" s="410">
        <f t="shared" ref="AE695" si="1765">AE694</f>
        <v>0</v>
      </c>
      <c r="AF695" s="410">
        <f t="shared" ref="AF695" si="1766">AF694</f>
        <v>0</v>
      </c>
      <c r="AG695" s="410">
        <f t="shared" ref="AG695" si="1767">AG694</f>
        <v>0</v>
      </c>
      <c r="AH695" s="410">
        <f t="shared" ref="AH695" si="1768">AH694</f>
        <v>0</v>
      </c>
      <c r="AI695" s="410">
        <f t="shared" ref="AI695" si="1769">AI694</f>
        <v>0</v>
      </c>
      <c r="AJ695" s="410">
        <f t="shared" ref="AJ695" si="1770">AJ694</f>
        <v>0</v>
      </c>
      <c r="AK695" s="410">
        <f t="shared" ref="AK695" si="1771">AK694</f>
        <v>0</v>
      </c>
      <c r="AL695" s="410">
        <f t="shared" ref="AL695" si="1772">AL694</f>
        <v>0</v>
      </c>
      <c r="AM695" s="306"/>
    </row>
    <row r="696" spans="1:39" ht="15.5" outlineLevel="1">
      <c r="A696" s="529"/>
      <c r="B696" s="294"/>
      <c r="C696" s="1066"/>
      <c r="D696" s="1066"/>
      <c r="E696" s="1066"/>
      <c r="F696" s="1066"/>
      <c r="G696" s="1066"/>
      <c r="H696" s="1066"/>
      <c r="I696" s="1066"/>
      <c r="J696" s="1066"/>
      <c r="K696" s="1066"/>
      <c r="L696" s="1066"/>
      <c r="M696" s="1066"/>
      <c r="N696" s="1066"/>
      <c r="O696" s="1066"/>
      <c r="P696" s="1066"/>
      <c r="Q696" s="1066"/>
      <c r="R696" s="1066"/>
      <c r="S696" s="1066"/>
      <c r="T696" s="1066"/>
      <c r="U696" s="1066"/>
      <c r="V696" s="1066"/>
      <c r="W696" s="1066"/>
      <c r="X696" s="1066"/>
      <c r="Y696" s="1078"/>
      <c r="Z696" s="1108"/>
      <c r="AA696" s="1108"/>
      <c r="AB696" s="1108"/>
      <c r="AC696" s="424"/>
      <c r="AD696" s="424"/>
      <c r="AE696" s="424"/>
      <c r="AF696" s="424"/>
      <c r="AG696" s="424"/>
      <c r="AH696" s="424"/>
      <c r="AI696" s="424"/>
      <c r="AJ696" s="424"/>
      <c r="AK696" s="424"/>
      <c r="AL696" s="424"/>
      <c r="AM696" s="306"/>
    </row>
    <row r="697" spans="1:39" ht="31" outlineLevel="1">
      <c r="A697" s="529">
        <v>28</v>
      </c>
      <c r="B697" s="427" t="s">
        <v>120</v>
      </c>
      <c r="C697" s="1120" t="s">
        <v>873</v>
      </c>
      <c r="D697" s="295">
        <f>+'7.  Persistence Report'!AX221</f>
        <v>22224</v>
      </c>
      <c r="E697" s="295">
        <f>+'7.  Persistence Report'!AY221</f>
        <v>22003</v>
      </c>
      <c r="F697" s="295">
        <f>+'7.  Persistence Report'!AZ221</f>
        <v>22003</v>
      </c>
      <c r="G697" s="295">
        <f>+'7.  Persistence Report'!BA221</f>
        <v>22003</v>
      </c>
      <c r="H697" s="295">
        <f>+'7.  Persistence Report'!BB221</f>
        <v>22003</v>
      </c>
      <c r="I697" s="295">
        <f>+'7.  Persistence Report'!BC221</f>
        <v>22003</v>
      </c>
      <c r="J697" s="295">
        <f>+'7.  Persistence Report'!BD221</f>
        <v>0</v>
      </c>
      <c r="K697" s="295">
        <f>+'7.  Persistence Report'!BE221</f>
        <v>0</v>
      </c>
      <c r="L697" s="295">
        <f>+'7.  Persistence Report'!BF221</f>
        <v>0</v>
      </c>
      <c r="M697" s="295">
        <f>+'7.  Persistence Report'!BG221</f>
        <v>0</v>
      </c>
      <c r="N697" s="295">
        <v>12</v>
      </c>
      <c r="O697" s="295">
        <v>100.46</v>
      </c>
      <c r="P697" s="295">
        <v>100.46</v>
      </c>
      <c r="Q697" s="295">
        <v>100.46</v>
      </c>
      <c r="R697" s="295">
        <v>100.46</v>
      </c>
      <c r="S697" s="295"/>
      <c r="T697" s="295"/>
      <c r="U697" s="295"/>
      <c r="V697" s="295"/>
      <c r="W697" s="295"/>
      <c r="X697" s="295"/>
      <c r="Y697" s="1089"/>
      <c r="Z697" s="1076">
        <v>1</v>
      </c>
      <c r="AA697" s="1076"/>
      <c r="AB697" s="1076"/>
      <c r="AC697" s="409"/>
      <c r="AD697" s="409"/>
      <c r="AE697" s="409"/>
      <c r="AF697" s="414"/>
      <c r="AG697" s="414"/>
      <c r="AH697" s="414"/>
      <c r="AI697" s="414"/>
      <c r="AJ697" s="414"/>
      <c r="AK697" s="414"/>
      <c r="AL697" s="414"/>
      <c r="AM697" s="296">
        <f>SUM(Y697:AL697)</f>
        <v>1</v>
      </c>
    </row>
    <row r="698" spans="1:39" ht="15.5" outlineLevel="1">
      <c r="A698" s="529"/>
      <c r="B698" s="294" t="s">
        <v>310</v>
      </c>
      <c r="C698" s="1066"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1077">
        <f>Y697</f>
        <v>0</v>
      </c>
      <c r="Z698" s="1077">
        <f t="shared" ref="Z698:AB698" si="1773">Z697</f>
        <v>1</v>
      </c>
      <c r="AA698" s="1077">
        <f t="shared" si="1773"/>
        <v>0</v>
      </c>
      <c r="AB698" s="1077">
        <f t="shared" si="1773"/>
        <v>0</v>
      </c>
      <c r="AC698" s="410">
        <f t="shared" ref="AC698" si="1774">AC697</f>
        <v>0</v>
      </c>
      <c r="AD698" s="410">
        <f t="shared" ref="AD698" si="1775">AD697</f>
        <v>0</v>
      </c>
      <c r="AE698" s="410">
        <f t="shared" ref="AE698" si="1776">AE697</f>
        <v>0</v>
      </c>
      <c r="AF698" s="410">
        <f t="shared" ref="AF698" si="1777">AF697</f>
        <v>0</v>
      </c>
      <c r="AG698" s="410">
        <f t="shared" ref="AG698" si="1778">AG697</f>
        <v>0</v>
      </c>
      <c r="AH698" s="410">
        <f t="shared" ref="AH698" si="1779">AH697</f>
        <v>0</v>
      </c>
      <c r="AI698" s="410">
        <f t="shared" ref="AI698" si="1780">AI697</f>
        <v>0</v>
      </c>
      <c r="AJ698" s="410">
        <f t="shared" ref="AJ698" si="1781">AJ697</f>
        <v>0</v>
      </c>
      <c r="AK698" s="410">
        <f t="shared" ref="AK698" si="1782">AK697</f>
        <v>0</v>
      </c>
      <c r="AL698" s="410">
        <f t="shared" ref="AL698" si="1783">AL697</f>
        <v>0</v>
      </c>
      <c r="AM698" s="306"/>
    </row>
    <row r="699" spans="1:39" ht="15.5" outlineLevel="1">
      <c r="A699" s="529"/>
      <c r="B699" s="294"/>
      <c r="C699" s="1066"/>
      <c r="D699" s="1066"/>
      <c r="E699" s="1066"/>
      <c r="F699" s="1066"/>
      <c r="G699" s="1066"/>
      <c r="H699" s="1066"/>
      <c r="I699" s="1066"/>
      <c r="J699" s="1066"/>
      <c r="K699" s="1066"/>
      <c r="L699" s="1066"/>
      <c r="M699" s="1066"/>
      <c r="N699" s="1066"/>
      <c r="O699" s="1066"/>
      <c r="P699" s="1066"/>
      <c r="Q699" s="1066"/>
      <c r="R699" s="1066"/>
      <c r="S699" s="1066"/>
      <c r="T699" s="1066"/>
      <c r="U699" s="1066"/>
      <c r="V699" s="1066"/>
      <c r="W699" s="1066"/>
      <c r="X699" s="1066"/>
      <c r="Y699" s="1078"/>
      <c r="Z699" s="1108"/>
      <c r="AA699" s="1108"/>
      <c r="AB699" s="1108"/>
      <c r="AC699" s="424"/>
      <c r="AD699" s="424"/>
      <c r="AE699" s="424"/>
      <c r="AF699" s="424"/>
      <c r="AG699" s="424"/>
      <c r="AH699" s="424"/>
      <c r="AI699" s="424"/>
      <c r="AJ699" s="424"/>
      <c r="AK699" s="424"/>
      <c r="AL699" s="424"/>
      <c r="AM699" s="306"/>
    </row>
    <row r="700" spans="1:39" ht="31" outlineLevel="1">
      <c r="A700" s="529">
        <v>29</v>
      </c>
      <c r="B700" s="427" t="s">
        <v>121</v>
      </c>
      <c r="C700" s="1066" t="s">
        <v>25</v>
      </c>
      <c r="D700" s="295"/>
      <c r="E700" s="295"/>
      <c r="F700" s="295"/>
      <c r="G700" s="295"/>
      <c r="H700" s="295"/>
      <c r="I700" s="295"/>
      <c r="J700" s="295"/>
      <c r="K700" s="295"/>
      <c r="L700" s="295"/>
      <c r="M700" s="295"/>
      <c r="N700" s="295">
        <v>3</v>
      </c>
      <c r="O700" s="295"/>
      <c r="P700" s="295"/>
      <c r="Q700" s="295"/>
      <c r="R700" s="295"/>
      <c r="S700" s="295"/>
      <c r="T700" s="295"/>
      <c r="U700" s="295"/>
      <c r="V700" s="295"/>
      <c r="W700" s="295"/>
      <c r="X700" s="295"/>
      <c r="Y700" s="1089"/>
      <c r="Z700" s="1076"/>
      <c r="AA700" s="1076"/>
      <c r="AB700" s="1076"/>
      <c r="AC700" s="409"/>
      <c r="AD700" s="409"/>
      <c r="AE700" s="409"/>
      <c r="AF700" s="414"/>
      <c r="AG700" s="414"/>
      <c r="AH700" s="414"/>
      <c r="AI700" s="414"/>
      <c r="AJ700" s="414"/>
      <c r="AK700" s="414"/>
      <c r="AL700" s="414"/>
      <c r="AM700" s="296">
        <f>SUM(Y700:AL700)</f>
        <v>0</v>
      </c>
    </row>
    <row r="701" spans="1:39" ht="15.5" outlineLevel="1">
      <c r="A701" s="529"/>
      <c r="B701" s="294" t="s">
        <v>310</v>
      </c>
      <c r="C701" s="1066" t="s">
        <v>163</v>
      </c>
      <c r="D701" s="295"/>
      <c r="E701" s="295"/>
      <c r="F701" s="295"/>
      <c r="G701" s="295"/>
      <c r="H701" s="295"/>
      <c r="I701" s="295"/>
      <c r="J701" s="295"/>
      <c r="K701" s="295"/>
      <c r="L701" s="295"/>
      <c r="M701" s="295"/>
      <c r="N701" s="295">
        <f>N700</f>
        <v>3</v>
      </c>
      <c r="O701" s="295"/>
      <c r="P701" s="295"/>
      <c r="Q701" s="295"/>
      <c r="R701" s="295"/>
      <c r="S701" s="295"/>
      <c r="T701" s="295"/>
      <c r="U701" s="295"/>
      <c r="V701" s="295"/>
      <c r="W701" s="295"/>
      <c r="X701" s="295"/>
      <c r="Y701" s="1077">
        <f>Y700</f>
        <v>0</v>
      </c>
      <c r="Z701" s="1077">
        <f t="shared" ref="Z701:AB701" si="1784">Z700</f>
        <v>0</v>
      </c>
      <c r="AA701" s="1077">
        <f t="shared" si="1784"/>
        <v>0</v>
      </c>
      <c r="AB701" s="1077">
        <f t="shared" si="1784"/>
        <v>0</v>
      </c>
      <c r="AC701" s="410">
        <f t="shared" ref="AC701" si="1785">AC700</f>
        <v>0</v>
      </c>
      <c r="AD701" s="410">
        <f t="shared" ref="AD701" si="1786">AD700</f>
        <v>0</v>
      </c>
      <c r="AE701" s="410">
        <f t="shared" ref="AE701" si="1787">AE700</f>
        <v>0</v>
      </c>
      <c r="AF701" s="410">
        <f t="shared" ref="AF701" si="1788">AF700</f>
        <v>0</v>
      </c>
      <c r="AG701" s="410">
        <f t="shared" ref="AG701" si="1789">AG700</f>
        <v>0</v>
      </c>
      <c r="AH701" s="410">
        <f t="shared" ref="AH701" si="1790">AH700</f>
        <v>0</v>
      </c>
      <c r="AI701" s="410">
        <f t="shared" ref="AI701" si="1791">AI700</f>
        <v>0</v>
      </c>
      <c r="AJ701" s="410">
        <f t="shared" ref="AJ701" si="1792">AJ700</f>
        <v>0</v>
      </c>
      <c r="AK701" s="410">
        <f t="shared" ref="AK701" si="1793">AK700</f>
        <v>0</v>
      </c>
      <c r="AL701" s="410">
        <f t="shared" ref="AL701" si="1794">AL700</f>
        <v>0</v>
      </c>
      <c r="AM701" s="306"/>
    </row>
    <row r="702" spans="1:39" ht="15.5" outlineLevel="1">
      <c r="A702" s="529"/>
      <c r="B702" s="294"/>
      <c r="C702" s="1066"/>
      <c r="D702" s="1066"/>
      <c r="E702" s="1066"/>
      <c r="F702" s="1066"/>
      <c r="G702" s="1066"/>
      <c r="H702" s="1066"/>
      <c r="I702" s="1066"/>
      <c r="J702" s="1066"/>
      <c r="K702" s="1066"/>
      <c r="L702" s="1066"/>
      <c r="M702" s="1066"/>
      <c r="N702" s="1066"/>
      <c r="O702" s="1066"/>
      <c r="P702" s="1066"/>
      <c r="Q702" s="1066"/>
      <c r="R702" s="1066"/>
      <c r="S702" s="1066"/>
      <c r="T702" s="1066"/>
      <c r="U702" s="1066"/>
      <c r="V702" s="1066"/>
      <c r="W702" s="1066"/>
      <c r="X702" s="1066"/>
      <c r="Y702" s="1078"/>
      <c r="Z702" s="1108"/>
      <c r="AA702" s="1108"/>
      <c r="AB702" s="1108"/>
      <c r="AC702" s="424"/>
      <c r="AD702" s="424"/>
      <c r="AE702" s="424"/>
      <c r="AF702" s="424"/>
      <c r="AG702" s="424"/>
      <c r="AH702" s="424"/>
      <c r="AI702" s="424"/>
      <c r="AJ702" s="424"/>
      <c r="AK702" s="424"/>
      <c r="AL702" s="424"/>
      <c r="AM702" s="306"/>
    </row>
    <row r="703" spans="1:39" ht="31" outlineLevel="1">
      <c r="A703" s="529">
        <v>30</v>
      </c>
      <c r="B703" s="427" t="s">
        <v>122</v>
      </c>
      <c r="C703" s="1066" t="s">
        <v>25</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1089"/>
      <c r="Z703" s="1076"/>
      <c r="AA703" s="1076"/>
      <c r="AB703" s="1076"/>
      <c r="AC703" s="409"/>
      <c r="AD703" s="409"/>
      <c r="AE703" s="409"/>
      <c r="AF703" s="414"/>
      <c r="AG703" s="414"/>
      <c r="AH703" s="414"/>
      <c r="AI703" s="414"/>
      <c r="AJ703" s="414"/>
      <c r="AK703" s="414"/>
      <c r="AL703" s="414"/>
      <c r="AM703" s="296">
        <f>SUM(Y703:AL703)</f>
        <v>0</v>
      </c>
    </row>
    <row r="704" spans="1:39" ht="15.5" outlineLevel="1">
      <c r="A704" s="529"/>
      <c r="B704" s="294" t="s">
        <v>310</v>
      </c>
      <c r="C704" s="1066" t="s">
        <v>163</v>
      </c>
      <c r="D704" s="295"/>
      <c r="E704" s="295"/>
      <c r="F704" s="295"/>
      <c r="G704" s="295"/>
      <c r="H704" s="295"/>
      <c r="I704" s="295"/>
      <c r="J704" s="295"/>
      <c r="K704" s="295"/>
      <c r="L704" s="295"/>
      <c r="M704" s="295"/>
      <c r="N704" s="295">
        <f>N703</f>
        <v>12</v>
      </c>
      <c r="O704" s="295"/>
      <c r="P704" s="295"/>
      <c r="Q704" s="295"/>
      <c r="R704" s="295"/>
      <c r="S704" s="295"/>
      <c r="T704" s="295"/>
      <c r="U704" s="295"/>
      <c r="V704" s="295"/>
      <c r="W704" s="295"/>
      <c r="X704" s="295"/>
      <c r="Y704" s="1077">
        <f>Y703</f>
        <v>0</v>
      </c>
      <c r="Z704" s="1077">
        <f t="shared" ref="Z704:AB704" si="1795">Z703</f>
        <v>0</v>
      </c>
      <c r="AA704" s="1077">
        <f t="shared" si="1795"/>
        <v>0</v>
      </c>
      <c r="AB704" s="1077">
        <f t="shared" si="1795"/>
        <v>0</v>
      </c>
      <c r="AC704" s="410">
        <f t="shared" ref="AC704" si="1796">AC703</f>
        <v>0</v>
      </c>
      <c r="AD704" s="410">
        <f t="shared" ref="AD704" si="1797">AD703</f>
        <v>0</v>
      </c>
      <c r="AE704" s="410">
        <f t="shared" ref="AE704" si="1798">AE703</f>
        <v>0</v>
      </c>
      <c r="AF704" s="410">
        <f t="shared" ref="AF704" si="1799">AF703</f>
        <v>0</v>
      </c>
      <c r="AG704" s="410">
        <f t="shared" ref="AG704" si="1800">AG703</f>
        <v>0</v>
      </c>
      <c r="AH704" s="410">
        <f t="shared" ref="AH704" si="1801">AH703</f>
        <v>0</v>
      </c>
      <c r="AI704" s="410">
        <f t="shared" ref="AI704" si="1802">AI703</f>
        <v>0</v>
      </c>
      <c r="AJ704" s="410">
        <f t="shared" ref="AJ704" si="1803">AJ703</f>
        <v>0</v>
      </c>
      <c r="AK704" s="410">
        <f t="shared" ref="AK704" si="1804">AK703</f>
        <v>0</v>
      </c>
      <c r="AL704" s="410">
        <f t="shared" ref="AL704" si="1805">AL703</f>
        <v>0</v>
      </c>
      <c r="AM704" s="306"/>
    </row>
    <row r="705" spans="1:39" ht="15.5" outlineLevel="1">
      <c r="A705" s="529"/>
      <c r="B705" s="294"/>
      <c r="C705" s="1066"/>
      <c r="D705" s="1066"/>
      <c r="E705" s="1066"/>
      <c r="F705" s="1066"/>
      <c r="G705" s="1066"/>
      <c r="H705" s="1066"/>
      <c r="I705" s="1066"/>
      <c r="J705" s="1066"/>
      <c r="K705" s="1066"/>
      <c r="L705" s="1066"/>
      <c r="M705" s="1066"/>
      <c r="N705" s="1066"/>
      <c r="O705" s="1066"/>
      <c r="P705" s="1066"/>
      <c r="Q705" s="1066"/>
      <c r="R705" s="1066"/>
      <c r="S705" s="1066"/>
      <c r="T705" s="1066"/>
      <c r="U705" s="1066"/>
      <c r="V705" s="1066"/>
      <c r="W705" s="1066"/>
      <c r="X705" s="1066"/>
      <c r="Y705" s="1078"/>
      <c r="Z705" s="1108"/>
      <c r="AA705" s="1108"/>
      <c r="AB705" s="1108"/>
      <c r="AC705" s="424"/>
      <c r="AD705" s="424"/>
      <c r="AE705" s="424"/>
      <c r="AF705" s="424"/>
      <c r="AG705" s="424"/>
      <c r="AH705" s="424"/>
      <c r="AI705" s="424"/>
      <c r="AJ705" s="424"/>
      <c r="AK705" s="424"/>
      <c r="AL705" s="424"/>
      <c r="AM705" s="306"/>
    </row>
    <row r="706" spans="1:39" ht="31" outlineLevel="1">
      <c r="A706" s="529">
        <v>31</v>
      </c>
      <c r="B706" s="427" t="s">
        <v>123</v>
      </c>
      <c r="C706" s="1066" t="s">
        <v>25</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1089"/>
      <c r="Z706" s="1076"/>
      <c r="AA706" s="1076"/>
      <c r="AB706" s="1076"/>
      <c r="AC706" s="409"/>
      <c r="AD706" s="409"/>
      <c r="AE706" s="409"/>
      <c r="AF706" s="414"/>
      <c r="AG706" s="414"/>
      <c r="AH706" s="414"/>
      <c r="AI706" s="414"/>
      <c r="AJ706" s="414"/>
      <c r="AK706" s="414"/>
      <c r="AL706" s="414"/>
      <c r="AM706" s="296">
        <f>SUM(Y706:AL706)</f>
        <v>0</v>
      </c>
    </row>
    <row r="707" spans="1:39" ht="15.5" outlineLevel="1">
      <c r="A707" s="529"/>
      <c r="B707" s="294" t="s">
        <v>310</v>
      </c>
      <c r="C707" s="1066" t="s">
        <v>163</v>
      </c>
      <c r="D707" s="295"/>
      <c r="E707" s="295"/>
      <c r="F707" s="295"/>
      <c r="G707" s="295"/>
      <c r="H707" s="295"/>
      <c r="I707" s="295"/>
      <c r="J707" s="295"/>
      <c r="K707" s="295"/>
      <c r="L707" s="295"/>
      <c r="M707" s="295"/>
      <c r="N707" s="295">
        <f>N706</f>
        <v>12</v>
      </c>
      <c r="O707" s="295"/>
      <c r="P707" s="295"/>
      <c r="Q707" s="295"/>
      <c r="R707" s="295"/>
      <c r="S707" s="295"/>
      <c r="T707" s="295"/>
      <c r="U707" s="295"/>
      <c r="V707" s="295"/>
      <c r="W707" s="295"/>
      <c r="X707" s="295"/>
      <c r="Y707" s="1077">
        <f>Y706</f>
        <v>0</v>
      </c>
      <c r="Z707" s="1077">
        <f t="shared" ref="Z707:AB707" si="1806">Z706</f>
        <v>0</v>
      </c>
      <c r="AA707" s="1077">
        <f t="shared" si="1806"/>
        <v>0</v>
      </c>
      <c r="AB707" s="1077">
        <f t="shared" si="1806"/>
        <v>0</v>
      </c>
      <c r="AC707" s="410">
        <f t="shared" ref="AC707" si="1807">AC706</f>
        <v>0</v>
      </c>
      <c r="AD707" s="410">
        <f t="shared" ref="AD707" si="1808">AD706</f>
        <v>0</v>
      </c>
      <c r="AE707" s="410">
        <f t="shared" ref="AE707" si="1809">AE706</f>
        <v>0</v>
      </c>
      <c r="AF707" s="410">
        <f t="shared" ref="AF707" si="1810">AF706</f>
        <v>0</v>
      </c>
      <c r="AG707" s="410">
        <f t="shared" ref="AG707" si="1811">AG706</f>
        <v>0</v>
      </c>
      <c r="AH707" s="410">
        <f t="shared" ref="AH707" si="1812">AH706</f>
        <v>0</v>
      </c>
      <c r="AI707" s="410">
        <f t="shared" ref="AI707" si="1813">AI706</f>
        <v>0</v>
      </c>
      <c r="AJ707" s="410">
        <f t="shared" ref="AJ707" si="1814">AJ706</f>
        <v>0</v>
      </c>
      <c r="AK707" s="410">
        <f t="shared" ref="AK707" si="1815">AK706</f>
        <v>0</v>
      </c>
      <c r="AL707" s="410">
        <f t="shared" ref="AL707" si="1816">AL706</f>
        <v>0</v>
      </c>
      <c r="AM707" s="306"/>
    </row>
    <row r="708" spans="1:39" ht="15.5" outlineLevel="1">
      <c r="A708" s="529"/>
      <c r="B708" s="427"/>
      <c r="C708" s="1066"/>
      <c r="D708" s="1066"/>
      <c r="E708" s="1066"/>
      <c r="F708" s="1066"/>
      <c r="G708" s="1066"/>
      <c r="H708" s="1066"/>
      <c r="I708" s="1066"/>
      <c r="J708" s="1066"/>
      <c r="K708" s="1066"/>
      <c r="L708" s="1066"/>
      <c r="M708" s="1066"/>
      <c r="N708" s="1066"/>
      <c r="O708" s="1066"/>
      <c r="P708" s="1066"/>
      <c r="Q708" s="1066"/>
      <c r="R708" s="1066"/>
      <c r="S708" s="1066"/>
      <c r="T708" s="1066"/>
      <c r="U708" s="1066"/>
      <c r="V708" s="1066"/>
      <c r="W708" s="1066"/>
      <c r="X708" s="1066"/>
      <c r="Y708" s="1078"/>
      <c r="Z708" s="1108"/>
      <c r="AA708" s="1108"/>
      <c r="AB708" s="1108"/>
      <c r="AC708" s="424"/>
      <c r="AD708" s="424"/>
      <c r="AE708" s="424"/>
      <c r="AF708" s="424"/>
      <c r="AG708" s="424"/>
      <c r="AH708" s="424"/>
      <c r="AI708" s="424"/>
      <c r="AJ708" s="424"/>
      <c r="AK708" s="424"/>
      <c r="AL708" s="424"/>
      <c r="AM708" s="306"/>
    </row>
    <row r="709" spans="1:39" ht="15.5" outlineLevel="1">
      <c r="A709" s="529">
        <v>32</v>
      </c>
      <c r="B709" s="427" t="s">
        <v>124</v>
      </c>
      <c r="C709" s="1066"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1089"/>
      <c r="Z709" s="1076"/>
      <c r="AA709" s="1076"/>
      <c r="AB709" s="1076"/>
      <c r="AC709" s="409"/>
      <c r="AD709" s="409"/>
      <c r="AE709" s="409"/>
      <c r="AF709" s="414"/>
      <c r="AG709" s="414"/>
      <c r="AH709" s="414"/>
      <c r="AI709" s="414"/>
      <c r="AJ709" s="414"/>
      <c r="AK709" s="414"/>
      <c r="AL709" s="414"/>
      <c r="AM709" s="296">
        <f>SUM(Y709:AL709)</f>
        <v>0</v>
      </c>
    </row>
    <row r="710" spans="1:39" ht="15.5" outlineLevel="1">
      <c r="A710" s="529"/>
      <c r="B710" s="294" t="s">
        <v>310</v>
      </c>
      <c r="C710" s="1066"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1077">
        <f>Y709</f>
        <v>0</v>
      </c>
      <c r="Z710" s="1077">
        <f t="shared" ref="Z710:AB710" si="1817">Z709</f>
        <v>0</v>
      </c>
      <c r="AA710" s="1077">
        <f t="shared" si="1817"/>
        <v>0</v>
      </c>
      <c r="AB710" s="1077">
        <f t="shared" si="1817"/>
        <v>0</v>
      </c>
      <c r="AC710" s="410">
        <f t="shared" ref="AC710" si="1818">AC709</f>
        <v>0</v>
      </c>
      <c r="AD710" s="410">
        <f t="shared" ref="AD710" si="1819">AD709</f>
        <v>0</v>
      </c>
      <c r="AE710" s="410">
        <f t="shared" ref="AE710" si="1820">AE709</f>
        <v>0</v>
      </c>
      <c r="AF710" s="410">
        <f t="shared" ref="AF710" si="1821">AF709</f>
        <v>0</v>
      </c>
      <c r="AG710" s="410">
        <f t="shared" ref="AG710" si="1822">AG709</f>
        <v>0</v>
      </c>
      <c r="AH710" s="410">
        <f t="shared" ref="AH710" si="1823">AH709</f>
        <v>0</v>
      </c>
      <c r="AI710" s="410">
        <f t="shared" ref="AI710" si="1824">AI709</f>
        <v>0</v>
      </c>
      <c r="AJ710" s="410">
        <f t="shared" ref="AJ710" si="1825">AJ709</f>
        <v>0</v>
      </c>
      <c r="AK710" s="410">
        <f t="shared" ref="AK710" si="1826">AK709</f>
        <v>0</v>
      </c>
      <c r="AL710" s="410">
        <f t="shared" ref="AL710" si="1827">AL709</f>
        <v>0</v>
      </c>
      <c r="AM710" s="306"/>
    </row>
    <row r="711" spans="1:39" ht="15.5" outlineLevel="1">
      <c r="A711" s="529"/>
      <c r="B711" s="427"/>
      <c r="C711" s="1066"/>
      <c r="D711" s="1066"/>
      <c r="E711" s="1066"/>
      <c r="F711" s="1066"/>
      <c r="G711" s="1066"/>
      <c r="H711" s="1066"/>
      <c r="I711" s="1066"/>
      <c r="J711" s="1066"/>
      <c r="K711" s="1066"/>
      <c r="L711" s="1066"/>
      <c r="M711" s="1066"/>
      <c r="N711" s="1066"/>
      <c r="O711" s="1066"/>
      <c r="P711" s="1066"/>
      <c r="Q711" s="1066"/>
      <c r="R711" s="1066"/>
      <c r="S711" s="1066"/>
      <c r="T711" s="1066"/>
      <c r="U711" s="1066"/>
      <c r="V711" s="1066"/>
      <c r="W711" s="1066"/>
      <c r="X711" s="1066"/>
      <c r="Y711" s="1078"/>
      <c r="Z711" s="1108"/>
      <c r="AA711" s="1108"/>
      <c r="AB711" s="1108"/>
      <c r="AC711" s="424"/>
      <c r="AD711" s="424"/>
      <c r="AE711" s="424"/>
      <c r="AF711" s="424"/>
      <c r="AG711" s="424"/>
      <c r="AH711" s="424"/>
      <c r="AI711" s="424"/>
      <c r="AJ711" s="424"/>
      <c r="AK711" s="424"/>
      <c r="AL711" s="424"/>
      <c r="AM711" s="306"/>
    </row>
    <row r="712" spans="1:39" ht="15.5" outlineLevel="1">
      <c r="A712" s="529"/>
      <c r="B712" s="288" t="s">
        <v>501</v>
      </c>
      <c r="C712" s="1066"/>
      <c r="D712" s="1066"/>
      <c r="E712" s="1066"/>
      <c r="F712" s="1066"/>
      <c r="G712" s="1066"/>
      <c r="H712" s="1066"/>
      <c r="I712" s="1066"/>
      <c r="J712" s="1066"/>
      <c r="K712" s="1066"/>
      <c r="L712" s="1066"/>
      <c r="M712" s="1066"/>
      <c r="N712" s="1066"/>
      <c r="O712" s="1066"/>
      <c r="P712" s="1066"/>
      <c r="Q712" s="1066"/>
      <c r="R712" s="1066"/>
      <c r="S712" s="1066"/>
      <c r="T712" s="1066"/>
      <c r="U712" s="1066"/>
      <c r="V712" s="1066"/>
      <c r="W712" s="1066"/>
      <c r="X712" s="1066"/>
      <c r="Y712" s="1078"/>
      <c r="Z712" s="1108"/>
      <c r="AA712" s="1108"/>
      <c r="AB712" s="1108"/>
      <c r="AC712" s="424"/>
      <c r="AD712" s="424"/>
      <c r="AE712" s="424"/>
      <c r="AF712" s="424"/>
      <c r="AG712" s="424"/>
      <c r="AH712" s="424"/>
      <c r="AI712" s="424"/>
      <c r="AJ712" s="424"/>
      <c r="AK712" s="424"/>
      <c r="AL712" s="424"/>
      <c r="AM712" s="306"/>
    </row>
    <row r="713" spans="1:39" ht="15.5" outlineLevel="1">
      <c r="A713" s="529">
        <v>33</v>
      </c>
      <c r="B713" s="427" t="s">
        <v>125</v>
      </c>
      <c r="C713" s="1120" t="s">
        <v>873</v>
      </c>
      <c r="D713" s="295">
        <f>+'7.  Persistence Report'!AX220</f>
        <v>531805</v>
      </c>
      <c r="E713" s="295">
        <f>+'7.  Persistence Report'!AY220</f>
        <v>531805</v>
      </c>
      <c r="F713" s="295">
        <f>+'7.  Persistence Report'!AZ220</f>
        <v>531805</v>
      </c>
      <c r="G713" s="295">
        <f>+'7.  Persistence Report'!BA220</f>
        <v>531805</v>
      </c>
      <c r="H713" s="295">
        <f>+'7.  Persistence Report'!BB220</f>
        <v>531805</v>
      </c>
      <c r="I713" s="295">
        <f>+'7.  Persistence Report'!BC220</f>
        <v>531805</v>
      </c>
      <c r="J713" s="295">
        <f>+'7.  Persistence Report'!BD220</f>
        <v>0</v>
      </c>
      <c r="K713" s="295">
        <f>+'7.  Persistence Report'!BE220</f>
        <v>0</v>
      </c>
      <c r="L713" s="295">
        <f>+'7.  Persistence Report'!BF220</f>
        <v>0</v>
      </c>
      <c r="M713" s="295">
        <f>+'7.  Persistence Report'!BG220</f>
        <v>0</v>
      </c>
      <c r="N713" s="295">
        <v>12</v>
      </c>
      <c r="O713" s="295">
        <v>43</v>
      </c>
      <c r="P713" s="295">
        <v>43</v>
      </c>
      <c r="Q713" s="295">
        <v>43</v>
      </c>
      <c r="R713" s="295">
        <v>43</v>
      </c>
      <c r="S713" s="295"/>
      <c r="T713" s="295"/>
      <c r="U713" s="295"/>
      <c r="V713" s="295"/>
      <c r="W713" s="295"/>
      <c r="X713" s="295"/>
      <c r="Y713" s="1089"/>
      <c r="Z713" s="1076">
        <v>0.76800000000000002</v>
      </c>
      <c r="AA713" s="1076">
        <v>0.221</v>
      </c>
      <c r="AB713" s="1076"/>
      <c r="AC713" s="409"/>
      <c r="AD713" s="409"/>
      <c r="AE713" s="409"/>
      <c r="AF713" s="414"/>
      <c r="AG713" s="414"/>
      <c r="AH713" s="414"/>
      <c r="AI713" s="414"/>
      <c r="AJ713" s="414"/>
      <c r="AK713" s="414"/>
      <c r="AL713" s="414"/>
      <c r="AM713" s="296">
        <f>SUM(Y713:AL713)</f>
        <v>0.98899999999999999</v>
      </c>
    </row>
    <row r="714" spans="1:39" ht="15.5" outlineLevel="1">
      <c r="A714" s="529"/>
      <c r="B714" s="294" t="s">
        <v>310</v>
      </c>
      <c r="C714" s="1066"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1077">
        <f>Y713</f>
        <v>0</v>
      </c>
      <c r="Z714" s="1077">
        <f t="shared" ref="Z714:AB714" si="1828">Z713</f>
        <v>0.76800000000000002</v>
      </c>
      <c r="AA714" s="1077">
        <f t="shared" si="1828"/>
        <v>0.221</v>
      </c>
      <c r="AB714" s="1077">
        <f t="shared" si="1828"/>
        <v>0</v>
      </c>
      <c r="AC714" s="410">
        <f t="shared" ref="AC714" si="1829">AC713</f>
        <v>0</v>
      </c>
      <c r="AD714" s="410">
        <f t="shared" ref="AD714" si="1830">AD713</f>
        <v>0</v>
      </c>
      <c r="AE714" s="410">
        <f t="shared" ref="AE714" si="1831">AE713</f>
        <v>0</v>
      </c>
      <c r="AF714" s="410">
        <f t="shared" ref="AF714" si="1832">AF713</f>
        <v>0</v>
      </c>
      <c r="AG714" s="410">
        <f t="shared" ref="AG714" si="1833">AG713</f>
        <v>0</v>
      </c>
      <c r="AH714" s="410">
        <f t="shared" ref="AH714" si="1834">AH713</f>
        <v>0</v>
      </c>
      <c r="AI714" s="410">
        <f t="shared" ref="AI714" si="1835">AI713</f>
        <v>0</v>
      </c>
      <c r="AJ714" s="410">
        <f t="shared" ref="AJ714" si="1836">AJ713</f>
        <v>0</v>
      </c>
      <c r="AK714" s="410">
        <f t="shared" ref="AK714" si="1837">AK713</f>
        <v>0</v>
      </c>
      <c r="AL714" s="410">
        <f t="shared" ref="AL714" si="1838">AL713</f>
        <v>0</v>
      </c>
      <c r="AM714" s="306"/>
    </row>
    <row r="715" spans="1:39" ht="15.5" outlineLevel="1">
      <c r="A715" s="529"/>
      <c r="B715" s="427"/>
      <c r="C715" s="1066"/>
      <c r="D715" s="1066"/>
      <c r="E715" s="1066"/>
      <c r="F715" s="1066"/>
      <c r="G715" s="1066"/>
      <c r="H715" s="1066"/>
      <c r="I715" s="1066"/>
      <c r="J715" s="1066"/>
      <c r="K715" s="1066"/>
      <c r="L715" s="1066"/>
      <c r="M715" s="1066"/>
      <c r="N715" s="1066"/>
      <c r="O715" s="1066"/>
      <c r="P715" s="1066"/>
      <c r="Q715" s="1066"/>
      <c r="R715" s="1066"/>
      <c r="S715" s="1066"/>
      <c r="T715" s="1066"/>
      <c r="U715" s="1066"/>
      <c r="V715" s="1066"/>
      <c r="W715" s="1066"/>
      <c r="X715" s="1066"/>
      <c r="Y715" s="1078"/>
      <c r="Z715" s="1108"/>
      <c r="AA715" s="1108"/>
      <c r="AB715" s="1108"/>
      <c r="AC715" s="424"/>
      <c r="AD715" s="424"/>
      <c r="AE715" s="424"/>
      <c r="AF715" s="424"/>
      <c r="AG715" s="424"/>
      <c r="AH715" s="424"/>
      <c r="AI715" s="424"/>
      <c r="AJ715" s="424"/>
      <c r="AK715" s="424"/>
      <c r="AL715" s="424"/>
      <c r="AM715" s="306"/>
    </row>
    <row r="716" spans="1:39" ht="15.5" outlineLevel="1">
      <c r="A716" s="529">
        <v>34</v>
      </c>
      <c r="B716" s="427" t="s">
        <v>126</v>
      </c>
      <c r="C716" s="1066" t="s">
        <v>25</v>
      </c>
      <c r="D716" s="295"/>
      <c r="E716" s="295"/>
      <c r="F716" s="295"/>
      <c r="G716" s="295"/>
      <c r="H716" s="295"/>
      <c r="I716" s="295"/>
      <c r="J716" s="295"/>
      <c r="K716" s="295"/>
      <c r="L716" s="295"/>
      <c r="M716" s="295"/>
      <c r="N716" s="295">
        <v>0</v>
      </c>
      <c r="O716" s="295"/>
      <c r="P716" s="295"/>
      <c r="Q716" s="295"/>
      <c r="R716" s="295"/>
      <c r="S716" s="295"/>
      <c r="T716" s="295"/>
      <c r="U716" s="295"/>
      <c r="V716" s="295"/>
      <c r="W716" s="295"/>
      <c r="X716" s="295"/>
      <c r="Y716" s="1089"/>
      <c r="Z716" s="1076"/>
      <c r="AA716" s="1076"/>
      <c r="AB716" s="1076"/>
      <c r="AC716" s="409"/>
      <c r="AD716" s="409"/>
      <c r="AE716" s="409"/>
      <c r="AF716" s="414"/>
      <c r="AG716" s="414"/>
      <c r="AH716" s="414"/>
      <c r="AI716" s="414"/>
      <c r="AJ716" s="414"/>
      <c r="AK716" s="414"/>
      <c r="AL716" s="414"/>
      <c r="AM716" s="296">
        <f>SUM(Y716:AL716)</f>
        <v>0</v>
      </c>
    </row>
    <row r="717" spans="1:39" ht="15.5" outlineLevel="1">
      <c r="A717" s="529"/>
      <c r="B717" s="294" t="s">
        <v>310</v>
      </c>
      <c r="C717" s="1066" t="s">
        <v>163</v>
      </c>
      <c r="D717" s="295"/>
      <c r="E717" s="295"/>
      <c r="F717" s="295"/>
      <c r="G717" s="295"/>
      <c r="H717" s="295"/>
      <c r="I717" s="295"/>
      <c r="J717" s="295"/>
      <c r="K717" s="295"/>
      <c r="L717" s="295"/>
      <c r="M717" s="295"/>
      <c r="N717" s="295">
        <f>N716</f>
        <v>0</v>
      </c>
      <c r="O717" s="295"/>
      <c r="P717" s="295"/>
      <c r="Q717" s="295"/>
      <c r="R717" s="295"/>
      <c r="S717" s="295"/>
      <c r="T717" s="295"/>
      <c r="U717" s="295"/>
      <c r="V717" s="295"/>
      <c r="W717" s="295"/>
      <c r="X717" s="295"/>
      <c r="Y717" s="1077">
        <f>Y716</f>
        <v>0</v>
      </c>
      <c r="Z717" s="1077">
        <f t="shared" ref="Z717:AB717" si="1839">Z716</f>
        <v>0</v>
      </c>
      <c r="AA717" s="1077">
        <f t="shared" si="1839"/>
        <v>0</v>
      </c>
      <c r="AB717" s="1077">
        <f t="shared" si="1839"/>
        <v>0</v>
      </c>
      <c r="AC717" s="410">
        <f t="shared" ref="AC717" si="1840">AC716</f>
        <v>0</v>
      </c>
      <c r="AD717" s="410">
        <f t="shared" ref="AD717" si="1841">AD716</f>
        <v>0</v>
      </c>
      <c r="AE717" s="410">
        <f t="shared" ref="AE717" si="1842">AE716</f>
        <v>0</v>
      </c>
      <c r="AF717" s="410">
        <f t="shared" ref="AF717" si="1843">AF716</f>
        <v>0</v>
      </c>
      <c r="AG717" s="410">
        <f t="shared" ref="AG717" si="1844">AG716</f>
        <v>0</v>
      </c>
      <c r="AH717" s="410">
        <f t="shared" ref="AH717" si="1845">AH716</f>
        <v>0</v>
      </c>
      <c r="AI717" s="410">
        <f t="shared" ref="AI717" si="1846">AI716</f>
        <v>0</v>
      </c>
      <c r="AJ717" s="410">
        <f t="shared" ref="AJ717" si="1847">AJ716</f>
        <v>0</v>
      </c>
      <c r="AK717" s="410">
        <f t="shared" ref="AK717" si="1848">AK716</f>
        <v>0</v>
      </c>
      <c r="AL717" s="410">
        <f t="shared" ref="AL717" si="1849">AL716</f>
        <v>0</v>
      </c>
      <c r="AM717" s="306"/>
    </row>
    <row r="718" spans="1:39" ht="15.5" outlineLevel="1">
      <c r="A718" s="529"/>
      <c r="B718" s="427"/>
      <c r="C718" s="1066"/>
      <c r="D718" s="1066"/>
      <c r="E718" s="1066"/>
      <c r="F718" s="1066"/>
      <c r="G718" s="1066"/>
      <c r="H718" s="1066"/>
      <c r="I718" s="1066"/>
      <c r="J718" s="1066"/>
      <c r="K718" s="1066"/>
      <c r="L718" s="1066"/>
      <c r="M718" s="1066"/>
      <c r="N718" s="1066"/>
      <c r="O718" s="1066"/>
      <c r="P718" s="1066"/>
      <c r="Q718" s="1066"/>
      <c r="R718" s="1066"/>
      <c r="S718" s="1066"/>
      <c r="T718" s="1066"/>
      <c r="U718" s="1066"/>
      <c r="V718" s="1066"/>
      <c r="W718" s="1066"/>
      <c r="X718" s="1066"/>
      <c r="Y718" s="1078"/>
      <c r="Z718" s="1108"/>
      <c r="AA718" s="1108"/>
      <c r="AB718" s="1108"/>
      <c r="AC718" s="424"/>
      <c r="AD718" s="424"/>
      <c r="AE718" s="424"/>
      <c r="AF718" s="424"/>
      <c r="AG718" s="424"/>
      <c r="AH718" s="424"/>
      <c r="AI718" s="424"/>
      <c r="AJ718" s="424"/>
      <c r="AK718" s="424"/>
      <c r="AL718" s="424"/>
      <c r="AM718" s="306"/>
    </row>
    <row r="719" spans="1:39" ht="15.5" outlineLevel="1">
      <c r="A719" s="529">
        <v>35</v>
      </c>
      <c r="B719" s="427" t="s">
        <v>127</v>
      </c>
      <c r="C719" s="1066" t="s">
        <v>25</v>
      </c>
      <c r="D719" s="295"/>
      <c r="E719" s="295"/>
      <c r="F719" s="295"/>
      <c r="G719" s="295"/>
      <c r="H719" s="295"/>
      <c r="I719" s="295"/>
      <c r="J719" s="295"/>
      <c r="K719" s="295"/>
      <c r="L719" s="295"/>
      <c r="M719" s="295"/>
      <c r="N719" s="295">
        <v>0</v>
      </c>
      <c r="O719" s="295"/>
      <c r="P719" s="295"/>
      <c r="Q719" s="295"/>
      <c r="R719" s="295"/>
      <c r="S719" s="295"/>
      <c r="T719" s="295"/>
      <c r="U719" s="295"/>
      <c r="V719" s="295"/>
      <c r="W719" s="295"/>
      <c r="X719" s="295"/>
      <c r="Y719" s="1089"/>
      <c r="Z719" s="1076"/>
      <c r="AA719" s="1076"/>
      <c r="AB719" s="1076"/>
      <c r="AC719" s="409"/>
      <c r="AD719" s="409"/>
      <c r="AE719" s="409"/>
      <c r="AF719" s="414"/>
      <c r="AG719" s="414"/>
      <c r="AH719" s="414"/>
      <c r="AI719" s="414"/>
      <c r="AJ719" s="414"/>
      <c r="AK719" s="414"/>
      <c r="AL719" s="414"/>
      <c r="AM719" s="296">
        <f>SUM(Y719:AL719)</f>
        <v>0</v>
      </c>
    </row>
    <row r="720" spans="1:39" ht="15.5" outlineLevel="1">
      <c r="A720" s="529"/>
      <c r="B720" s="294" t="s">
        <v>310</v>
      </c>
      <c r="C720" s="1066" t="s">
        <v>163</v>
      </c>
      <c r="D720" s="295"/>
      <c r="E720" s="295"/>
      <c r="F720" s="295"/>
      <c r="G720" s="295"/>
      <c r="H720" s="295"/>
      <c r="I720" s="295"/>
      <c r="J720" s="295"/>
      <c r="K720" s="295"/>
      <c r="L720" s="295"/>
      <c r="M720" s="295"/>
      <c r="N720" s="295">
        <f>N719</f>
        <v>0</v>
      </c>
      <c r="O720" s="295"/>
      <c r="P720" s="295"/>
      <c r="Q720" s="295"/>
      <c r="R720" s="295"/>
      <c r="S720" s="295"/>
      <c r="T720" s="295"/>
      <c r="U720" s="295"/>
      <c r="V720" s="295"/>
      <c r="W720" s="295"/>
      <c r="X720" s="295"/>
      <c r="Y720" s="1077">
        <f>Y719</f>
        <v>0</v>
      </c>
      <c r="Z720" s="1077">
        <f t="shared" ref="Z720:AB720" si="1850">Z719</f>
        <v>0</v>
      </c>
      <c r="AA720" s="1077">
        <f t="shared" si="1850"/>
        <v>0</v>
      </c>
      <c r="AB720" s="1077">
        <f t="shared" si="1850"/>
        <v>0</v>
      </c>
      <c r="AC720" s="410">
        <f t="shared" ref="AC720" si="1851">AC719</f>
        <v>0</v>
      </c>
      <c r="AD720" s="410">
        <f t="shared" ref="AD720" si="1852">AD719</f>
        <v>0</v>
      </c>
      <c r="AE720" s="410">
        <f t="shared" ref="AE720" si="1853">AE719</f>
        <v>0</v>
      </c>
      <c r="AF720" s="410">
        <f t="shared" ref="AF720" si="1854">AF719</f>
        <v>0</v>
      </c>
      <c r="AG720" s="410">
        <f t="shared" ref="AG720" si="1855">AG719</f>
        <v>0</v>
      </c>
      <c r="AH720" s="410">
        <f t="shared" ref="AH720" si="1856">AH719</f>
        <v>0</v>
      </c>
      <c r="AI720" s="410">
        <f t="shared" ref="AI720" si="1857">AI719</f>
        <v>0</v>
      </c>
      <c r="AJ720" s="410">
        <f t="shared" ref="AJ720" si="1858">AJ719</f>
        <v>0</v>
      </c>
      <c r="AK720" s="410">
        <f t="shared" ref="AK720" si="1859">AK719</f>
        <v>0</v>
      </c>
      <c r="AL720" s="410">
        <f t="shared" ref="AL720" si="1860">AL719</f>
        <v>0</v>
      </c>
      <c r="AM720" s="306"/>
    </row>
    <row r="721" spans="1:39" ht="15.5" outlineLevel="1">
      <c r="A721" s="529"/>
      <c r="B721" s="430"/>
      <c r="C721" s="1066"/>
      <c r="D721" s="1066"/>
      <c r="E721" s="1066"/>
      <c r="F721" s="1066"/>
      <c r="G721" s="1066"/>
      <c r="H721" s="1066"/>
      <c r="I721" s="1066"/>
      <c r="J721" s="1066"/>
      <c r="K721" s="1066"/>
      <c r="L721" s="1066"/>
      <c r="M721" s="1066"/>
      <c r="N721" s="1066"/>
      <c r="O721" s="1066"/>
      <c r="P721" s="1066"/>
      <c r="Q721" s="1066"/>
      <c r="R721" s="1066"/>
      <c r="S721" s="1066"/>
      <c r="T721" s="1066"/>
      <c r="U721" s="1066"/>
      <c r="V721" s="1066"/>
      <c r="W721" s="1066"/>
      <c r="X721" s="1066"/>
      <c r="Y721" s="1078"/>
      <c r="Z721" s="1108"/>
      <c r="AA721" s="1108"/>
      <c r="AB721" s="1108"/>
      <c r="AC721" s="424"/>
      <c r="AD721" s="424"/>
      <c r="AE721" s="424"/>
      <c r="AF721" s="424"/>
      <c r="AG721" s="424"/>
      <c r="AH721" s="424"/>
      <c r="AI721" s="424"/>
      <c r="AJ721" s="424"/>
      <c r="AK721" s="424"/>
      <c r="AL721" s="424"/>
      <c r="AM721" s="306"/>
    </row>
    <row r="722" spans="1:39" ht="15.5" outlineLevel="1">
      <c r="A722" s="529"/>
      <c r="B722" s="288" t="s">
        <v>502</v>
      </c>
      <c r="C722" s="1066"/>
      <c r="D722" s="1066"/>
      <c r="E722" s="1066"/>
      <c r="F722" s="1066"/>
      <c r="G722" s="1066"/>
      <c r="H722" s="1066"/>
      <c r="I722" s="1066"/>
      <c r="J722" s="1066"/>
      <c r="K722" s="1066"/>
      <c r="L722" s="1066"/>
      <c r="M722" s="1066"/>
      <c r="N722" s="1066"/>
      <c r="O722" s="1066"/>
      <c r="P722" s="1066"/>
      <c r="Q722" s="1066"/>
      <c r="R722" s="1066"/>
      <c r="S722" s="1066"/>
      <c r="T722" s="1066"/>
      <c r="U722" s="1066"/>
      <c r="V722" s="1066"/>
      <c r="W722" s="1066"/>
      <c r="X722" s="1066"/>
      <c r="Y722" s="1078"/>
      <c r="Z722" s="1108"/>
      <c r="AA722" s="1108"/>
      <c r="AB722" s="1108"/>
      <c r="AC722" s="424"/>
      <c r="AD722" s="424"/>
      <c r="AE722" s="424"/>
      <c r="AF722" s="424"/>
      <c r="AG722" s="424"/>
      <c r="AH722" s="424"/>
      <c r="AI722" s="424"/>
      <c r="AJ722" s="424"/>
      <c r="AK722" s="424"/>
      <c r="AL722" s="424"/>
      <c r="AM722" s="306"/>
    </row>
    <row r="723" spans="1:39" ht="46.5" outlineLevel="1">
      <c r="A723" s="529">
        <v>36</v>
      </c>
      <c r="B723" s="427" t="s">
        <v>128</v>
      </c>
      <c r="C723" s="1066"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1089"/>
      <c r="Z723" s="1076"/>
      <c r="AA723" s="1076"/>
      <c r="AB723" s="1076"/>
      <c r="AC723" s="409"/>
      <c r="AD723" s="409"/>
      <c r="AE723" s="409"/>
      <c r="AF723" s="414"/>
      <c r="AG723" s="414"/>
      <c r="AH723" s="414"/>
      <c r="AI723" s="414"/>
      <c r="AJ723" s="414"/>
      <c r="AK723" s="414"/>
      <c r="AL723" s="414"/>
      <c r="AM723" s="296">
        <f>SUM(Y723:AL723)</f>
        <v>0</v>
      </c>
    </row>
    <row r="724" spans="1:39" ht="15.5" outlineLevel="1">
      <c r="A724" s="529"/>
      <c r="B724" s="294" t="s">
        <v>310</v>
      </c>
      <c r="C724" s="1066"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1077">
        <f>Y723</f>
        <v>0</v>
      </c>
      <c r="Z724" s="1077">
        <f t="shared" ref="Z724:AB724" si="1861">Z723</f>
        <v>0</v>
      </c>
      <c r="AA724" s="1077">
        <f t="shared" si="1861"/>
        <v>0</v>
      </c>
      <c r="AB724" s="1077">
        <f t="shared" si="1861"/>
        <v>0</v>
      </c>
      <c r="AC724" s="410">
        <f t="shared" ref="AC724" si="1862">AC723</f>
        <v>0</v>
      </c>
      <c r="AD724" s="410">
        <f t="shared" ref="AD724" si="1863">AD723</f>
        <v>0</v>
      </c>
      <c r="AE724" s="410">
        <f t="shared" ref="AE724" si="1864">AE723</f>
        <v>0</v>
      </c>
      <c r="AF724" s="410">
        <f t="shared" ref="AF724" si="1865">AF723</f>
        <v>0</v>
      </c>
      <c r="AG724" s="410">
        <f t="shared" ref="AG724" si="1866">AG723</f>
        <v>0</v>
      </c>
      <c r="AH724" s="410">
        <f t="shared" ref="AH724" si="1867">AH723</f>
        <v>0</v>
      </c>
      <c r="AI724" s="410">
        <f t="shared" ref="AI724" si="1868">AI723</f>
        <v>0</v>
      </c>
      <c r="AJ724" s="410">
        <f t="shared" ref="AJ724" si="1869">AJ723</f>
        <v>0</v>
      </c>
      <c r="AK724" s="410">
        <f t="shared" ref="AK724" si="1870">AK723</f>
        <v>0</v>
      </c>
      <c r="AL724" s="410">
        <f t="shared" ref="AL724" si="1871">AL723</f>
        <v>0</v>
      </c>
      <c r="AM724" s="306"/>
    </row>
    <row r="725" spans="1:39" ht="15.5" outlineLevel="1">
      <c r="A725" s="529"/>
      <c r="B725" s="427"/>
      <c r="C725" s="1066"/>
      <c r="D725" s="1066"/>
      <c r="E725" s="1066"/>
      <c r="F725" s="1066"/>
      <c r="G725" s="1066"/>
      <c r="H725" s="1066"/>
      <c r="I725" s="1066"/>
      <c r="J725" s="1066"/>
      <c r="K725" s="1066"/>
      <c r="L725" s="1066"/>
      <c r="M725" s="1066"/>
      <c r="N725" s="1066"/>
      <c r="O725" s="1066"/>
      <c r="P725" s="1066"/>
      <c r="Q725" s="1066"/>
      <c r="R725" s="1066"/>
      <c r="S725" s="1066"/>
      <c r="T725" s="1066"/>
      <c r="U725" s="1066"/>
      <c r="V725" s="1066"/>
      <c r="W725" s="1066"/>
      <c r="X725" s="1066"/>
      <c r="Y725" s="1078"/>
      <c r="Z725" s="1108"/>
      <c r="AA725" s="1108"/>
      <c r="AB725" s="1108"/>
      <c r="AC725" s="424"/>
      <c r="AD725" s="424"/>
      <c r="AE725" s="424"/>
      <c r="AF725" s="424"/>
      <c r="AG725" s="424"/>
      <c r="AH725" s="424"/>
      <c r="AI725" s="424"/>
      <c r="AJ725" s="424"/>
      <c r="AK725" s="424"/>
      <c r="AL725" s="424"/>
      <c r="AM725" s="306"/>
    </row>
    <row r="726" spans="1:39" ht="31" outlineLevel="1">
      <c r="A726" s="529">
        <v>37</v>
      </c>
      <c r="B726" s="427" t="s">
        <v>129</v>
      </c>
      <c r="C726" s="1066"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1089"/>
      <c r="Z726" s="1076"/>
      <c r="AA726" s="1076"/>
      <c r="AB726" s="1076"/>
      <c r="AC726" s="409"/>
      <c r="AD726" s="409"/>
      <c r="AE726" s="409"/>
      <c r="AF726" s="414"/>
      <c r="AG726" s="414"/>
      <c r="AH726" s="414"/>
      <c r="AI726" s="414"/>
      <c r="AJ726" s="414"/>
      <c r="AK726" s="414"/>
      <c r="AL726" s="414"/>
      <c r="AM726" s="296">
        <f>SUM(Y726:AL726)</f>
        <v>0</v>
      </c>
    </row>
    <row r="727" spans="1:39" ht="15.5" outlineLevel="1">
      <c r="A727" s="529"/>
      <c r="B727" s="294" t="s">
        <v>310</v>
      </c>
      <c r="C727" s="1066"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1077">
        <f>Y726</f>
        <v>0</v>
      </c>
      <c r="Z727" s="1077">
        <f t="shared" ref="Z727:AB727" si="1872">Z726</f>
        <v>0</v>
      </c>
      <c r="AA727" s="1077">
        <f t="shared" si="1872"/>
        <v>0</v>
      </c>
      <c r="AB727" s="1077">
        <f t="shared" si="1872"/>
        <v>0</v>
      </c>
      <c r="AC727" s="410">
        <f t="shared" ref="AC727" si="1873">AC726</f>
        <v>0</v>
      </c>
      <c r="AD727" s="410">
        <f t="shared" ref="AD727" si="1874">AD726</f>
        <v>0</v>
      </c>
      <c r="AE727" s="410">
        <f t="shared" ref="AE727" si="1875">AE726</f>
        <v>0</v>
      </c>
      <c r="AF727" s="410">
        <f t="shared" ref="AF727" si="1876">AF726</f>
        <v>0</v>
      </c>
      <c r="AG727" s="410">
        <f t="shared" ref="AG727" si="1877">AG726</f>
        <v>0</v>
      </c>
      <c r="AH727" s="410">
        <f t="shared" ref="AH727" si="1878">AH726</f>
        <v>0</v>
      </c>
      <c r="AI727" s="410">
        <f t="shared" ref="AI727" si="1879">AI726</f>
        <v>0</v>
      </c>
      <c r="AJ727" s="410">
        <f t="shared" ref="AJ727" si="1880">AJ726</f>
        <v>0</v>
      </c>
      <c r="AK727" s="410">
        <f t="shared" ref="AK727" si="1881">AK726</f>
        <v>0</v>
      </c>
      <c r="AL727" s="410">
        <f t="shared" ref="AL727" si="1882">AL726</f>
        <v>0</v>
      </c>
      <c r="AM727" s="306"/>
    </row>
    <row r="728" spans="1:39" ht="15.5" outlineLevel="1">
      <c r="A728" s="529"/>
      <c r="B728" s="427"/>
      <c r="C728" s="1066"/>
      <c r="D728" s="1066"/>
      <c r="E728" s="1066"/>
      <c r="F728" s="1066"/>
      <c r="G728" s="1066"/>
      <c r="H728" s="1066"/>
      <c r="I728" s="1066"/>
      <c r="J728" s="1066"/>
      <c r="K728" s="1066"/>
      <c r="L728" s="1066"/>
      <c r="M728" s="1066"/>
      <c r="N728" s="1066"/>
      <c r="O728" s="1066"/>
      <c r="P728" s="1066"/>
      <c r="Q728" s="1066"/>
      <c r="R728" s="1066"/>
      <c r="S728" s="1066"/>
      <c r="T728" s="1066"/>
      <c r="U728" s="1066"/>
      <c r="V728" s="1066"/>
      <c r="W728" s="1066"/>
      <c r="X728" s="1066"/>
      <c r="Y728" s="1078"/>
      <c r="Z728" s="1108"/>
      <c r="AA728" s="1108"/>
      <c r="AB728" s="1108"/>
      <c r="AC728" s="424"/>
      <c r="AD728" s="424"/>
      <c r="AE728" s="424"/>
      <c r="AF728" s="424"/>
      <c r="AG728" s="424"/>
      <c r="AH728" s="424"/>
      <c r="AI728" s="424"/>
      <c r="AJ728" s="424"/>
      <c r="AK728" s="424"/>
      <c r="AL728" s="424"/>
      <c r="AM728" s="306"/>
    </row>
    <row r="729" spans="1:39" ht="15.5" outlineLevel="1">
      <c r="A729" s="529">
        <v>38</v>
      </c>
      <c r="B729" s="427" t="s">
        <v>130</v>
      </c>
      <c r="C729" s="1066"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1089"/>
      <c r="Z729" s="1076"/>
      <c r="AA729" s="1076"/>
      <c r="AB729" s="1076"/>
      <c r="AC729" s="409"/>
      <c r="AD729" s="409"/>
      <c r="AE729" s="409"/>
      <c r="AF729" s="414"/>
      <c r="AG729" s="414"/>
      <c r="AH729" s="414"/>
      <c r="AI729" s="414"/>
      <c r="AJ729" s="414"/>
      <c r="AK729" s="414"/>
      <c r="AL729" s="414"/>
      <c r="AM729" s="296">
        <f>SUM(Y729:AL729)</f>
        <v>0</v>
      </c>
    </row>
    <row r="730" spans="1:39" ht="15.5" outlineLevel="1">
      <c r="A730" s="529"/>
      <c r="B730" s="294" t="s">
        <v>310</v>
      </c>
      <c r="C730" s="1066"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1077">
        <f>Y729</f>
        <v>0</v>
      </c>
      <c r="Z730" s="1077">
        <f t="shared" ref="Z730:AB730" si="1883">Z729</f>
        <v>0</v>
      </c>
      <c r="AA730" s="1077">
        <f t="shared" si="1883"/>
        <v>0</v>
      </c>
      <c r="AB730" s="1077">
        <f t="shared" si="1883"/>
        <v>0</v>
      </c>
      <c r="AC730" s="410">
        <f t="shared" ref="AC730" si="1884">AC729</f>
        <v>0</v>
      </c>
      <c r="AD730" s="410">
        <f t="shared" ref="AD730" si="1885">AD729</f>
        <v>0</v>
      </c>
      <c r="AE730" s="410">
        <f t="shared" ref="AE730" si="1886">AE729</f>
        <v>0</v>
      </c>
      <c r="AF730" s="410">
        <f t="shared" ref="AF730" si="1887">AF729</f>
        <v>0</v>
      </c>
      <c r="AG730" s="410">
        <f t="shared" ref="AG730" si="1888">AG729</f>
        <v>0</v>
      </c>
      <c r="AH730" s="410">
        <f t="shared" ref="AH730" si="1889">AH729</f>
        <v>0</v>
      </c>
      <c r="AI730" s="410">
        <f t="shared" ref="AI730" si="1890">AI729</f>
        <v>0</v>
      </c>
      <c r="AJ730" s="410">
        <f t="shared" ref="AJ730" si="1891">AJ729</f>
        <v>0</v>
      </c>
      <c r="AK730" s="410">
        <f t="shared" ref="AK730" si="1892">AK729</f>
        <v>0</v>
      </c>
      <c r="AL730" s="410">
        <f t="shared" ref="AL730" si="1893">AL729</f>
        <v>0</v>
      </c>
      <c r="AM730" s="306"/>
    </row>
    <row r="731" spans="1:39" ht="15.5" outlineLevel="1">
      <c r="A731" s="529"/>
      <c r="B731" s="427"/>
      <c r="C731" s="1066"/>
      <c r="D731" s="1066"/>
      <c r="E731" s="1066"/>
      <c r="F731" s="1066"/>
      <c r="G731" s="1066"/>
      <c r="H731" s="1066"/>
      <c r="I731" s="1066"/>
      <c r="J731" s="1066"/>
      <c r="K731" s="1066"/>
      <c r="L731" s="1066"/>
      <c r="M731" s="1066"/>
      <c r="N731" s="1066"/>
      <c r="O731" s="1066"/>
      <c r="P731" s="1066"/>
      <c r="Q731" s="1066"/>
      <c r="R731" s="1066"/>
      <c r="S731" s="1066"/>
      <c r="T731" s="1066"/>
      <c r="U731" s="1066"/>
      <c r="V731" s="1066"/>
      <c r="W731" s="1066"/>
      <c r="X731" s="1066"/>
      <c r="Y731" s="1078"/>
      <c r="Z731" s="1108"/>
      <c r="AA731" s="1108"/>
      <c r="AB731" s="1108"/>
      <c r="AC731" s="424"/>
      <c r="AD731" s="424"/>
      <c r="AE731" s="424"/>
      <c r="AF731" s="424"/>
      <c r="AG731" s="424"/>
      <c r="AH731" s="424"/>
      <c r="AI731" s="424"/>
      <c r="AJ731" s="424"/>
      <c r="AK731" s="424"/>
      <c r="AL731" s="424"/>
      <c r="AM731" s="306"/>
    </row>
    <row r="732" spans="1:39" ht="31" outlineLevel="1">
      <c r="A732" s="529">
        <v>39</v>
      </c>
      <c r="B732" s="427" t="s">
        <v>131</v>
      </c>
      <c r="C732" s="1066"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1089"/>
      <c r="Z732" s="1076"/>
      <c r="AA732" s="1076"/>
      <c r="AB732" s="1076"/>
      <c r="AC732" s="409"/>
      <c r="AD732" s="409"/>
      <c r="AE732" s="409"/>
      <c r="AF732" s="414"/>
      <c r="AG732" s="414"/>
      <c r="AH732" s="414"/>
      <c r="AI732" s="414"/>
      <c r="AJ732" s="414"/>
      <c r="AK732" s="414"/>
      <c r="AL732" s="414"/>
      <c r="AM732" s="296">
        <f>SUM(Y732:AL732)</f>
        <v>0</v>
      </c>
    </row>
    <row r="733" spans="1:39" ht="15.5" outlineLevel="1">
      <c r="A733" s="529"/>
      <c r="B733" s="294" t="s">
        <v>310</v>
      </c>
      <c r="C733" s="1066"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1077">
        <f>Y732</f>
        <v>0</v>
      </c>
      <c r="Z733" s="1077">
        <f t="shared" ref="Z733:AB733" si="1894">Z732</f>
        <v>0</v>
      </c>
      <c r="AA733" s="1077">
        <f t="shared" si="1894"/>
        <v>0</v>
      </c>
      <c r="AB733" s="1077">
        <f t="shared" si="1894"/>
        <v>0</v>
      </c>
      <c r="AC733" s="410">
        <f t="shared" ref="AC733" si="1895">AC732</f>
        <v>0</v>
      </c>
      <c r="AD733" s="410">
        <f t="shared" ref="AD733" si="1896">AD732</f>
        <v>0</v>
      </c>
      <c r="AE733" s="410">
        <f t="shared" ref="AE733" si="1897">AE732</f>
        <v>0</v>
      </c>
      <c r="AF733" s="410">
        <f t="shared" ref="AF733" si="1898">AF732</f>
        <v>0</v>
      </c>
      <c r="AG733" s="410">
        <f t="shared" ref="AG733" si="1899">AG732</f>
        <v>0</v>
      </c>
      <c r="AH733" s="410">
        <f t="shared" ref="AH733" si="1900">AH732</f>
        <v>0</v>
      </c>
      <c r="AI733" s="410">
        <f t="shared" ref="AI733" si="1901">AI732</f>
        <v>0</v>
      </c>
      <c r="AJ733" s="410">
        <f t="shared" ref="AJ733" si="1902">AJ732</f>
        <v>0</v>
      </c>
      <c r="AK733" s="410">
        <f t="shared" ref="AK733" si="1903">AK732</f>
        <v>0</v>
      </c>
      <c r="AL733" s="410">
        <f t="shared" ref="AL733" si="1904">AL732</f>
        <v>0</v>
      </c>
      <c r="AM733" s="306"/>
    </row>
    <row r="734" spans="1:39" ht="15.5" outlineLevel="1">
      <c r="A734" s="529"/>
      <c r="B734" s="427"/>
      <c r="C734" s="1066"/>
      <c r="D734" s="1066"/>
      <c r="E734" s="1066"/>
      <c r="F734" s="1066"/>
      <c r="G734" s="1066"/>
      <c r="H734" s="1066"/>
      <c r="I734" s="1066"/>
      <c r="J734" s="1066"/>
      <c r="K734" s="1066"/>
      <c r="L734" s="1066"/>
      <c r="M734" s="1066"/>
      <c r="N734" s="1066"/>
      <c r="O734" s="1066"/>
      <c r="P734" s="1066"/>
      <c r="Q734" s="1066"/>
      <c r="R734" s="1066"/>
      <c r="S734" s="1066"/>
      <c r="T734" s="1066"/>
      <c r="U734" s="1066"/>
      <c r="V734" s="1066"/>
      <c r="W734" s="1066"/>
      <c r="X734" s="1066"/>
      <c r="Y734" s="1078"/>
      <c r="Z734" s="1108"/>
      <c r="AA734" s="1108"/>
      <c r="AB734" s="1108"/>
      <c r="AC734" s="424"/>
      <c r="AD734" s="424"/>
      <c r="AE734" s="424"/>
      <c r="AF734" s="424"/>
      <c r="AG734" s="424"/>
      <c r="AH734" s="424"/>
      <c r="AI734" s="424"/>
      <c r="AJ734" s="424"/>
      <c r="AK734" s="424"/>
      <c r="AL734" s="424"/>
      <c r="AM734" s="306"/>
    </row>
    <row r="735" spans="1:39" ht="31" outlineLevel="1">
      <c r="A735" s="529">
        <v>40</v>
      </c>
      <c r="B735" s="427" t="s">
        <v>132</v>
      </c>
      <c r="C735" s="1066"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1089"/>
      <c r="Z735" s="1076"/>
      <c r="AA735" s="1076"/>
      <c r="AB735" s="1076"/>
      <c r="AC735" s="409"/>
      <c r="AD735" s="409"/>
      <c r="AE735" s="409"/>
      <c r="AF735" s="414"/>
      <c r="AG735" s="414"/>
      <c r="AH735" s="414"/>
      <c r="AI735" s="414"/>
      <c r="AJ735" s="414"/>
      <c r="AK735" s="414"/>
      <c r="AL735" s="414"/>
      <c r="AM735" s="296">
        <f>SUM(Y735:AL735)</f>
        <v>0</v>
      </c>
    </row>
    <row r="736" spans="1:39" ht="15.5" outlineLevel="1">
      <c r="A736" s="529"/>
      <c r="B736" s="294" t="s">
        <v>310</v>
      </c>
      <c r="C736" s="1066"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1077">
        <f>Y735</f>
        <v>0</v>
      </c>
      <c r="Z736" s="1077">
        <f t="shared" ref="Z736:AB736" si="1905">Z735</f>
        <v>0</v>
      </c>
      <c r="AA736" s="1077">
        <f t="shared" si="1905"/>
        <v>0</v>
      </c>
      <c r="AB736" s="1077">
        <f t="shared" si="1905"/>
        <v>0</v>
      </c>
      <c r="AC736" s="410">
        <f t="shared" ref="AC736" si="1906">AC735</f>
        <v>0</v>
      </c>
      <c r="AD736" s="410">
        <f t="shared" ref="AD736" si="1907">AD735</f>
        <v>0</v>
      </c>
      <c r="AE736" s="410">
        <f t="shared" ref="AE736" si="1908">AE735</f>
        <v>0</v>
      </c>
      <c r="AF736" s="410">
        <f t="shared" ref="AF736" si="1909">AF735</f>
        <v>0</v>
      </c>
      <c r="AG736" s="410">
        <f t="shared" ref="AG736" si="1910">AG735</f>
        <v>0</v>
      </c>
      <c r="AH736" s="410">
        <f t="shared" ref="AH736" si="1911">AH735</f>
        <v>0</v>
      </c>
      <c r="AI736" s="410">
        <f t="shared" ref="AI736" si="1912">AI735</f>
        <v>0</v>
      </c>
      <c r="AJ736" s="410">
        <f t="shared" ref="AJ736" si="1913">AJ735</f>
        <v>0</v>
      </c>
      <c r="AK736" s="410">
        <f t="shared" ref="AK736" si="1914">AK735</f>
        <v>0</v>
      </c>
      <c r="AL736" s="410">
        <f t="shared" ref="AL736" si="1915">AL735</f>
        <v>0</v>
      </c>
      <c r="AM736" s="306"/>
    </row>
    <row r="737" spans="1:39" ht="15.5" outlineLevel="1">
      <c r="A737" s="529"/>
      <c r="B737" s="427"/>
      <c r="C737" s="1066"/>
      <c r="D737" s="1066"/>
      <c r="E737" s="1066"/>
      <c r="F737" s="1066"/>
      <c r="G737" s="1066"/>
      <c r="H737" s="1066"/>
      <c r="I737" s="1066"/>
      <c r="J737" s="1066"/>
      <c r="K737" s="1066"/>
      <c r="L737" s="1066"/>
      <c r="M737" s="1066"/>
      <c r="N737" s="1066"/>
      <c r="O737" s="1066"/>
      <c r="P737" s="1066"/>
      <c r="Q737" s="1066"/>
      <c r="R737" s="1066"/>
      <c r="S737" s="1066"/>
      <c r="T737" s="1066"/>
      <c r="U737" s="1066"/>
      <c r="V737" s="1066"/>
      <c r="W737" s="1066"/>
      <c r="X737" s="1066"/>
      <c r="Y737" s="1078"/>
      <c r="Z737" s="1108"/>
      <c r="AA737" s="1108"/>
      <c r="AB737" s="1108"/>
      <c r="AC737" s="424"/>
      <c r="AD737" s="424"/>
      <c r="AE737" s="424"/>
      <c r="AF737" s="424"/>
      <c r="AG737" s="424"/>
      <c r="AH737" s="424"/>
      <c r="AI737" s="424"/>
      <c r="AJ737" s="424"/>
      <c r="AK737" s="424"/>
      <c r="AL737" s="424"/>
      <c r="AM737" s="306"/>
    </row>
    <row r="738" spans="1:39" ht="46.5" outlineLevel="1">
      <c r="A738" s="529">
        <v>41</v>
      </c>
      <c r="B738" s="427" t="s">
        <v>133</v>
      </c>
      <c r="C738" s="1066"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1089"/>
      <c r="Z738" s="1076"/>
      <c r="AA738" s="1076"/>
      <c r="AB738" s="1076"/>
      <c r="AC738" s="409"/>
      <c r="AD738" s="409"/>
      <c r="AE738" s="409"/>
      <c r="AF738" s="414"/>
      <c r="AG738" s="414"/>
      <c r="AH738" s="414"/>
      <c r="AI738" s="414"/>
      <c r="AJ738" s="414"/>
      <c r="AK738" s="414"/>
      <c r="AL738" s="414"/>
      <c r="AM738" s="296">
        <f>SUM(Y738:AL738)</f>
        <v>0</v>
      </c>
    </row>
    <row r="739" spans="1:39" ht="15.5" outlineLevel="1">
      <c r="A739" s="529"/>
      <c r="B739" s="294" t="s">
        <v>310</v>
      </c>
      <c r="C739" s="1066"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1077">
        <f>Y738</f>
        <v>0</v>
      </c>
      <c r="Z739" s="1077">
        <f t="shared" ref="Z739:AB739" si="1916">Z738</f>
        <v>0</v>
      </c>
      <c r="AA739" s="1077">
        <f t="shared" si="1916"/>
        <v>0</v>
      </c>
      <c r="AB739" s="1077">
        <f t="shared" si="1916"/>
        <v>0</v>
      </c>
      <c r="AC739" s="410">
        <f t="shared" ref="AC739" si="1917">AC738</f>
        <v>0</v>
      </c>
      <c r="AD739" s="410">
        <f t="shared" ref="AD739" si="1918">AD738</f>
        <v>0</v>
      </c>
      <c r="AE739" s="410">
        <f t="shared" ref="AE739" si="1919">AE738</f>
        <v>0</v>
      </c>
      <c r="AF739" s="410">
        <f t="shared" ref="AF739" si="1920">AF738</f>
        <v>0</v>
      </c>
      <c r="AG739" s="410">
        <f t="shared" ref="AG739" si="1921">AG738</f>
        <v>0</v>
      </c>
      <c r="AH739" s="410">
        <f t="shared" ref="AH739" si="1922">AH738</f>
        <v>0</v>
      </c>
      <c r="AI739" s="410">
        <f t="shared" ref="AI739" si="1923">AI738</f>
        <v>0</v>
      </c>
      <c r="AJ739" s="410">
        <f t="shared" ref="AJ739" si="1924">AJ738</f>
        <v>0</v>
      </c>
      <c r="AK739" s="410">
        <f t="shared" ref="AK739" si="1925">AK738</f>
        <v>0</v>
      </c>
      <c r="AL739" s="410">
        <f t="shared" ref="AL739" si="1926">AL738</f>
        <v>0</v>
      </c>
      <c r="AM739" s="306"/>
    </row>
    <row r="740" spans="1:39" ht="15.5" outlineLevel="1">
      <c r="A740" s="529"/>
      <c r="B740" s="427"/>
      <c r="C740" s="1066"/>
      <c r="D740" s="1066"/>
      <c r="E740" s="1066"/>
      <c r="F740" s="1066"/>
      <c r="G740" s="1066"/>
      <c r="H740" s="1066"/>
      <c r="I740" s="1066"/>
      <c r="J740" s="1066"/>
      <c r="K740" s="1066"/>
      <c r="L740" s="1066"/>
      <c r="M740" s="1066"/>
      <c r="N740" s="1066"/>
      <c r="O740" s="1066"/>
      <c r="P740" s="1066"/>
      <c r="Q740" s="1066"/>
      <c r="R740" s="1066"/>
      <c r="S740" s="1066"/>
      <c r="T740" s="1066"/>
      <c r="U740" s="1066"/>
      <c r="V740" s="1066"/>
      <c r="W740" s="1066"/>
      <c r="X740" s="1066"/>
      <c r="Y740" s="1078"/>
      <c r="Z740" s="1108"/>
      <c r="AA740" s="1108"/>
      <c r="AB740" s="1108"/>
      <c r="AC740" s="424"/>
      <c r="AD740" s="424"/>
      <c r="AE740" s="424"/>
      <c r="AF740" s="424"/>
      <c r="AG740" s="424"/>
      <c r="AH740" s="424"/>
      <c r="AI740" s="424"/>
      <c r="AJ740" s="424"/>
      <c r="AK740" s="424"/>
      <c r="AL740" s="424"/>
      <c r="AM740" s="306"/>
    </row>
    <row r="741" spans="1:39" ht="31" outlineLevel="1">
      <c r="A741" s="529">
        <v>42</v>
      </c>
      <c r="B741" s="427" t="s">
        <v>134</v>
      </c>
      <c r="C741" s="1066" t="s">
        <v>25</v>
      </c>
      <c r="D741" s="295"/>
      <c r="E741" s="295"/>
      <c r="F741" s="295"/>
      <c r="G741" s="295"/>
      <c r="H741" s="295"/>
      <c r="I741" s="295"/>
      <c r="J741" s="295"/>
      <c r="K741" s="295"/>
      <c r="L741" s="295"/>
      <c r="M741" s="295"/>
      <c r="N741" s="1066"/>
      <c r="O741" s="295"/>
      <c r="P741" s="295"/>
      <c r="Q741" s="295"/>
      <c r="R741" s="295"/>
      <c r="S741" s="295"/>
      <c r="T741" s="295"/>
      <c r="U741" s="295"/>
      <c r="V741" s="295"/>
      <c r="W741" s="295"/>
      <c r="X741" s="295"/>
      <c r="Y741" s="1089"/>
      <c r="Z741" s="1076"/>
      <c r="AA741" s="1076"/>
      <c r="AB741" s="1076"/>
      <c r="AC741" s="409"/>
      <c r="AD741" s="409"/>
      <c r="AE741" s="409"/>
      <c r="AF741" s="414"/>
      <c r="AG741" s="414"/>
      <c r="AH741" s="414"/>
      <c r="AI741" s="414"/>
      <c r="AJ741" s="414"/>
      <c r="AK741" s="414"/>
      <c r="AL741" s="414"/>
      <c r="AM741" s="296">
        <f>SUM(Y741:AL741)</f>
        <v>0</v>
      </c>
    </row>
    <row r="742" spans="1:39" ht="15.5" outlineLevel="1">
      <c r="A742" s="529"/>
      <c r="B742" s="294" t="s">
        <v>310</v>
      </c>
      <c r="C742" s="1066" t="s">
        <v>163</v>
      </c>
      <c r="D742" s="295"/>
      <c r="E742" s="295"/>
      <c r="F742" s="295"/>
      <c r="G742" s="295"/>
      <c r="H742" s="295"/>
      <c r="I742" s="295"/>
      <c r="J742" s="295"/>
      <c r="K742" s="295"/>
      <c r="L742" s="295"/>
      <c r="M742" s="295"/>
      <c r="N742" s="1067"/>
      <c r="O742" s="295"/>
      <c r="P742" s="295"/>
      <c r="Q742" s="295"/>
      <c r="R742" s="295"/>
      <c r="S742" s="295"/>
      <c r="T742" s="295"/>
      <c r="U742" s="295"/>
      <c r="V742" s="295"/>
      <c r="W742" s="295"/>
      <c r="X742" s="295"/>
      <c r="Y742" s="1077">
        <f>Y741</f>
        <v>0</v>
      </c>
      <c r="Z742" s="1077">
        <f t="shared" ref="Z742:AB742" si="1927">Z741</f>
        <v>0</v>
      </c>
      <c r="AA742" s="1077">
        <f t="shared" si="1927"/>
        <v>0</v>
      </c>
      <c r="AB742" s="1077">
        <f t="shared" si="1927"/>
        <v>0</v>
      </c>
      <c r="AC742" s="410">
        <f t="shared" ref="AC742" si="1928">AC741</f>
        <v>0</v>
      </c>
      <c r="AD742" s="410">
        <f t="shared" ref="AD742" si="1929">AD741</f>
        <v>0</v>
      </c>
      <c r="AE742" s="410">
        <f t="shared" ref="AE742" si="1930">AE741</f>
        <v>0</v>
      </c>
      <c r="AF742" s="410">
        <f t="shared" ref="AF742" si="1931">AF741</f>
        <v>0</v>
      </c>
      <c r="AG742" s="410">
        <f t="shared" ref="AG742" si="1932">AG741</f>
        <v>0</v>
      </c>
      <c r="AH742" s="410">
        <f t="shared" ref="AH742" si="1933">AH741</f>
        <v>0</v>
      </c>
      <c r="AI742" s="410">
        <f t="shared" ref="AI742" si="1934">AI741</f>
        <v>0</v>
      </c>
      <c r="AJ742" s="410">
        <f t="shared" ref="AJ742" si="1935">AJ741</f>
        <v>0</v>
      </c>
      <c r="AK742" s="410">
        <f t="shared" ref="AK742" si="1936">AK741</f>
        <v>0</v>
      </c>
      <c r="AL742" s="410">
        <f t="shared" ref="AL742" si="1937">AL741</f>
        <v>0</v>
      </c>
      <c r="AM742" s="306"/>
    </row>
    <row r="743" spans="1:39" ht="15.5" outlineLevel="1">
      <c r="A743" s="529"/>
      <c r="B743" s="427"/>
      <c r="C743" s="1066"/>
      <c r="D743" s="1066"/>
      <c r="E743" s="1066"/>
      <c r="F743" s="1066"/>
      <c r="G743" s="1066"/>
      <c r="H743" s="1066"/>
      <c r="I743" s="1066"/>
      <c r="J743" s="1066"/>
      <c r="K743" s="1066"/>
      <c r="L743" s="1066"/>
      <c r="M743" s="1066"/>
      <c r="N743" s="1066"/>
      <c r="O743" s="1066"/>
      <c r="P743" s="1066"/>
      <c r="Q743" s="1066"/>
      <c r="R743" s="1066"/>
      <c r="S743" s="1066"/>
      <c r="T743" s="1066"/>
      <c r="U743" s="1066"/>
      <c r="V743" s="1066"/>
      <c r="W743" s="1066"/>
      <c r="X743" s="1066"/>
      <c r="Y743" s="1078"/>
      <c r="Z743" s="1108"/>
      <c r="AA743" s="1108"/>
      <c r="AB743" s="1108"/>
      <c r="AC743" s="424"/>
      <c r="AD743" s="424"/>
      <c r="AE743" s="424"/>
      <c r="AF743" s="424"/>
      <c r="AG743" s="424"/>
      <c r="AH743" s="424"/>
      <c r="AI743" s="424"/>
      <c r="AJ743" s="424"/>
      <c r="AK743" s="424"/>
      <c r="AL743" s="424"/>
      <c r="AM743" s="306"/>
    </row>
    <row r="744" spans="1:39" ht="15.5" outlineLevel="1">
      <c r="A744" s="529">
        <v>43</v>
      </c>
      <c r="B744" s="427" t="s">
        <v>135</v>
      </c>
      <c r="C744" s="1066"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1089"/>
      <c r="Z744" s="1076"/>
      <c r="AA744" s="1076"/>
      <c r="AB744" s="1076"/>
      <c r="AC744" s="409"/>
      <c r="AD744" s="409"/>
      <c r="AE744" s="409"/>
      <c r="AF744" s="414"/>
      <c r="AG744" s="414"/>
      <c r="AH744" s="414"/>
      <c r="AI744" s="414"/>
      <c r="AJ744" s="414"/>
      <c r="AK744" s="414"/>
      <c r="AL744" s="414"/>
      <c r="AM744" s="296">
        <f>SUM(Y744:AL744)</f>
        <v>0</v>
      </c>
    </row>
    <row r="745" spans="1:39" ht="15.5" outlineLevel="1">
      <c r="A745" s="529"/>
      <c r="B745" s="294" t="s">
        <v>310</v>
      </c>
      <c r="C745" s="1066"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1077">
        <f>Y744</f>
        <v>0</v>
      </c>
      <c r="Z745" s="1077">
        <f t="shared" ref="Z745:AB745" si="1938">Z744</f>
        <v>0</v>
      </c>
      <c r="AA745" s="1077">
        <f t="shared" si="1938"/>
        <v>0</v>
      </c>
      <c r="AB745" s="1077">
        <f t="shared" si="1938"/>
        <v>0</v>
      </c>
      <c r="AC745" s="410">
        <f t="shared" ref="AC745" si="1939">AC744</f>
        <v>0</v>
      </c>
      <c r="AD745" s="410">
        <f t="shared" ref="AD745" si="1940">AD744</f>
        <v>0</v>
      </c>
      <c r="AE745" s="410">
        <f t="shared" ref="AE745" si="1941">AE744</f>
        <v>0</v>
      </c>
      <c r="AF745" s="410">
        <f t="shared" ref="AF745" si="1942">AF744</f>
        <v>0</v>
      </c>
      <c r="AG745" s="410">
        <f t="shared" ref="AG745" si="1943">AG744</f>
        <v>0</v>
      </c>
      <c r="AH745" s="410">
        <f t="shared" ref="AH745" si="1944">AH744</f>
        <v>0</v>
      </c>
      <c r="AI745" s="410">
        <f t="shared" ref="AI745" si="1945">AI744</f>
        <v>0</v>
      </c>
      <c r="AJ745" s="410">
        <f t="shared" ref="AJ745" si="1946">AJ744</f>
        <v>0</v>
      </c>
      <c r="AK745" s="410">
        <f t="shared" ref="AK745" si="1947">AK744</f>
        <v>0</v>
      </c>
      <c r="AL745" s="410">
        <f t="shared" ref="AL745" si="1948">AL744</f>
        <v>0</v>
      </c>
      <c r="AM745" s="306"/>
    </row>
    <row r="746" spans="1:39" ht="15.5" outlineLevel="1">
      <c r="A746" s="529"/>
      <c r="B746" s="427"/>
      <c r="C746" s="1066"/>
      <c r="D746" s="1066"/>
      <c r="E746" s="1066"/>
      <c r="F746" s="1066"/>
      <c r="G746" s="1066"/>
      <c r="H746" s="1066"/>
      <c r="I746" s="1066"/>
      <c r="J746" s="1066"/>
      <c r="K746" s="1066"/>
      <c r="L746" s="1066"/>
      <c r="M746" s="1066"/>
      <c r="N746" s="1066"/>
      <c r="O746" s="1066"/>
      <c r="P746" s="1066"/>
      <c r="Q746" s="1066"/>
      <c r="R746" s="1066"/>
      <c r="S746" s="1066"/>
      <c r="T746" s="1066"/>
      <c r="U746" s="1066"/>
      <c r="V746" s="1066"/>
      <c r="W746" s="1066"/>
      <c r="X746" s="1066"/>
      <c r="Y746" s="1078"/>
      <c r="Z746" s="1108"/>
      <c r="AA746" s="1108"/>
      <c r="AB746" s="1108"/>
      <c r="AC746" s="424"/>
      <c r="AD746" s="424"/>
      <c r="AE746" s="424"/>
      <c r="AF746" s="424"/>
      <c r="AG746" s="424"/>
      <c r="AH746" s="424"/>
      <c r="AI746" s="424"/>
      <c r="AJ746" s="424"/>
      <c r="AK746" s="424"/>
      <c r="AL746" s="424"/>
      <c r="AM746" s="306"/>
    </row>
    <row r="747" spans="1:39" ht="46.5" outlineLevel="1">
      <c r="A747" s="529">
        <v>44</v>
      </c>
      <c r="B747" s="427" t="s">
        <v>136</v>
      </c>
      <c r="C747" s="1066"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1089"/>
      <c r="Z747" s="1076"/>
      <c r="AA747" s="1076"/>
      <c r="AB747" s="1076"/>
      <c r="AC747" s="409"/>
      <c r="AD747" s="409"/>
      <c r="AE747" s="409"/>
      <c r="AF747" s="414"/>
      <c r="AG747" s="414"/>
      <c r="AH747" s="414"/>
      <c r="AI747" s="414"/>
      <c r="AJ747" s="414"/>
      <c r="AK747" s="414"/>
      <c r="AL747" s="414"/>
      <c r="AM747" s="296">
        <f>SUM(Y747:AL747)</f>
        <v>0</v>
      </c>
    </row>
    <row r="748" spans="1:39" ht="15.5" outlineLevel="1">
      <c r="A748" s="529"/>
      <c r="B748" s="294" t="s">
        <v>310</v>
      </c>
      <c r="C748" s="1066" t="s">
        <v>163</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1077">
        <f>Y747</f>
        <v>0</v>
      </c>
      <c r="Z748" s="1077">
        <f t="shared" ref="Z748:AB748" si="1949">Z747</f>
        <v>0</v>
      </c>
      <c r="AA748" s="1077">
        <f t="shared" si="1949"/>
        <v>0</v>
      </c>
      <c r="AB748" s="1077">
        <f t="shared" si="1949"/>
        <v>0</v>
      </c>
      <c r="AC748" s="410">
        <f t="shared" ref="AC748" si="1950">AC747</f>
        <v>0</v>
      </c>
      <c r="AD748" s="410">
        <f t="shared" ref="AD748" si="1951">AD747</f>
        <v>0</v>
      </c>
      <c r="AE748" s="410">
        <f t="shared" ref="AE748" si="1952">AE747</f>
        <v>0</v>
      </c>
      <c r="AF748" s="410">
        <f t="shared" ref="AF748" si="1953">AF747</f>
        <v>0</v>
      </c>
      <c r="AG748" s="410">
        <f t="shared" ref="AG748" si="1954">AG747</f>
        <v>0</v>
      </c>
      <c r="AH748" s="410">
        <f t="shared" ref="AH748" si="1955">AH747</f>
        <v>0</v>
      </c>
      <c r="AI748" s="410">
        <f t="shared" ref="AI748" si="1956">AI747</f>
        <v>0</v>
      </c>
      <c r="AJ748" s="410">
        <f t="shared" ref="AJ748" si="1957">AJ747</f>
        <v>0</v>
      </c>
      <c r="AK748" s="410">
        <f t="shared" ref="AK748" si="1958">AK747</f>
        <v>0</v>
      </c>
      <c r="AL748" s="410">
        <f t="shared" ref="AL748" si="1959">AL747</f>
        <v>0</v>
      </c>
      <c r="AM748" s="306"/>
    </row>
    <row r="749" spans="1:39" ht="15.5" outlineLevel="1">
      <c r="A749" s="529"/>
      <c r="B749" s="427"/>
      <c r="C749" s="291"/>
      <c r="D749" s="1066"/>
      <c r="E749" s="1066"/>
      <c r="F749" s="1066"/>
      <c r="G749" s="1066"/>
      <c r="H749" s="1066"/>
      <c r="I749" s="1066"/>
      <c r="J749" s="1066"/>
      <c r="K749" s="1066"/>
      <c r="L749" s="1066"/>
      <c r="M749" s="1066"/>
      <c r="N749" s="1066"/>
      <c r="O749" s="1066"/>
      <c r="P749" s="1066"/>
      <c r="Q749" s="1066"/>
      <c r="R749" s="1066"/>
      <c r="S749" s="1066"/>
      <c r="T749" s="1066"/>
      <c r="U749" s="1066"/>
      <c r="V749" s="1066"/>
      <c r="W749" s="1066"/>
      <c r="X749" s="1066"/>
      <c r="Y749" s="1078"/>
      <c r="Z749" s="1108"/>
      <c r="AA749" s="1108"/>
      <c r="AB749" s="1108"/>
      <c r="AC749" s="424"/>
      <c r="AD749" s="424"/>
      <c r="AE749" s="424"/>
      <c r="AF749" s="424"/>
      <c r="AG749" s="424"/>
      <c r="AH749" s="424"/>
      <c r="AI749" s="424"/>
      <c r="AJ749" s="424"/>
      <c r="AK749" s="424"/>
      <c r="AL749" s="424"/>
      <c r="AM749" s="306"/>
    </row>
    <row r="750" spans="1:39" ht="31" outlineLevel="1">
      <c r="A750" s="529">
        <v>45</v>
      </c>
      <c r="B750" s="427" t="s">
        <v>137</v>
      </c>
      <c r="C750" s="291" t="s">
        <v>25</v>
      </c>
      <c r="D750" s="295"/>
      <c r="E750" s="295"/>
      <c r="F750" s="295"/>
      <c r="G750" s="295"/>
      <c r="H750" s="295"/>
      <c r="I750" s="295"/>
      <c r="J750" s="295"/>
      <c r="K750" s="295"/>
      <c r="L750" s="295"/>
      <c r="M750" s="295"/>
      <c r="N750" s="295"/>
      <c r="O750" s="295"/>
      <c r="P750" s="295"/>
      <c r="Q750" s="295"/>
      <c r="R750" s="295"/>
      <c r="S750" s="295"/>
      <c r="T750" s="295"/>
      <c r="U750" s="295"/>
      <c r="V750" s="295"/>
      <c r="W750" s="295"/>
      <c r="X750" s="295"/>
      <c r="Y750" s="1076"/>
      <c r="Z750" s="1076"/>
      <c r="AA750" s="1076"/>
      <c r="AB750" s="1076"/>
      <c r="AC750" s="409"/>
      <c r="AD750" s="409"/>
      <c r="AE750" s="409"/>
      <c r="AF750" s="414"/>
      <c r="AG750" s="414"/>
      <c r="AH750" s="414"/>
      <c r="AI750" s="414"/>
      <c r="AJ750" s="414"/>
      <c r="AK750" s="414"/>
      <c r="AL750" s="414"/>
      <c r="AM750" s="296">
        <f>SUM(Y750:AL750)</f>
        <v>0</v>
      </c>
    </row>
    <row r="751" spans="1:39" ht="15.5" outlineLevel="1">
      <c r="A751" s="529"/>
      <c r="B751" s="294" t="s">
        <v>310</v>
      </c>
      <c r="C751" s="291" t="s">
        <v>163</v>
      </c>
      <c r="D751" s="295"/>
      <c r="E751" s="295"/>
      <c r="F751" s="295"/>
      <c r="G751" s="295"/>
      <c r="H751" s="295"/>
      <c r="I751" s="295"/>
      <c r="J751" s="295"/>
      <c r="K751" s="295"/>
      <c r="L751" s="295"/>
      <c r="M751" s="295"/>
      <c r="N751" s="295"/>
      <c r="O751" s="295"/>
      <c r="P751" s="295"/>
      <c r="Q751" s="295"/>
      <c r="R751" s="295"/>
      <c r="S751" s="295"/>
      <c r="T751" s="295"/>
      <c r="U751" s="295"/>
      <c r="V751" s="295"/>
      <c r="W751" s="295"/>
      <c r="X751" s="295"/>
      <c r="Y751" s="1077">
        <f>Y750</f>
        <v>0</v>
      </c>
      <c r="Z751" s="1077">
        <f t="shared" ref="Z751:AB751" si="1960">Z750</f>
        <v>0</v>
      </c>
      <c r="AA751" s="1077">
        <f t="shared" si="1960"/>
        <v>0</v>
      </c>
      <c r="AB751" s="1077">
        <f t="shared" si="1960"/>
        <v>0</v>
      </c>
      <c r="AC751" s="410">
        <f t="shared" ref="AC751" si="1961">AC750</f>
        <v>0</v>
      </c>
      <c r="AD751" s="410">
        <f t="shared" ref="AD751" si="1962">AD750</f>
        <v>0</v>
      </c>
      <c r="AE751" s="410">
        <f t="shared" ref="AE751" si="1963">AE750</f>
        <v>0</v>
      </c>
      <c r="AF751" s="410">
        <f t="shared" ref="AF751" si="1964">AF750</f>
        <v>0</v>
      </c>
      <c r="AG751" s="410">
        <f t="shared" ref="AG751" si="1965">AG750</f>
        <v>0</v>
      </c>
      <c r="AH751" s="410">
        <f t="shared" ref="AH751" si="1966">AH750</f>
        <v>0</v>
      </c>
      <c r="AI751" s="410">
        <f t="shared" ref="AI751" si="1967">AI750</f>
        <v>0</v>
      </c>
      <c r="AJ751" s="410">
        <f t="shared" ref="AJ751" si="1968">AJ750</f>
        <v>0</v>
      </c>
      <c r="AK751" s="410">
        <f t="shared" ref="AK751" si="1969">AK750</f>
        <v>0</v>
      </c>
      <c r="AL751" s="410">
        <f t="shared" ref="AL751" si="1970">AL750</f>
        <v>0</v>
      </c>
      <c r="AM751" s="306"/>
    </row>
    <row r="752" spans="1:39" ht="15.5" outlineLevel="1">
      <c r="A752" s="529"/>
      <c r="B752" s="427"/>
      <c r="C752" s="291"/>
      <c r="D752" s="1066"/>
      <c r="E752" s="1066"/>
      <c r="F752" s="1066"/>
      <c r="G752" s="1066"/>
      <c r="H752" s="1066"/>
      <c r="I752" s="1066"/>
      <c r="J752" s="1066"/>
      <c r="K752" s="1066"/>
      <c r="L752" s="1066"/>
      <c r="M752" s="1066"/>
      <c r="N752" s="1066"/>
      <c r="O752" s="1066"/>
      <c r="P752" s="1066"/>
      <c r="Q752" s="1066"/>
      <c r="R752" s="1066"/>
      <c r="S752" s="1066"/>
      <c r="T752" s="1066"/>
      <c r="U752" s="1066"/>
      <c r="V752" s="1066"/>
      <c r="W752" s="1066"/>
      <c r="X752" s="1066"/>
      <c r="Y752" s="1078"/>
      <c r="Z752" s="1108"/>
      <c r="AA752" s="1108"/>
      <c r="AB752" s="1108"/>
      <c r="AC752" s="424"/>
      <c r="AD752" s="424"/>
      <c r="AE752" s="424"/>
      <c r="AF752" s="424"/>
      <c r="AG752" s="424"/>
      <c r="AH752" s="424"/>
      <c r="AI752" s="424"/>
      <c r="AJ752" s="424"/>
      <c r="AK752" s="424"/>
      <c r="AL752" s="424"/>
      <c r="AM752" s="306"/>
    </row>
    <row r="753" spans="1:39" ht="31" outlineLevel="1">
      <c r="A753" s="529">
        <v>46</v>
      </c>
      <c r="B753" s="427" t="s">
        <v>138</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1089"/>
      <c r="Z753" s="1076"/>
      <c r="AA753" s="1076"/>
      <c r="AB753" s="1076"/>
      <c r="AC753" s="409"/>
      <c r="AD753" s="409"/>
      <c r="AE753" s="409"/>
      <c r="AF753" s="414"/>
      <c r="AG753" s="414"/>
      <c r="AH753" s="414"/>
      <c r="AI753" s="414"/>
      <c r="AJ753" s="414"/>
      <c r="AK753" s="414"/>
      <c r="AL753" s="414"/>
      <c r="AM753" s="296">
        <f>SUM(Y753:AL753)</f>
        <v>0</v>
      </c>
    </row>
    <row r="754" spans="1:39" ht="15.5" outlineLevel="1">
      <c r="A754" s="529"/>
      <c r="B754" s="294" t="s">
        <v>310</v>
      </c>
      <c r="C754" s="291" t="s">
        <v>163</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1077">
        <f>Y753</f>
        <v>0</v>
      </c>
      <c r="Z754" s="1077">
        <f t="shared" ref="Z754:AB754" si="1971">Z753</f>
        <v>0</v>
      </c>
      <c r="AA754" s="1077">
        <f t="shared" si="1971"/>
        <v>0</v>
      </c>
      <c r="AB754" s="1077">
        <f t="shared" si="1971"/>
        <v>0</v>
      </c>
      <c r="AC754" s="410">
        <f t="shared" ref="AC754" si="1972">AC753</f>
        <v>0</v>
      </c>
      <c r="AD754" s="410">
        <f t="shared" ref="AD754" si="1973">AD753</f>
        <v>0</v>
      </c>
      <c r="AE754" s="410">
        <f t="shared" ref="AE754" si="1974">AE753</f>
        <v>0</v>
      </c>
      <c r="AF754" s="410">
        <f t="shared" ref="AF754" si="1975">AF753</f>
        <v>0</v>
      </c>
      <c r="AG754" s="410">
        <f t="shared" ref="AG754" si="1976">AG753</f>
        <v>0</v>
      </c>
      <c r="AH754" s="410">
        <f t="shared" ref="AH754" si="1977">AH753</f>
        <v>0</v>
      </c>
      <c r="AI754" s="410">
        <f t="shared" ref="AI754" si="1978">AI753</f>
        <v>0</v>
      </c>
      <c r="AJ754" s="410">
        <f t="shared" ref="AJ754" si="1979">AJ753</f>
        <v>0</v>
      </c>
      <c r="AK754" s="410">
        <f t="shared" ref="AK754" si="1980">AK753</f>
        <v>0</v>
      </c>
      <c r="AL754" s="410">
        <f t="shared" ref="AL754" si="1981">AL753</f>
        <v>0</v>
      </c>
      <c r="AM754" s="306"/>
    </row>
    <row r="755" spans="1:39" ht="15.5" outlineLevel="1">
      <c r="A755" s="529"/>
      <c r="B755" s="427"/>
      <c r="C755" s="291"/>
      <c r="D755" s="1066"/>
      <c r="E755" s="1066"/>
      <c r="F755" s="1066"/>
      <c r="G755" s="1066"/>
      <c r="H755" s="1066"/>
      <c r="I755" s="1066"/>
      <c r="J755" s="1066"/>
      <c r="K755" s="1066"/>
      <c r="L755" s="1066"/>
      <c r="M755" s="1066"/>
      <c r="N755" s="1066"/>
      <c r="O755" s="1066"/>
      <c r="P755" s="1066"/>
      <c r="Q755" s="1066"/>
      <c r="R755" s="1066"/>
      <c r="S755" s="1066"/>
      <c r="T755" s="1066"/>
      <c r="U755" s="1066"/>
      <c r="V755" s="1066"/>
      <c r="W755" s="1066"/>
      <c r="X755" s="1066"/>
      <c r="Y755" s="1078"/>
      <c r="Z755" s="1108"/>
      <c r="AA755" s="1108"/>
      <c r="AB755" s="1108"/>
      <c r="AC755" s="424"/>
      <c r="AD755" s="424"/>
      <c r="AE755" s="424"/>
      <c r="AF755" s="424"/>
      <c r="AG755" s="424"/>
      <c r="AH755" s="424"/>
      <c r="AI755" s="424"/>
      <c r="AJ755" s="424"/>
      <c r="AK755" s="424"/>
      <c r="AL755" s="424"/>
      <c r="AM755" s="306"/>
    </row>
    <row r="756" spans="1:39" ht="31" outlineLevel="1">
      <c r="A756" s="529">
        <v>47</v>
      </c>
      <c r="B756" s="427" t="s">
        <v>139</v>
      </c>
      <c r="C756" s="291" t="s">
        <v>25</v>
      </c>
      <c r="D756" s="295"/>
      <c r="E756" s="295"/>
      <c r="F756" s="295"/>
      <c r="G756" s="295"/>
      <c r="H756" s="295"/>
      <c r="I756" s="295"/>
      <c r="J756" s="295"/>
      <c r="K756" s="295"/>
      <c r="L756" s="295"/>
      <c r="M756" s="295"/>
      <c r="N756" s="295">
        <v>12</v>
      </c>
      <c r="O756" s="295"/>
      <c r="P756" s="295"/>
      <c r="Q756" s="295"/>
      <c r="R756" s="295"/>
      <c r="S756" s="295"/>
      <c r="T756" s="295"/>
      <c r="U756" s="295"/>
      <c r="V756" s="295"/>
      <c r="W756" s="295"/>
      <c r="X756" s="295"/>
      <c r="Y756" s="1089"/>
      <c r="Z756" s="1076"/>
      <c r="AA756" s="1076"/>
      <c r="AB756" s="1076"/>
      <c r="AC756" s="409"/>
      <c r="AD756" s="409"/>
      <c r="AE756" s="409"/>
      <c r="AF756" s="414"/>
      <c r="AG756" s="414"/>
      <c r="AH756" s="414"/>
      <c r="AI756" s="414"/>
      <c r="AJ756" s="414"/>
      <c r="AK756" s="414"/>
      <c r="AL756" s="414"/>
      <c r="AM756" s="296">
        <f>SUM(Y756:AL756)</f>
        <v>0</v>
      </c>
    </row>
    <row r="757" spans="1:39" ht="15.5" outlineLevel="1">
      <c r="A757" s="529"/>
      <c r="B757" s="294" t="s">
        <v>310</v>
      </c>
      <c r="C757" s="291" t="s">
        <v>163</v>
      </c>
      <c r="D757" s="295"/>
      <c r="E757" s="295"/>
      <c r="F757" s="295"/>
      <c r="G757" s="295"/>
      <c r="H757" s="295"/>
      <c r="I757" s="295"/>
      <c r="J757" s="295"/>
      <c r="K757" s="295"/>
      <c r="L757" s="295"/>
      <c r="M757" s="295"/>
      <c r="N757" s="295">
        <f>N756</f>
        <v>12</v>
      </c>
      <c r="O757" s="295"/>
      <c r="P757" s="295"/>
      <c r="Q757" s="295"/>
      <c r="R757" s="295"/>
      <c r="S757" s="295"/>
      <c r="T757" s="295"/>
      <c r="U757" s="295"/>
      <c r="V757" s="295"/>
      <c r="W757" s="295"/>
      <c r="X757" s="295"/>
      <c r="Y757" s="1077">
        <f>Y756</f>
        <v>0</v>
      </c>
      <c r="Z757" s="1077">
        <f t="shared" ref="Z757:AB757" si="1982">Z756</f>
        <v>0</v>
      </c>
      <c r="AA757" s="1077">
        <f t="shared" si="1982"/>
        <v>0</v>
      </c>
      <c r="AB757" s="1077">
        <f t="shared" si="1982"/>
        <v>0</v>
      </c>
      <c r="AC757" s="410">
        <f t="shared" ref="AC757" si="1983">AC756</f>
        <v>0</v>
      </c>
      <c r="AD757" s="410">
        <f t="shared" ref="AD757" si="1984">AD756</f>
        <v>0</v>
      </c>
      <c r="AE757" s="410">
        <f t="shared" ref="AE757" si="1985">AE756</f>
        <v>0</v>
      </c>
      <c r="AF757" s="410">
        <f t="shared" ref="AF757" si="1986">AF756</f>
        <v>0</v>
      </c>
      <c r="AG757" s="410">
        <f t="shared" ref="AG757" si="1987">AG756</f>
        <v>0</v>
      </c>
      <c r="AH757" s="410">
        <f t="shared" ref="AH757" si="1988">AH756</f>
        <v>0</v>
      </c>
      <c r="AI757" s="410">
        <f t="shared" ref="AI757" si="1989">AI756</f>
        <v>0</v>
      </c>
      <c r="AJ757" s="410">
        <f t="shared" ref="AJ757" si="1990">AJ756</f>
        <v>0</v>
      </c>
      <c r="AK757" s="410">
        <f t="shared" ref="AK757" si="1991">AK756</f>
        <v>0</v>
      </c>
      <c r="AL757" s="410">
        <f t="shared" ref="AL757" si="1992">AL756</f>
        <v>0</v>
      </c>
      <c r="AM757" s="306"/>
    </row>
    <row r="758" spans="1:39" ht="15.5" outlineLevel="1">
      <c r="A758" s="529"/>
      <c r="B758" s="427"/>
      <c r="C758" s="291"/>
      <c r="D758" s="1066"/>
      <c r="E758" s="1066"/>
      <c r="F758" s="1066"/>
      <c r="G758" s="1066"/>
      <c r="H758" s="1066"/>
      <c r="I758" s="1066"/>
      <c r="J758" s="1066"/>
      <c r="K758" s="1066"/>
      <c r="L758" s="1066"/>
      <c r="M758" s="1066"/>
      <c r="N758" s="1066"/>
      <c r="O758" s="1066"/>
      <c r="P758" s="1066"/>
      <c r="Q758" s="1066"/>
      <c r="R758" s="1066"/>
      <c r="S758" s="1066"/>
      <c r="T758" s="1066"/>
      <c r="U758" s="1066"/>
      <c r="V758" s="1066"/>
      <c r="W758" s="1066"/>
      <c r="X758" s="1066"/>
      <c r="Y758" s="1078"/>
      <c r="Z758" s="1108"/>
      <c r="AA758" s="1108"/>
      <c r="AB758" s="1108"/>
      <c r="AC758" s="424"/>
      <c r="AD758" s="424"/>
      <c r="AE758" s="424"/>
      <c r="AF758" s="424"/>
      <c r="AG758" s="424"/>
      <c r="AH758" s="424"/>
      <c r="AI758" s="424"/>
      <c r="AJ758" s="424"/>
      <c r="AK758" s="424"/>
      <c r="AL758" s="424"/>
      <c r="AM758" s="306"/>
    </row>
    <row r="759" spans="1:39" ht="31" outlineLevel="1">
      <c r="A759" s="529">
        <v>48</v>
      </c>
      <c r="B759" s="427" t="s">
        <v>140</v>
      </c>
      <c r="C759" s="291" t="s">
        <v>25</v>
      </c>
      <c r="D759" s="295"/>
      <c r="E759" s="295"/>
      <c r="F759" s="295"/>
      <c r="G759" s="295"/>
      <c r="H759" s="295"/>
      <c r="I759" s="295"/>
      <c r="J759" s="295"/>
      <c r="K759" s="295"/>
      <c r="L759" s="295"/>
      <c r="M759" s="295"/>
      <c r="N759" s="295">
        <v>12</v>
      </c>
      <c r="O759" s="295"/>
      <c r="P759" s="295"/>
      <c r="Q759" s="295"/>
      <c r="R759" s="295"/>
      <c r="S759" s="295"/>
      <c r="T759" s="295"/>
      <c r="U759" s="295"/>
      <c r="V759" s="295"/>
      <c r="W759" s="295"/>
      <c r="X759" s="295"/>
      <c r="Y759" s="1089"/>
      <c r="Z759" s="1076"/>
      <c r="AA759" s="1076"/>
      <c r="AB759" s="1076"/>
      <c r="AC759" s="409"/>
      <c r="AD759" s="409"/>
      <c r="AE759" s="409"/>
      <c r="AF759" s="414"/>
      <c r="AG759" s="414"/>
      <c r="AH759" s="414"/>
      <c r="AI759" s="414"/>
      <c r="AJ759" s="414"/>
      <c r="AK759" s="414"/>
      <c r="AL759" s="414"/>
      <c r="AM759" s="296">
        <f>SUM(Y759:AL759)</f>
        <v>0</v>
      </c>
    </row>
    <row r="760" spans="1:39" ht="15.5" outlineLevel="1">
      <c r="A760" s="529"/>
      <c r="B760" s="294" t="s">
        <v>310</v>
      </c>
      <c r="C760" s="291" t="s">
        <v>163</v>
      </c>
      <c r="D760" s="295"/>
      <c r="E760" s="295"/>
      <c r="F760" s="295"/>
      <c r="G760" s="295"/>
      <c r="H760" s="295"/>
      <c r="I760" s="295"/>
      <c r="J760" s="295"/>
      <c r="K760" s="295"/>
      <c r="L760" s="295"/>
      <c r="M760" s="295"/>
      <c r="N760" s="295">
        <f>N759</f>
        <v>12</v>
      </c>
      <c r="O760" s="295"/>
      <c r="P760" s="295"/>
      <c r="Q760" s="295"/>
      <c r="R760" s="295"/>
      <c r="S760" s="295"/>
      <c r="T760" s="295"/>
      <c r="U760" s="295"/>
      <c r="V760" s="295"/>
      <c r="W760" s="295"/>
      <c r="X760" s="295"/>
      <c r="Y760" s="1077">
        <f>Y759</f>
        <v>0</v>
      </c>
      <c r="Z760" s="1077">
        <f t="shared" ref="Z760:AB760" si="1993">Z759</f>
        <v>0</v>
      </c>
      <c r="AA760" s="1077">
        <f t="shared" si="1993"/>
        <v>0</v>
      </c>
      <c r="AB760" s="1077">
        <f t="shared" si="1993"/>
        <v>0</v>
      </c>
      <c r="AC760" s="410">
        <f t="shared" ref="AC760" si="1994">AC759</f>
        <v>0</v>
      </c>
      <c r="AD760" s="410">
        <f t="shared" ref="AD760" si="1995">AD759</f>
        <v>0</v>
      </c>
      <c r="AE760" s="410">
        <f t="shared" ref="AE760" si="1996">AE759</f>
        <v>0</v>
      </c>
      <c r="AF760" s="410">
        <f t="shared" ref="AF760" si="1997">AF759</f>
        <v>0</v>
      </c>
      <c r="AG760" s="410">
        <f t="shared" ref="AG760" si="1998">AG759</f>
        <v>0</v>
      </c>
      <c r="AH760" s="410">
        <f t="shared" ref="AH760" si="1999">AH759</f>
        <v>0</v>
      </c>
      <c r="AI760" s="410">
        <f t="shared" ref="AI760" si="2000">AI759</f>
        <v>0</v>
      </c>
      <c r="AJ760" s="410">
        <f t="shared" ref="AJ760" si="2001">AJ759</f>
        <v>0</v>
      </c>
      <c r="AK760" s="410">
        <f t="shared" ref="AK760" si="2002">AK759</f>
        <v>0</v>
      </c>
      <c r="AL760" s="410">
        <f t="shared" ref="AL760" si="2003">AL759</f>
        <v>0</v>
      </c>
      <c r="AM760" s="306"/>
    </row>
    <row r="761" spans="1:39" ht="15.5" outlineLevel="1">
      <c r="A761" s="529"/>
      <c r="B761" s="427"/>
      <c r="C761" s="291"/>
      <c r="D761" s="1066"/>
      <c r="E761" s="1066"/>
      <c r="F761" s="1066"/>
      <c r="G761" s="1066"/>
      <c r="H761" s="1066"/>
      <c r="I761" s="1066"/>
      <c r="J761" s="1066"/>
      <c r="K761" s="1066"/>
      <c r="L761" s="1066"/>
      <c r="M761" s="1066"/>
      <c r="N761" s="1066"/>
      <c r="O761" s="1066"/>
      <c r="P761" s="1066"/>
      <c r="Q761" s="1066"/>
      <c r="R761" s="1066"/>
      <c r="S761" s="1066"/>
      <c r="T761" s="1066"/>
      <c r="U761" s="1066"/>
      <c r="V761" s="1066"/>
      <c r="W761" s="1066"/>
      <c r="X761" s="1066"/>
      <c r="Y761" s="1078"/>
      <c r="Z761" s="1108"/>
      <c r="AA761" s="1108"/>
      <c r="AB761" s="1108"/>
      <c r="AC761" s="424"/>
      <c r="AD761" s="424"/>
      <c r="AE761" s="424"/>
      <c r="AF761" s="424"/>
      <c r="AG761" s="424"/>
      <c r="AH761" s="424"/>
      <c r="AI761" s="424"/>
      <c r="AJ761" s="424"/>
      <c r="AK761" s="424"/>
      <c r="AL761" s="424"/>
      <c r="AM761" s="306"/>
    </row>
    <row r="762" spans="1:39" ht="31" outlineLevel="1">
      <c r="A762" s="529">
        <v>49</v>
      </c>
      <c r="B762" s="427" t="s">
        <v>141</v>
      </c>
      <c r="C762" s="291" t="s">
        <v>25</v>
      </c>
      <c r="D762" s="295"/>
      <c r="E762" s="295"/>
      <c r="F762" s="295"/>
      <c r="G762" s="295"/>
      <c r="H762" s="295"/>
      <c r="I762" s="295"/>
      <c r="J762" s="295"/>
      <c r="K762" s="295"/>
      <c r="L762" s="295"/>
      <c r="M762" s="295"/>
      <c r="N762" s="295">
        <v>12</v>
      </c>
      <c r="O762" s="295"/>
      <c r="P762" s="295"/>
      <c r="Q762" s="295"/>
      <c r="R762" s="295"/>
      <c r="S762" s="295"/>
      <c r="T762" s="295"/>
      <c r="U762" s="295"/>
      <c r="V762" s="295"/>
      <c r="W762" s="295"/>
      <c r="X762" s="295"/>
      <c r="Y762" s="1089"/>
      <c r="Z762" s="1076"/>
      <c r="AA762" s="1076"/>
      <c r="AB762" s="1076"/>
      <c r="AC762" s="409"/>
      <c r="AD762" s="409"/>
      <c r="AE762" s="409"/>
      <c r="AF762" s="414"/>
      <c r="AG762" s="414"/>
      <c r="AH762" s="414"/>
      <c r="AI762" s="414"/>
      <c r="AJ762" s="414"/>
      <c r="AK762" s="414"/>
      <c r="AL762" s="414"/>
      <c r="AM762" s="296">
        <f>SUM(Y762:AL762)</f>
        <v>0</v>
      </c>
    </row>
    <row r="763" spans="1:39" ht="15.5" outlineLevel="1">
      <c r="A763" s="529"/>
      <c r="B763" s="294" t="s">
        <v>310</v>
      </c>
      <c r="C763" s="291" t="s">
        <v>163</v>
      </c>
      <c r="D763" s="295"/>
      <c r="E763" s="295"/>
      <c r="F763" s="295"/>
      <c r="G763" s="295"/>
      <c r="H763" s="295"/>
      <c r="I763" s="295"/>
      <c r="J763" s="295"/>
      <c r="K763" s="295"/>
      <c r="L763" s="295"/>
      <c r="M763" s="295"/>
      <c r="N763" s="295">
        <f>N762</f>
        <v>12</v>
      </c>
      <c r="O763" s="295"/>
      <c r="P763" s="295"/>
      <c r="Q763" s="295"/>
      <c r="R763" s="295"/>
      <c r="S763" s="295"/>
      <c r="T763" s="295"/>
      <c r="U763" s="295"/>
      <c r="V763" s="295"/>
      <c r="W763" s="295"/>
      <c r="X763" s="295"/>
      <c r="Y763" s="1077">
        <f>Y762</f>
        <v>0</v>
      </c>
      <c r="Z763" s="1077">
        <f t="shared" ref="Z763:AB763" si="2004">Z762</f>
        <v>0</v>
      </c>
      <c r="AA763" s="1077">
        <f t="shared" si="2004"/>
        <v>0</v>
      </c>
      <c r="AB763" s="1077">
        <f t="shared" si="2004"/>
        <v>0</v>
      </c>
      <c r="AC763" s="410">
        <f t="shared" ref="AC763" si="2005">AC762</f>
        <v>0</v>
      </c>
      <c r="AD763" s="410">
        <f t="shared" ref="AD763" si="2006">AD762</f>
        <v>0</v>
      </c>
      <c r="AE763" s="410">
        <f t="shared" ref="AE763" si="2007">AE762</f>
        <v>0</v>
      </c>
      <c r="AF763" s="410">
        <f t="shared" ref="AF763" si="2008">AF762</f>
        <v>0</v>
      </c>
      <c r="AG763" s="410">
        <f t="shared" ref="AG763" si="2009">AG762</f>
        <v>0</v>
      </c>
      <c r="AH763" s="410">
        <f t="shared" ref="AH763" si="2010">AH762</f>
        <v>0</v>
      </c>
      <c r="AI763" s="410">
        <f t="shared" ref="AI763" si="2011">AI762</f>
        <v>0</v>
      </c>
      <c r="AJ763" s="410">
        <f t="shared" ref="AJ763" si="2012">AJ762</f>
        <v>0</v>
      </c>
      <c r="AK763" s="410">
        <f t="shared" ref="AK763" si="2013">AK762</f>
        <v>0</v>
      </c>
      <c r="AL763" s="410">
        <f t="shared" ref="AL763" si="2014">AL762</f>
        <v>0</v>
      </c>
      <c r="AM763" s="306"/>
    </row>
    <row r="764" spans="1:39" ht="15.5" outlineLevel="1">
      <c r="A764" s="529"/>
      <c r="B764" s="294"/>
      <c r="C764" s="291"/>
      <c r="D764" s="1126"/>
      <c r="E764" s="1126"/>
      <c r="F764" s="1126"/>
      <c r="G764" s="1126"/>
      <c r="H764" s="1126"/>
      <c r="I764" s="1126"/>
      <c r="J764" s="1126"/>
      <c r="K764" s="1126"/>
      <c r="L764" s="1126"/>
      <c r="M764" s="1126"/>
      <c r="N764" s="1126"/>
      <c r="O764" s="1126"/>
      <c r="P764" s="1126"/>
      <c r="Q764" s="1126"/>
      <c r="R764" s="1126"/>
      <c r="S764" s="1126"/>
      <c r="T764" s="1126"/>
      <c r="U764" s="1126"/>
      <c r="V764" s="1126"/>
      <c r="W764" s="1126"/>
      <c r="X764" s="1126"/>
      <c r="Y764" s="1077"/>
      <c r="Z764" s="1077"/>
      <c r="AA764" s="1077"/>
      <c r="AB764" s="1077"/>
      <c r="AC764" s="410"/>
      <c r="AD764" s="410"/>
      <c r="AE764" s="410"/>
      <c r="AF764" s="410"/>
      <c r="AG764" s="410"/>
      <c r="AH764" s="410"/>
      <c r="AI764" s="410"/>
      <c r="AJ764" s="410"/>
      <c r="AK764" s="410"/>
      <c r="AL764" s="410"/>
      <c r="AM764" s="306"/>
    </row>
    <row r="765" spans="1:39" ht="15.5" outlineLevel="1">
      <c r="A765" s="529"/>
      <c r="B765" s="1127" t="s">
        <v>874</v>
      </c>
      <c r="C765" s="1122" t="s">
        <v>873</v>
      </c>
      <c r="D765" s="295">
        <f>+'7.  Persistence Report'!AX222</f>
        <v>282000</v>
      </c>
      <c r="E765" s="295">
        <f>+'7.  Persistence Report'!AY222</f>
        <v>282000</v>
      </c>
      <c r="F765" s="295">
        <f>+'7.  Persistence Report'!AZ222</f>
        <v>282000</v>
      </c>
      <c r="G765" s="295">
        <f>+'7.  Persistence Report'!BA222</f>
        <v>282000</v>
      </c>
      <c r="H765" s="295">
        <f>+'7.  Persistence Report'!BB222</f>
        <v>282000</v>
      </c>
      <c r="I765" s="295">
        <f>+'7.  Persistence Report'!BC222</f>
        <v>282000</v>
      </c>
      <c r="J765" s="295">
        <f>+'7.  Persistence Report'!BD222</f>
        <v>0</v>
      </c>
      <c r="K765" s="295">
        <f>+'7.  Persistence Report'!BE222</f>
        <v>0</v>
      </c>
      <c r="L765" s="295">
        <f>+'7.  Persistence Report'!BF222</f>
        <v>0</v>
      </c>
      <c r="M765" s="295">
        <f>+'7.  Persistence Report'!BG222</f>
        <v>0</v>
      </c>
      <c r="N765" s="295">
        <v>1</v>
      </c>
      <c r="O765" s="295"/>
      <c r="P765" s="295"/>
      <c r="Q765" s="295"/>
      <c r="R765" s="295"/>
      <c r="S765" s="295"/>
      <c r="T765" s="295"/>
      <c r="U765" s="295"/>
      <c r="V765" s="295"/>
      <c r="W765" s="295"/>
      <c r="X765" s="295"/>
      <c r="Y765" s="1076">
        <v>1</v>
      </c>
      <c r="Z765" s="1076"/>
      <c r="AA765" s="1076"/>
      <c r="AB765" s="1076"/>
      <c r="AC765" s="410"/>
      <c r="AD765" s="410"/>
      <c r="AE765" s="410"/>
      <c r="AF765" s="410"/>
      <c r="AG765" s="410"/>
      <c r="AH765" s="410"/>
      <c r="AI765" s="410"/>
      <c r="AJ765" s="410"/>
      <c r="AK765" s="410"/>
      <c r="AL765" s="410"/>
      <c r="AM765" s="296">
        <f>SUM(Y765:AL765)</f>
        <v>1</v>
      </c>
    </row>
    <row r="766" spans="1:39" ht="15.5" outlineLevel="1">
      <c r="A766" s="529"/>
      <c r="B766" s="294"/>
      <c r="C766" s="1066" t="s">
        <v>163</v>
      </c>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1077"/>
      <c r="Z766" s="1077"/>
      <c r="AA766" s="1077"/>
      <c r="AB766" s="1077"/>
      <c r="AC766" s="410"/>
      <c r="AD766" s="410"/>
      <c r="AE766" s="410"/>
      <c r="AF766" s="410"/>
      <c r="AG766" s="410"/>
      <c r="AH766" s="410"/>
      <c r="AI766" s="410"/>
      <c r="AJ766" s="410"/>
      <c r="AK766" s="410"/>
      <c r="AL766" s="410"/>
      <c r="AM766" s="306"/>
    </row>
    <row r="767" spans="1:39" ht="15.5" outlineLevel="1">
      <c r="A767" s="529"/>
      <c r="B767" s="294"/>
      <c r="C767" s="305"/>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411"/>
      <c r="Z767" s="411"/>
      <c r="AA767" s="411"/>
      <c r="AB767" s="411"/>
      <c r="AC767" s="411"/>
      <c r="AD767" s="411"/>
      <c r="AE767" s="411"/>
      <c r="AF767" s="411"/>
      <c r="AG767" s="411"/>
      <c r="AH767" s="411"/>
      <c r="AI767" s="411"/>
      <c r="AJ767" s="411"/>
      <c r="AK767" s="411"/>
      <c r="AL767" s="411"/>
      <c r="AM767" s="306"/>
    </row>
    <row r="768" spans="1:39" ht="15.5">
      <c r="B768" s="326" t="s">
        <v>311</v>
      </c>
      <c r="C768" s="328"/>
      <c r="D768" s="1123">
        <f>SUM(D605:D767)</f>
        <v>18554233.189752333</v>
      </c>
      <c r="E768" s="328"/>
      <c r="F768" s="328"/>
      <c r="G768" s="328"/>
      <c r="H768" s="328"/>
      <c r="I768" s="328"/>
      <c r="J768" s="328"/>
      <c r="K768" s="328"/>
      <c r="L768" s="328"/>
      <c r="M768" s="328"/>
      <c r="N768" s="328"/>
      <c r="O768" s="1123">
        <f>SUM(O605:O767)</f>
        <v>1995.7270000000001</v>
      </c>
      <c r="P768" s="328"/>
      <c r="Q768" s="328"/>
      <c r="R768" s="328"/>
      <c r="S768" s="328"/>
      <c r="T768" s="328"/>
      <c r="U768" s="328"/>
      <c r="V768" s="328"/>
      <c r="W768" s="328"/>
      <c r="X768" s="328"/>
      <c r="Y768" s="328">
        <f>IF(Y603="kWh",SUMPRODUCT(D605:D767,Y605:Y767))</f>
        <v>4195389.6622723294</v>
      </c>
      <c r="Z768" s="328">
        <f>IF(Z603="kWh",SUMPRODUCT(D605:D767,Z605:Z767))</f>
        <v>4258003.0788586</v>
      </c>
      <c r="AA768" s="328">
        <f>IF(AA603="kw",SUMPRODUCT(N605:N767,O605:O767,AA605:AA767),SUMPRODUCT(D605:D767,AA605:AA767))</f>
        <v>15784.528044000002</v>
      </c>
      <c r="AB768" s="328">
        <f>IF(AB603="kw",SUMPRODUCT(N605:N763,O605:O763,AB605:AB763),SUMPRODUCT(D605:D763,AB605:AB763))</f>
        <v>0</v>
      </c>
      <c r="AC768" s="328">
        <f>IF(AC603="kw",SUMPRODUCT(N605:N763,O605:O763,AC605:AC763),SUMPRODUCT(D605:D763,AC605:AC763))</f>
        <v>0</v>
      </c>
      <c r="AD768" s="328">
        <f>IF(AD603="kw",SUMPRODUCT(N605:N763,O605:O763,AD605:AD763),SUMPRODUCT(D605:D763,AD605:AD763))</f>
        <v>0</v>
      </c>
      <c r="AE768" s="328">
        <f>IF(AE603="kw",SUMPRODUCT(N605:N763,O605:O763,AE605:AE763),SUMPRODUCT(D605:D763,AE605:AE763))</f>
        <v>0</v>
      </c>
      <c r="AF768" s="328">
        <f>IF(AF603="kw",SUMPRODUCT(N605:N763,O605:O763,AF605:AF763),SUMPRODUCT(D605:D763,AF605:AF763))</f>
        <v>0</v>
      </c>
      <c r="AG768" s="328">
        <f>IF(AG603="kw",SUMPRODUCT(N605:N763,O605:O763,AG605:AG763),SUMPRODUCT(D605:D763,AG605:AG763))</f>
        <v>0</v>
      </c>
      <c r="AH768" s="328">
        <f>IF(AH603="kw",SUMPRODUCT(N605:N763,O605:O763,AH605:AH763),SUMPRODUCT(D605:D763,AH605:AH763))</f>
        <v>0</v>
      </c>
      <c r="AI768" s="328">
        <f>IF(AI603="kw",SUMPRODUCT(N605:N763,O605:O763,AI605:AI763),SUMPRODUCT(D605:D763,AI605:AI763))</f>
        <v>0</v>
      </c>
      <c r="AJ768" s="328">
        <f>IF(AJ603="kw",SUMPRODUCT(N605:N763,O605:O763,AJ605:AJ763),SUMPRODUCT(D605:D763,AJ605:AJ763))</f>
        <v>0</v>
      </c>
      <c r="AK768" s="328">
        <f>IF(AK603="kw",SUMPRODUCT(N605:N763,O605:O763,AK605:AK763),SUMPRODUCT(D605:D763,AK605:AK763))</f>
        <v>0</v>
      </c>
      <c r="AL768" s="328">
        <f>IF(AL603="kw",SUMPRODUCT(N605:N763,O605:O763,AL605:AL763),SUMPRODUCT(D605:D763,AL605:AL763))</f>
        <v>0</v>
      </c>
      <c r="AM768" s="329"/>
    </row>
    <row r="769" spans="2:40" ht="15.5">
      <c r="B769" s="390" t="s">
        <v>312</v>
      </c>
      <c r="C769" s="391"/>
      <c r="D769" s="391"/>
      <c r="E769" s="391"/>
      <c r="F769" s="391"/>
      <c r="G769" s="391"/>
      <c r="H769" s="391"/>
      <c r="I769" s="391"/>
      <c r="J769" s="391"/>
      <c r="K769" s="391"/>
      <c r="L769" s="391"/>
      <c r="M769" s="391"/>
      <c r="N769" s="391"/>
      <c r="O769" s="391"/>
      <c r="P769" s="391"/>
      <c r="Q769" s="391"/>
      <c r="R769" s="391"/>
      <c r="S769" s="391"/>
      <c r="T769" s="391"/>
      <c r="U769" s="391"/>
      <c r="V769" s="391"/>
      <c r="W769" s="391"/>
      <c r="X769" s="391"/>
      <c r="Y769" s="391">
        <f>HLOOKUP(Y404,'2. LRAMVA Threshold'!$B$42:$Q$53,10,FALSE)</f>
        <v>3348102</v>
      </c>
      <c r="Z769" s="391">
        <f>HLOOKUP(Z404,'2. LRAMVA Threshold'!$B$42:$Q$53,10,FALSE)</f>
        <v>3280740</v>
      </c>
      <c r="AA769" s="391">
        <f>HLOOKUP(AA404,'2. LRAMVA Threshold'!$B$42:$Q$53,10,FALSE)</f>
        <v>31326</v>
      </c>
      <c r="AB769" s="391">
        <f>HLOOKUP(AB404,'2. LRAMVA Threshold'!$B$42:$Q$53,10,FALSE)</f>
        <v>0</v>
      </c>
      <c r="AC769" s="391">
        <f>HLOOKUP(AC404,'2. LRAMVA Threshold'!$B$42:$Q$53,10,FALSE)</f>
        <v>0</v>
      </c>
      <c r="AD769" s="391">
        <f>HLOOKUP(AD404,'2. LRAMVA Threshold'!$B$42:$Q$53,10,FALSE)</f>
        <v>0</v>
      </c>
      <c r="AE769" s="391">
        <f>HLOOKUP(AE404,'2. LRAMVA Threshold'!$B$42:$Q$53,10,FALSE)</f>
        <v>0</v>
      </c>
      <c r="AF769" s="391">
        <f>HLOOKUP(AF404,'2. LRAMVA Threshold'!$B$42:$Q$53,10,FALSE)</f>
        <v>0</v>
      </c>
      <c r="AG769" s="391">
        <f>HLOOKUP(AG404,'2. LRAMVA Threshold'!$B$42:$Q$53,10,FALSE)</f>
        <v>0</v>
      </c>
      <c r="AH769" s="391">
        <f>HLOOKUP(AH404,'2. LRAMVA Threshold'!$B$42:$Q$53,10,FALSE)</f>
        <v>0</v>
      </c>
      <c r="AI769" s="391">
        <f>HLOOKUP(AI404,'2. LRAMVA Threshold'!$B$42:$Q$53,10,FALSE)</f>
        <v>0</v>
      </c>
      <c r="AJ769" s="391">
        <f>HLOOKUP(AJ404,'2. LRAMVA Threshold'!$B$42:$Q$53,10,FALSE)</f>
        <v>0</v>
      </c>
      <c r="AK769" s="391">
        <f>HLOOKUP(AK404,'2. LRAMVA Threshold'!$B$42:$Q$53,10,FALSE)</f>
        <v>0</v>
      </c>
      <c r="AL769" s="391">
        <f>HLOOKUP(AL404,'2. LRAMVA Threshold'!$B$42:$Q$53,10,FALSE)</f>
        <v>0</v>
      </c>
      <c r="AM769" s="441"/>
    </row>
    <row r="770" spans="2:40" ht="15.5">
      <c r="B770" s="393"/>
      <c r="C770" s="431"/>
      <c r="D770" s="432"/>
      <c r="E770" s="432"/>
      <c r="F770" s="432"/>
      <c r="G770" s="432"/>
      <c r="H770" s="432"/>
      <c r="I770" s="432"/>
      <c r="J770" s="432"/>
      <c r="K770" s="432"/>
      <c r="L770" s="432"/>
      <c r="M770" s="432"/>
      <c r="N770" s="432"/>
      <c r="O770" s="433"/>
      <c r="P770" s="432"/>
      <c r="Q770" s="432"/>
      <c r="R770" s="432"/>
      <c r="S770" s="434"/>
      <c r="T770" s="434"/>
      <c r="U770" s="434"/>
      <c r="V770" s="434"/>
      <c r="W770" s="432"/>
      <c r="X770" s="432"/>
      <c r="Y770" s="435"/>
      <c r="Z770" s="435"/>
      <c r="AA770" s="435"/>
      <c r="AB770" s="435"/>
      <c r="AC770" s="435"/>
      <c r="AD770" s="435"/>
      <c r="AE770" s="435"/>
      <c r="AF770" s="398"/>
      <c r="AG770" s="398"/>
      <c r="AH770" s="398"/>
      <c r="AI770" s="398"/>
      <c r="AJ770" s="398"/>
      <c r="AK770" s="398"/>
      <c r="AL770" s="398"/>
      <c r="AM770" s="399"/>
    </row>
    <row r="771" spans="2:40" ht="15.5">
      <c r="B771" s="323" t="s">
        <v>313</v>
      </c>
      <c r="C771" s="337"/>
      <c r="D771" s="337"/>
      <c r="E771" s="375"/>
      <c r="F771" s="375"/>
      <c r="G771" s="375"/>
      <c r="H771" s="375"/>
      <c r="I771" s="375"/>
      <c r="J771" s="375"/>
      <c r="K771" s="375"/>
      <c r="L771" s="375"/>
      <c r="M771" s="375"/>
      <c r="N771" s="375"/>
      <c r="O771" s="291"/>
      <c r="P771" s="339"/>
      <c r="Q771" s="339"/>
      <c r="R771" s="339"/>
      <c r="S771" s="338"/>
      <c r="T771" s="338"/>
      <c r="U771" s="338"/>
      <c r="V771" s="338"/>
      <c r="W771" s="339"/>
      <c r="X771" s="339"/>
      <c r="Y771" s="340">
        <f>HLOOKUP(Y$35,'3.  Distribution Rates'!$C$122:$P$133,10,FALSE)</f>
        <v>4.1999999999999997E-3</v>
      </c>
      <c r="Z771" s="340">
        <f>HLOOKUP(Z$35,'3.  Distribution Rates'!$C$122:$P$133,10,FALSE)</f>
        <v>1.3100000000000001E-2</v>
      </c>
      <c r="AA771" s="340">
        <f>HLOOKUP(AA$35,'3.  Distribution Rates'!$C$122:$P$133,10,FALSE)</f>
        <v>4.7003000000000004</v>
      </c>
      <c r="AB771" s="340">
        <f>HLOOKUP(AB$35,'3.  Distribution Rates'!$C$122:$P$133,10,FALSE)</f>
        <v>4.9462999999999999</v>
      </c>
      <c r="AC771" s="340">
        <f>HLOOKUP(AC$35,'3.  Distribution Rates'!$C$122:$P$133,10,FALSE)</f>
        <v>0</v>
      </c>
      <c r="AD771" s="340">
        <f>HLOOKUP(AD$35,'3.  Distribution Rates'!$C$122:$P$133,10,FALSE)</f>
        <v>0</v>
      </c>
      <c r="AE771" s="340">
        <f>HLOOKUP(AE$35,'3.  Distribution Rates'!$C$122:$P$133,10,FALSE)</f>
        <v>0</v>
      </c>
      <c r="AF771" s="340">
        <f>HLOOKUP(AF$35,'3.  Distribution Rates'!$C$122:$P$133,10,FALSE)</f>
        <v>0</v>
      </c>
      <c r="AG771" s="340">
        <f>HLOOKUP(AG$35,'3.  Distribution Rates'!$C$122:$P$133,10,FALSE)</f>
        <v>0</v>
      </c>
      <c r="AH771" s="340">
        <f>HLOOKUP(AH$35,'3.  Distribution Rates'!$C$122:$P$133,10,FALSE)</f>
        <v>0</v>
      </c>
      <c r="AI771" s="340">
        <f>HLOOKUP(AI$35,'3.  Distribution Rates'!$C$122:$P$133,10,FALSE)</f>
        <v>0</v>
      </c>
      <c r="AJ771" s="340">
        <f>HLOOKUP(AJ$35,'3.  Distribution Rates'!$C$122:$P$133,10,FALSE)</f>
        <v>0</v>
      </c>
      <c r="AK771" s="340">
        <f>HLOOKUP(AK$35,'3.  Distribution Rates'!$C$122:$P$133,10,FALSE)</f>
        <v>0</v>
      </c>
      <c r="AL771" s="340">
        <f>HLOOKUP(AL$35,'3.  Distribution Rates'!$C$122:$P$133,10,FALSE)</f>
        <v>0</v>
      </c>
      <c r="AM771" s="347"/>
      <c r="AN771" s="442"/>
    </row>
    <row r="772" spans="2:40" ht="15.5">
      <c r="B772" s="323" t="s">
        <v>314</v>
      </c>
      <c r="C772" s="344"/>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1128"/>
      <c r="Z772" s="1128"/>
      <c r="AA772" s="1128"/>
      <c r="AB772" s="377">
        <f>'4.  2011-2014 LRAM'!AB141*AB771</f>
        <v>0</v>
      </c>
      <c r="AC772" s="377">
        <f>'4.  2011-2014 LRAM'!AC141*AC771</f>
        <v>0</v>
      </c>
      <c r="AD772" s="377">
        <f>'4.  2011-2014 LRAM'!AD141*AD771</f>
        <v>0</v>
      </c>
      <c r="AE772" s="377">
        <f>'4.  2011-2014 LRAM'!AE141*AE771</f>
        <v>0</v>
      </c>
      <c r="AF772" s="377">
        <f>'4.  2011-2014 LRAM'!AF141*AF771</f>
        <v>0</v>
      </c>
      <c r="AG772" s="377">
        <f>'4.  2011-2014 LRAM'!AG141*AG771</f>
        <v>0</v>
      </c>
      <c r="AH772" s="377">
        <f>'4.  2011-2014 LRAM'!AH141*AH771</f>
        <v>0</v>
      </c>
      <c r="AI772" s="377">
        <f>'4.  2011-2014 LRAM'!AI141*AI771</f>
        <v>0</v>
      </c>
      <c r="AJ772" s="377">
        <f>'4.  2011-2014 LRAM'!AJ141*AJ771</f>
        <v>0</v>
      </c>
      <c r="AK772" s="377">
        <f>'4.  2011-2014 LRAM'!AK141*AK771</f>
        <v>0</v>
      </c>
      <c r="AL772" s="377">
        <f>'4.  2011-2014 LRAM'!AL141*AL771</f>
        <v>0</v>
      </c>
      <c r="AM772" s="626">
        <f t="shared" ref="AM772:AM779" si="2015">SUM(Y772:AL772)</f>
        <v>0</v>
      </c>
      <c r="AN772" s="442"/>
    </row>
    <row r="773" spans="2:40" ht="15.5">
      <c r="B773" s="323" t="s">
        <v>315</v>
      </c>
      <c r="C773" s="344"/>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1128"/>
      <c r="Z773" s="1128"/>
      <c r="AA773" s="1128"/>
      <c r="AB773" s="377">
        <f>'4.  2011-2014 LRAM'!AB270*AB771</f>
        <v>0</v>
      </c>
      <c r="AC773" s="377">
        <f>'4.  2011-2014 LRAM'!AC270*AC771</f>
        <v>0</v>
      </c>
      <c r="AD773" s="377">
        <f>'4.  2011-2014 LRAM'!AD270*AD771</f>
        <v>0</v>
      </c>
      <c r="AE773" s="377">
        <f>'4.  2011-2014 LRAM'!AE270*AE771</f>
        <v>0</v>
      </c>
      <c r="AF773" s="377">
        <f>'4.  2011-2014 LRAM'!AF270*AF771</f>
        <v>0</v>
      </c>
      <c r="AG773" s="377">
        <f>'4.  2011-2014 LRAM'!AG270*AG771</f>
        <v>0</v>
      </c>
      <c r="AH773" s="377">
        <f>'4.  2011-2014 LRAM'!AH270*AH771</f>
        <v>0</v>
      </c>
      <c r="AI773" s="377">
        <f>'4.  2011-2014 LRAM'!AI270*AI771</f>
        <v>0</v>
      </c>
      <c r="AJ773" s="377">
        <f>'4.  2011-2014 LRAM'!AJ270*AJ771</f>
        <v>0</v>
      </c>
      <c r="AK773" s="377">
        <f>'4.  2011-2014 LRAM'!AK270*AK771</f>
        <v>0</v>
      </c>
      <c r="AL773" s="377">
        <f>'4.  2011-2014 LRAM'!AL270*AL771</f>
        <v>0</v>
      </c>
      <c r="AM773" s="626">
        <f t="shared" si="2015"/>
        <v>0</v>
      </c>
      <c r="AN773" s="442"/>
    </row>
    <row r="774" spans="2:40" ht="15.5">
      <c r="B774" s="323" t="s">
        <v>316</v>
      </c>
      <c r="C774" s="344"/>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7">
        <f>'4.  2011-2014 LRAM'!Y399*Y771</f>
        <v>5704.1309161978543</v>
      </c>
      <c r="Z774" s="377">
        <f>'4.  2011-2014 LRAM'!Z399*Z771</f>
        <v>14379.73352487139</v>
      </c>
      <c r="AA774" s="377">
        <f>'4.  2011-2014 LRAM'!AA399*AA771</f>
        <v>55187.727792627411</v>
      </c>
      <c r="AB774" s="377">
        <f>'4.  2011-2014 LRAM'!AB399*AB771</f>
        <v>0</v>
      </c>
      <c r="AC774" s="377">
        <f>'4.  2011-2014 LRAM'!AC399*AC771</f>
        <v>0</v>
      </c>
      <c r="AD774" s="377">
        <f>'4.  2011-2014 LRAM'!AD399*AD771</f>
        <v>0</v>
      </c>
      <c r="AE774" s="377">
        <f>'4.  2011-2014 LRAM'!AE399*AE771</f>
        <v>0</v>
      </c>
      <c r="AF774" s="377">
        <f>'4.  2011-2014 LRAM'!AF399*AF771</f>
        <v>0</v>
      </c>
      <c r="AG774" s="377">
        <f>'4.  2011-2014 LRAM'!AG399*AG771</f>
        <v>0</v>
      </c>
      <c r="AH774" s="377">
        <f>'4.  2011-2014 LRAM'!AH399*AH771</f>
        <v>0</v>
      </c>
      <c r="AI774" s="377">
        <f>'4.  2011-2014 LRAM'!AI399*AI771</f>
        <v>0</v>
      </c>
      <c r="AJ774" s="377">
        <f>'4.  2011-2014 LRAM'!AJ399*AJ771</f>
        <v>0</v>
      </c>
      <c r="AK774" s="377">
        <f>'4.  2011-2014 LRAM'!AK399*AK771</f>
        <v>0</v>
      </c>
      <c r="AL774" s="377">
        <f>'4.  2011-2014 LRAM'!AL399*AL771</f>
        <v>0</v>
      </c>
      <c r="AM774" s="626">
        <f t="shared" si="2015"/>
        <v>75271.592233696661</v>
      </c>
      <c r="AN774" s="442"/>
    </row>
    <row r="775" spans="2:40" ht="15.5">
      <c r="B775" s="323" t="s">
        <v>317</v>
      </c>
      <c r="C775" s="344"/>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7">
        <f>'4.  2011-2014 LRAM'!Y529*Y771</f>
        <v>14630.366621930194</v>
      </c>
      <c r="Z775" s="377">
        <f>'4.  2011-2014 LRAM'!Z529*Z771</f>
        <v>11188.447272779702</v>
      </c>
      <c r="AA775" s="377">
        <f>'4.  2011-2014 LRAM'!AA529*AA771</f>
        <v>46186.133635819358</v>
      </c>
      <c r="AB775" s="377">
        <f>'4.  2011-2014 LRAM'!AB529*AB771</f>
        <v>0</v>
      </c>
      <c r="AC775" s="377">
        <f>'4.  2011-2014 LRAM'!AC529*AC771</f>
        <v>0</v>
      </c>
      <c r="AD775" s="377">
        <f>'4.  2011-2014 LRAM'!AD529*AD771</f>
        <v>0</v>
      </c>
      <c r="AE775" s="377">
        <f>'4.  2011-2014 LRAM'!AE529*AE771</f>
        <v>0</v>
      </c>
      <c r="AF775" s="377">
        <f>'4.  2011-2014 LRAM'!AF529*AF771</f>
        <v>0</v>
      </c>
      <c r="AG775" s="377">
        <f>'4.  2011-2014 LRAM'!AG529*AG771</f>
        <v>0</v>
      </c>
      <c r="AH775" s="377">
        <f>'4.  2011-2014 LRAM'!AH529*AH771</f>
        <v>0</v>
      </c>
      <c r="AI775" s="377">
        <f>'4.  2011-2014 LRAM'!AI529*AI771</f>
        <v>0</v>
      </c>
      <c r="AJ775" s="377">
        <f>'4.  2011-2014 LRAM'!AJ529*AJ771</f>
        <v>0</v>
      </c>
      <c r="AK775" s="377">
        <f>'4.  2011-2014 LRAM'!AK529*AK771</f>
        <v>0</v>
      </c>
      <c r="AL775" s="377">
        <f>'4.  2011-2014 LRAM'!AL529*AL771</f>
        <v>0</v>
      </c>
      <c r="AM775" s="626">
        <f t="shared" si="2015"/>
        <v>72004.947530529258</v>
      </c>
      <c r="AN775" s="442"/>
    </row>
    <row r="776" spans="2:40" ht="15.5">
      <c r="B776" s="323" t="s">
        <v>318</v>
      </c>
      <c r="C776" s="344"/>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7">
        <f t="shared" ref="Y776:AL776" si="2016">Y210*Y771</f>
        <v>17344.681452000001</v>
      </c>
      <c r="Z776" s="377">
        <f t="shared" si="2016"/>
        <v>49043.591622</v>
      </c>
      <c r="AA776" s="377">
        <f t="shared" si="2016"/>
        <v>174873.72143999999</v>
      </c>
      <c r="AB776" s="377">
        <f t="shared" si="2016"/>
        <v>0</v>
      </c>
      <c r="AC776" s="377">
        <f t="shared" si="2016"/>
        <v>0</v>
      </c>
      <c r="AD776" s="377">
        <f t="shared" si="2016"/>
        <v>0</v>
      </c>
      <c r="AE776" s="377">
        <f t="shared" si="2016"/>
        <v>0</v>
      </c>
      <c r="AF776" s="377">
        <f t="shared" si="2016"/>
        <v>0</v>
      </c>
      <c r="AG776" s="377">
        <f t="shared" si="2016"/>
        <v>0</v>
      </c>
      <c r="AH776" s="377">
        <f t="shared" si="2016"/>
        <v>0</v>
      </c>
      <c r="AI776" s="377">
        <f t="shared" si="2016"/>
        <v>0</v>
      </c>
      <c r="AJ776" s="377">
        <f t="shared" si="2016"/>
        <v>0</v>
      </c>
      <c r="AK776" s="377">
        <f t="shared" si="2016"/>
        <v>0</v>
      </c>
      <c r="AL776" s="377">
        <f t="shared" si="2016"/>
        <v>0</v>
      </c>
      <c r="AM776" s="626">
        <f t="shared" si="2015"/>
        <v>241261.99451399999</v>
      </c>
      <c r="AN776" s="442"/>
    </row>
    <row r="777" spans="2:40" ht="15.5">
      <c r="B777" s="323" t="s">
        <v>319</v>
      </c>
      <c r="C777" s="344"/>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7">
        <f t="shared" ref="Y777:AL777" si="2017">Y396*Y771</f>
        <v>39269.852999999996</v>
      </c>
      <c r="Z777" s="377">
        <f t="shared" si="2017"/>
        <v>20483.505839999998</v>
      </c>
      <c r="AA777" s="377">
        <f t="shared" si="2017"/>
        <v>138432.48355199999</v>
      </c>
      <c r="AB777" s="377">
        <f t="shared" si="2017"/>
        <v>0</v>
      </c>
      <c r="AC777" s="377">
        <f t="shared" si="2017"/>
        <v>0</v>
      </c>
      <c r="AD777" s="377">
        <f t="shared" si="2017"/>
        <v>0</v>
      </c>
      <c r="AE777" s="377">
        <f t="shared" si="2017"/>
        <v>0</v>
      </c>
      <c r="AF777" s="377">
        <f t="shared" si="2017"/>
        <v>0</v>
      </c>
      <c r="AG777" s="377">
        <f t="shared" si="2017"/>
        <v>0</v>
      </c>
      <c r="AH777" s="377">
        <f t="shared" si="2017"/>
        <v>0</v>
      </c>
      <c r="AI777" s="377">
        <f t="shared" si="2017"/>
        <v>0</v>
      </c>
      <c r="AJ777" s="377">
        <f t="shared" si="2017"/>
        <v>0</v>
      </c>
      <c r="AK777" s="377">
        <f t="shared" si="2017"/>
        <v>0</v>
      </c>
      <c r="AL777" s="377">
        <f t="shared" si="2017"/>
        <v>0</v>
      </c>
      <c r="AM777" s="626">
        <f t="shared" si="2015"/>
        <v>198185.84239199999</v>
      </c>
      <c r="AN777" s="442"/>
    </row>
    <row r="778" spans="2:40" ht="15.5">
      <c r="B778" s="323" t="s">
        <v>320</v>
      </c>
      <c r="C778" s="344"/>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7">
        <f t="shared" ref="Y778:AL778" si="2018">Y594*Y771</f>
        <v>54200.031748799993</v>
      </c>
      <c r="Z778" s="377">
        <f t="shared" si="2018"/>
        <v>26660.523210594572</v>
      </c>
      <c r="AA778" s="377">
        <f t="shared" si="2018"/>
        <v>182219.97145616714</v>
      </c>
      <c r="AB778" s="377">
        <f t="shared" si="2018"/>
        <v>108200.10774296518</v>
      </c>
      <c r="AC778" s="377">
        <f t="shared" si="2018"/>
        <v>0</v>
      </c>
      <c r="AD778" s="377">
        <f t="shared" si="2018"/>
        <v>0</v>
      </c>
      <c r="AE778" s="377">
        <f t="shared" si="2018"/>
        <v>0</v>
      </c>
      <c r="AF778" s="377">
        <f t="shared" si="2018"/>
        <v>0</v>
      </c>
      <c r="AG778" s="377">
        <f t="shared" si="2018"/>
        <v>0</v>
      </c>
      <c r="AH778" s="377">
        <f t="shared" si="2018"/>
        <v>0</v>
      </c>
      <c r="AI778" s="377">
        <f t="shared" si="2018"/>
        <v>0</v>
      </c>
      <c r="AJ778" s="377">
        <f t="shared" si="2018"/>
        <v>0</v>
      </c>
      <c r="AK778" s="377">
        <f t="shared" si="2018"/>
        <v>0</v>
      </c>
      <c r="AL778" s="377">
        <f t="shared" si="2018"/>
        <v>0</v>
      </c>
      <c r="AM778" s="626">
        <f t="shared" si="2015"/>
        <v>371280.63415852684</v>
      </c>
      <c r="AN778" s="442"/>
    </row>
    <row r="779" spans="2:40" ht="15.5">
      <c r="B779" s="323" t="s">
        <v>321</v>
      </c>
      <c r="C779" s="344"/>
      <c r="D779" s="309"/>
      <c r="E779" s="279"/>
      <c r="F779" s="279"/>
      <c r="G779" s="279"/>
      <c r="H779" s="279"/>
      <c r="I779" s="279"/>
      <c r="J779" s="279"/>
      <c r="K779" s="279"/>
      <c r="L779" s="279"/>
      <c r="M779" s="279"/>
      <c r="N779" s="279"/>
      <c r="O779" s="291"/>
      <c r="P779" s="279"/>
      <c r="Q779" s="279"/>
      <c r="R779" s="279"/>
      <c r="S779" s="309"/>
      <c r="T779" s="309"/>
      <c r="U779" s="309"/>
      <c r="V779" s="309"/>
      <c r="W779" s="279"/>
      <c r="X779" s="279"/>
      <c r="Y779" s="377">
        <f>Y768*Y771</f>
        <v>17620.636581543782</v>
      </c>
      <c r="Z779" s="377">
        <f t="shared" ref="Z779:AL779" si="2019">Z768*Z771</f>
        <v>55779.840333047665</v>
      </c>
      <c r="AA779" s="377">
        <f t="shared" si="2019"/>
        <v>74192.017165213212</v>
      </c>
      <c r="AB779" s="377">
        <f t="shared" si="2019"/>
        <v>0</v>
      </c>
      <c r="AC779" s="377">
        <f t="shared" si="2019"/>
        <v>0</v>
      </c>
      <c r="AD779" s="377">
        <f t="shared" si="2019"/>
        <v>0</v>
      </c>
      <c r="AE779" s="377">
        <f t="shared" si="2019"/>
        <v>0</v>
      </c>
      <c r="AF779" s="377">
        <f t="shared" si="2019"/>
        <v>0</v>
      </c>
      <c r="AG779" s="377">
        <f t="shared" si="2019"/>
        <v>0</v>
      </c>
      <c r="AH779" s="377">
        <f t="shared" si="2019"/>
        <v>0</v>
      </c>
      <c r="AI779" s="377">
        <f t="shared" si="2019"/>
        <v>0</v>
      </c>
      <c r="AJ779" s="377">
        <f t="shared" si="2019"/>
        <v>0</v>
      </c>
      <c r="AK779" s="377">
        <f t="shared" si="2019"/>
        <v>0</v>
      </c>
      <c r="AL779" s="377">
        <f t="shared" si="2019"/>
        <v>0</v>
      </c>
      <c r="AM779" s="626">
        <f t="shared" si="2015"/>
        <v>147592.49407980466</v>
      </c>
      <c r="AN779" s="442"/>
    </row>
    <row r="780" spans="2:40" ht="15.5">
      <c r="B780" s="348" t="s">
        <v>322</v>
      </c>
      <c r="C780" s="344"/>
      <c r="D780" s="335"/>
      <c r="E780" s="333"/>
      <c r="F780" s="333"/>
      <c r="G780" s="333"/>
      <c r="H780" s="333"/>
      <c r="I780" s="333"/>
      <c r="J780" s="333"/>
      <c r="K780" s="333"/>
      <c r="L780" s="333"/>
      <c r="M780" s="333"/>
      <c r="N780" s="333"/>
      <c r="O780" s="300"/>
      <c r="P780" s="333"/>
      <c r="Q780" s="333"/>
      <c r="R780" s="333"/>
      <c r="S780" s="335"/>
      <c r="T780" s="335"/>
      <c r="U780" s="335"/>
      <c r="V780" s="335"/>
      <c r="W780" s="333"/>
      <c r="X780" s="333"/>
      <c r="Y780" s="345">
        <f>SUM(Y772:Y779)</f>
        <v>148769.70032047181</v>
      </c>
      <c r="Z780" s="345">
        <f>SUM(Z772:Z779)</f>
        <v>177535.64180329334</v>
      </c>
      <c r="AA780" s="345">
        <f t="shared" ref="AA780:AE780" si="2020">SUM(AA772:AA779)</f>
        <v>671092.05504182715</v>
      </c>
      <c r="AB780" s="345">
        <f t="shared" si="2020"/>
        <v>108200.10774296518</v>
      </c>
      <c r="AC780" s="345">
        <f t="shared" si="2020"/>
        <v>0</v>
      </c>
      <c r="AD780" s="345">
        <f t="shared" si="2020"/>
        <v>0</v>
      </c>
      <c r="AE780" s="345">
        <f t="shared" si="2020"/>
        <v>0</v>
      </c>
      <c r="AF780" s="345">
        <f t="shared" ref="AF780:AL780" si="2021">SUM(AF772:AF779)</f>
        <v>0</v>
      </c>
      <c r="AG780" s="345">
        <f t="shared" si="2021"/>
        <v>0</v>
      </c>
      <c r="AH780" s="345">
        <f t="shared" si="2021"/>
        <v>0</v>
      </c>
      <c r="AI780" s="345">
        <f t="shared" si="2021"/>
        <v>0</v>
      </c>
      <c r="AJ780" s="345">
        <f t="shared" si="2021"/>
        <v>0</v>
      </c>
      <c r="AK780" s="345">
        <f t="shared" si="2021"/>
        <v>0</v>
      </c>
      <c r="AL780" s="345">
        <f t="shared" si="2021"/>
        <v>0</v>
      </c>
      <c r="AM780" s="406">
        <f>SUM(AM772:AM779)</f>
        <v>1105597.5049085575</v>
      </c>
      <c r="AN780" s="442"/>
    </row>
    <row r="781" spans="2:40" ht="15.5">
      <c r="B781" s="348" t="s">
        <v>323</v>
      </c>
      <c r="C781" s="344"/>
      <c r="D781" s="349"/>
      <c r="E781" s="333"/>
      <c r="F781" s="333"/>
      <c r="G781" s="333"/>
      <c r="H781" s="333"/>
      <c r="I781" s="333"/>
      <c r="J781" s="333"/>
      <c r="K781" s="333"/>
      <c r="L781" s="333"/>
      <c r="M781" s="333"/>
      <c r="N781" s="333"/>
      <c r="O781" s="300"/>
      <c r="P781" s="333"/>
      <c r="Q781" s="333"/>
      <c r="R781" s="333"/>
      <c r="S781" s="335"/>
      <c r="T781" s="335"/>
      <c r="U781" s="335"/>
      <c r="V781" s="335"/>
      <c r="W781" s="333"/>
      <c r="X781" s="333"/>
      <c r="Y781" s="346">
        <f>Y769*Y771</f>
        <v>14062.028399999999</v>
      </c>
      <c r="Z781" s="346">
        <f t="shared" ref="Z781:AE781" si="2022">Z769*Z771</f>
        <v>42977.694000000003</v>
      </c>
      <c r="AA781" s="346">
        <f t="shared" si="2022"/>
        <v>147241.59780000002</v>
      </c>
      <c r="AB781" s="346">
        <f t="shared" si="2022"/>
        <v>0</v>
      </c>
      <c r="AC781" s="346">
        <f t="shared" si="2022"/>
        <v>0</v>
      </c>
      <c r="AD781" s="346">
        <f t="shared" si="2022"/>
        <v>0</v>
      </c>
      <c r="AE781" s="346">
        <f t="shared" si="2022"/>
        <v>0</v>
      </c>
      <c r="AF781" s="346">
        <f t="shared" ref="AF781:AL781" si="2023">AF769*AF771</f>
        <v>0</v>
      </c>
      <c r="AG781" s="346">
        <f t="shared" si="2023"/>
        <v>0</v>
      </c>
      <c r="AH781" s="346">
        <f t="shared" si="2023"/>
        <v>0</v>
      </c>
      <c r="AI781" s="346">
        <f t="shared" si="2023"/>
        <v>0</v>
      </c>
      <c r="AJ781" s="346">
        <f t="shared" si="2023"/>
        <v>0</v>
      </c>
      <c r="AK781" s="346">
        <f t="shared" si="2023"/>
        <v>0</v>
      </c>
      <c r="AL781" s="346">
        <f t="shared" si="2023"/>
        <v>0</v>
      </c>
      <c r="AM781" s="406">
        <f>SUM(Y781:AL781)</f>
        <v>204281.32020000002</v>
      </c>
      <c r="AN781" s="442"/>
    </row>
    <row r="782" spans="2:40" ht="15.5">
      <c r="B782" s="348" t="s">
        <v>324</v>
      </c>
      <c r="C782" s="344"/>
      <c r="D782" s="349"/>
      <c r="E782" s="333"/>
      <c r="F782" s="333"/>
      <c r="G782" s="333"/>
      <c r="H782" s="333"/>
      <c r="I782" s="333"/>
      <c r="J782" s="333"/>
      <c r="K782" s="333"/>
      <c r="L782" s="333"/>
      <c r="M782" s="333"/>
      <c r="N782" s="333"/>
      <c r="O782" s="300"/>
      <c r="P782" s="333"/>
      <c r="Q782" s="333"/>
      <c r="R782" s="333"/>
      <c r="S782" s="349"/>
      <c r="T782" s="349"/>
      <c r="U782" s="349"/>
      <c r="V782" s="349"/>
      <c r="W782" s="333"/>
      <c r="X782" s="333"/>
      <c r="Y782" s="350"/>
      <c r="Z782" s="350"/>
      <c r="AA782" s="350"/>
      <c r="AB782" s="350"/>
      <c r="AC782" s="350"/>
      <c r="AD782" s="350"/>
      <c r="AE782" s="350"/>
      <c r="AF782" s="350"/>
      <c r="AG782" s="350"/>
      <c r="AH782" s="350"/>
      <c r="AI782" s="350"/>
      <c r="AJ782" s="350"/>
      <c r="AK782" s="350"/>
      <c r="AL782" s="350"/>
      <c r="AM782" s="406">
        <f>AM780-AM781</f>
        <v>901316.18470855756</v>
      </c>
      <c r="AN782" s="442"/>
    </row>
    <row r="783" spans="2:40" ht="15.5">
      <c r="B783" s="323"/>
      <c r="C783" s="349"/>
      <c r="D783" s="349"/>
      <c r="E783" s="333"/>
      <c r="F783" s="333"/>
      <c r="G783" s="333"/>
      <c r="H783" s="333"/>
      <c r="I783" s="333"/>
      <c r="J783" s="333"/>
      <c r="K783" s="333"/>
      <c r="L783" s="333"/>
      <c r="M783" s="333"/>
      <c r="N783" s="333"/>
      <c r="O783" s="300"/>
      <c r="P783" s="333"/>
      <c r="Q783" s="333"/>
      <c r="R783" s="333"/>
      <c r="S783" s="349"/>
      <c r="T783" s="344"/>
      <c r="U783" s="349"/>
      <c r="V783" s="349"/>
      <c r="W783" s="333"/>
      <c r="X783" s="333"/>
      <c r="Y783" s="351"/>
      <c r="Z783" s="351"/>
      <c r="AA783" s="351"/>
      <c r="AB783" s="351"/>
      <c r="AC783" s="351"/>
      <c r="AD783" s="351"/>
      <c r="AE783" s="351"/>
      <c r="AF783" s="351"/>
      <c r="AG783" s="351"/>
      <c r="AH783" s="351"/>
      <c r="AI783" s="351"/>
      <c r="AJ783" s="351"/>
      <c r="AK783" s="351"/>
      <c r="AL783" s="351"/>
      <c r="AM783" s="347"/>
      <c r="AN783" s="442"/>
    </row>
    <row r="784" spans="2:40" ht="15.5">
      <c r="B784" s="438" t="s">
        <v>325</v>
      </c>
      <c r="C784" s="304"/>
      <c r="D784" s="279"/>
      <c r="E784" s="279"/>
      <c r="F784" s="279"/>
      <c r="G784" s="279"/>
      <c r="H784" s="279"/>
      <c r="I784" s="279"/>
      <c r="J784" s="279"/>
      <c r="K784" s="279"/>
      <c r="L784" s="279"/>
      <c r="M784" s="279"/>
      <c r="N784" s="279"/>
      <c r="O784" s="356"/>
      <c r="P784" s="279"/>
      <c r="Q784" s="279"/>
      <c r="R784" s="279"/>
      <c r="S784" s="304"/>
      <c r="T784" s="309"/>
      <c r="U784" s="309"/>
      <c r="V784" s="279"/>
      <c r="W784" s="279"/>
      <c r="X784" s="309"/>
      <c r="Y784" s="291">
        <f>SUMPRODUCT(E605:E763,Y605:Y763)</f>
        <v>3889866.8024602993</v>
      </c>
      <c r="Z784" s="291">
        <f>SUMPRODUCT(E605:E763,Z605:Z763)</f>
        <v>4013057.6888586003</v>
      </c>
      <c r="AA784" s="291">
        <f t="shared" ref="AA784:AL784" si="2024">IF(AA603="kw",SUMPRODUCT($N$605:$N$763,$P$605:$P$763,AA605:AA763),SUMPRODUCT($E$605:$E$763,AA605:AA763))</f>
        <v>15784.287104843042</v>
      </c>
      <c r="AB784" s="291">
        <f t="shared" si="2024"/>
        <v>0</v>
      </c>
      <c r="AC784" s="291">
        <f t="shared" si="2024"/>
        <v>0</v>
      </c>
      <c r="AD784" s="291">
        <f t="shared" si="2024"/>
        <v>0</v>
      </c>
      <c r="AE784" s="291">
        <f t="shared" si="2024"/>
        <v>0</v>
      </c>
      <c r="AF784" s="291">
        <f t="shared" si="2024"/>
        <v>0</v>
      </c>
      <c r="AG784" s="291">
        <f t="shared" si="2024"/>
        <v>0</v>
      </c>
      <c r="AH784" s="291">
        <f t="shared" si="2024"/>
        <v>0</v>
      </c>
      <c r="AI784" s="291">
        <f t="shared" si="2024"/>
        <v>0</v>
      </c>
      <c r="AJ784" s="291">
        <f t="shared" si="2024"/>
        <v>0</v>
      </c>
      <c r="AK784" s="291">
        <f t="shared" si="2024"/>
        <v>0</v>
      </c>
      <c r="AL784" s="291">
        <f t="shared" si="2024"/>
        <v>0</v>
      </c>
      <c r="AM784" s="336"/>
    </row>
    <row r="785" spans="1:39" ht="15.5">
      <c r="B785" s="439" t="s">
        <v>326</v>
      </c>
      <c r="C785" s="363"/>
      <c r="D785" s="383"/>
      <c r="E785" s="383"/>
      <c r="F785" s="383"/>
      <c r="G785" s="383"/>
      <c r="H785" s="383"/>
      <c r="I785" s="383"/>
      <c r="J785" s="383"/>
      <c r="K785" s="383"/>
      <c r="L785" s="383"/>
      <c r="M785" s="383"/>
      <c r="N785" s="383"/>
      <c r="O785" s="382"/>
      <c r="P785" s="383"/>
      <c r="Q785" s="383"/>
      <c r="R785" s="383"/>
      <c r="S785" s="363"/>
      <c r="T785" s="384"/>
      <c r="U785" s="384"/>
      <c r="V785" s="383"/>
      <c r="W785" s="383"/>
      <c r="X785" s="384"/>
      <c r="Y785" s="325">
        <f>SUMPRODUCT(F605:F763,Y605:Y763)</f>
        <v>3889866.8024602993</v>
      </c>
      <c r="Z785" s="325">
        <f>SUMPRODUCT(F605:F763,Z605:Z763)</f>
        <v>4009007.6543693068</v>
      </c>
      <c r="AA785" s="325">
        <f t="shared" ref="AA785:AL785" si="2025">IF(AA603="kw",SUMPRODUCT($N$605:$N$763,$Q$605:$Q$763,AA605:AA763),SUMPRODUCT($F$605:$F$763,AA605:AA763))</f>
        <v>15747.299443538828</v>
      </c>
      <c r="AB785" s="325">
        <f t="shared" si="2025"/>
        <v>0</v>
      </c>
      <c r="AC785" s="325">
        <f t="shared" si="2025"/>
        <v>0</v>
      </c>
      <c r="AD785" s="325">
        <f t="shared" si="2025"/>
        <v>0</v>
      </c>
      <c r="AE785" s="325">
        <f t="shared" si="2025"/>
        <v>0</v>
      </c>
      <c r="AF785" s="325">
        <f t="shared" si="2025"/>
        <v>0</v>
      </c>
      <c r="AG785" s="325">
        <f t="shared" si="2025"/>
        <v>0</v>
      </c>
      <c r="AH785" s="325">
        <f t="shared" si="2025"/>
        <v>0</v>
      </c>
      <c r="AI785" s="325">
        <f t="shared" si="2025"/>
        <v>0</v>
      </c>
      <c r="AJ785" s="325">
        <f t="shared" si="2025"/>
        <v>0</v>
      </c>
      <c r="AK785" s="325">
        <f t="shared" si="2025"/>
        <v>0</v>
      </c>
      <c r="AL785" s="325">
        <f t="shared" si="2025"/>
        <v>0</v>
      </c>
      <c r="AM785" s="385"/>
    </row>
    <row r="786" spans="1:39" ht="20.25" customHeight="1">
      <c r="B786" s="367" t="s">
        <v>582</v>
      </c>
      <c r="C786" s="386"/>
      <c r="D786" s="387"/>
      <c r="E786" s="387"/>
      <c r="F786" s="387"/>
      <c r="G786" s="387"/>
      <c r="H786" s="387"/>
      <c r="I786" s="387"/>
      <c r="J786" s="387"/>
      <c r="K786" s="387"/>
      <c r="L786" s="387"/>
      <c r="M786" s="387"/>
      <c r="N786" s="387"/>
      <c r="O786" s="387"/>
      <c r="P786" s="387"/>
      <c r="Q786" s="387"/>
      <c r="R786" s="387"/>
      <c r="S786" s="370"/>
      <c r="T786" s="371"/>
      <c r="U786" s="387"/>
      <c r="V786" s="387"/>
      <c r="W786" s="387"/>
      <c r="X786" s="387"/>
      <c r="Y786" s="408"/>
      <c r="Z786" s="408"/>
      <c r="AA786" s="408"/>
      <c r="AB786" s="408"/>
      <c r="AC786" s="408"/>
      <c r="AD786" s="408"/>
      <c r="AE786" s="408"/>
      <c r="AF786" s="408"/>
      <c r="AG786" s="408"/>
      <c r="AH786" s="408"/>
      <c r="AI786" s="408"/>
      <c r="AJ786" s="408"/>
      <c r="AK786" s="408"/>
      <c r="AL786" s="408"/>
      <c r="AM786" s="388"/>
    </row>
    <row r="789" spans="1:39" ht="15.5">
      <c r="B789" s="280" t="s">
        <v>327</v>
      </c>
      <c r="C789" s="281"/>
      <c r="D789" s="587" t="s">
        <v>526</v>
      </c>
      <c r="E789" s="253"/>
      <c r="F789" s="587"/>
      <c r="G789" s="253"/>
      <c r="H789" s="253"/>
      <c r="I789" s="253"/>
      <c r="J789" s="253"/>
      <c r="K789" s="253"/>
      <c r="L789" s="253"/>
      <c r="M789" s="253"/>
      <c r="N789" s="253"/>
      <c r="O789" s="281"/>
      <c r="P789" s="253"/>
      <c r="Q789" s="253"/>
      <c r="R789" s="253"/>
      <c r="S789" s="253"/>
      <c r="T789" s="253"/>
      <c r="U789" s="253"/>
      <c r="V789" s="253"/>
      <c r="W789" s="253"/>
      <c r="X789" s="253"/>
      <c r="Y789" s="270"/>
      <c r="Z789" s="267"/>
      <c r="AA789" s="267"/>
      <c r="AB789" s="267"/>
      <c r="AC789" s="267"/>
      <c r="AD789" s="267"/>
      <c r="AE789" s="267"/>
      <c r="AF789" s="267"/>
      <c r="AG789" s="267"/>
      <c r="AH789" s="267"/>
      <c r="AI789" s="267"/>
      <c r="AJ789" s="267"/>
      <c r="AK789" s="267"/>
      <c r="AL789" s="267"/>
    </row>
    <row r="790" spans="1:39" ht="33" customHeight="1">
      <c r="B790" s="1198" t="s">
        <v>211</v>
      </c>
      <c r="C790" s="1200" t="s">
        <v>33</v>
      </c>
      <c r="D790" s="284" t="s">
        <v>422</v>
      </c>
      <c r="E790" s="1202" t="s">
        <v>209</v>
      </c>
      <c r="F790" s="1203"/>
      <c r="G790" s="1203"/>
      <c r="H790" s="1203"/>
      <c r="I790" s="1203"/>
      <c r="J790" s="1203"/>
      <c r="K790" s="1203"/>
      <c r="L790" s="1203"/>
      <c r="M790" s="1204"/>
      <c r="N790" s="1208" t="s">
        <v>213</v>
      </c>
      <c r="O790" s="284" t="s">
        <v>423</v>
      </c>
      <c r="P790" s="1202" t="s">
        <v>212</v>
      </c>
      <c r="Q790" s="1203"/>
      <c r="R790" s="1203"/>
      <c r="S790" s="1203"/>
      <c r="T790" s="1203"/>
      <c r="U790" s="1203"/>
      <c r="V790" s="1203"/>
      <c r="W790" s="1203"/>
      <c r="X790" s="1204"/>
      <c r="Y790" s="1205" t="s">
        <v>243</v>
      </c>
      <c r="Z790" s="1206"/>
      <c r="AA790" s="1206"/>
      <c r="AB790" s="1206"/>
      <c r="AC790" s="1206"/>
      <c r="AD790" s="1206"/>
      <c r="AE790" s="1206"/>
      <c r="AF790" s="1206"/>
      <c r="AG790" s="1206"/>
      <c r="AH790" s="1206"/>
      <c r="AI790" s="1206"/>
      <c r="AJ790" s="1206"/>
      <c r="AK790" s="1206"/>
      <c r="AL790" s="1206"/>
      <c r="AM790" s="1207"/>
    </row>
    <row r="791" spans="1:39" ht="65.25" customHeight="1">
      <c r="B791" s="1199"/>
      <c r="C791" s="1201"/>
      <c r="D791" s="285">
        <v>2019</v>
      </c>
      <c r="E791" s="285">
        <v>2020</v>
      </c>
      <c r="F791" s="285">
        <v>2021</v>
      </c>
      <c r="G791" s="285">
        <v>2022</v>
      </c>
      <c r="H791" s="285">
        <v>2023</v>
      </c>
      <c r="I791" s="285">
        <v>2024</v>
      </c>
      <c r="J791" s="285">
        <v>2025</v>
      </c>
      <c r="K791" s="285">
        <v>2026</v>
      </c>
      <c r="L791" s="285">
        <v>2027</v>
      </c>
      <c r="M791" s="285">
        <v>2028</v>
      </c>
      <c r="N791" s="1209"/>
      <c r="O791" s="285">
        <v>2019</v>
      </c>
      <c r="P791" s="285">
        <v>2020</v>
      </c>
      <c r="Q791" s="285">
        <v>2021</v>
      </c>
      <c r="R791" s="285">
        <v>2022</v>
      </c>
      <c r="S791" s="285">
        <v>2023</v>
      </c>
      <c r="T791" s="285">
        <v>2024</v>
      </c>
      <c r="U791" s="285">
        <v>2025</v>
      </c>
      <c r="V791" s="285">
        <v>2026</v>
      </c>
      <c r="W791" s="285">
        <v>2027</v>
      </c>
      <c r="X791" s="285">
        <v>2028</v>
      </c>
      <c r="Y791" s="285" t="str">
        <f>'1.  LRAMVA Summary'!D52</f>
        <v>Residential</v>
      </c>
      <c r="Z791" s="285" t="str">
        <f>'1.  LRAMVA Summary'!E52</f>
        <v>GS&lt;50 kW</v>
      </c>
      <c r="AA791" s="285" t="str">
        <f>'1.  LRAMVA Summary'!F52</f>
        <v>GS&gt;50 kW</v>
      </c>
      <c r="AB791" s="285" t="str">
        <f>'1.  LRAMVA Summary'!G52</f>
        <v>Streetlighting kW</v>
      </c>
      <c r="AC791" s="285" t="str">
        <f>'1.  LRAMVA Summary'!H52</f>
        <v/>
      </c>
      <c r="AD791" s="285" t="str">
        <f>'1.  LRAMVA Summary'!I52</f>
        <v/>
      </c>
      <c r="AE791" s="285" t="str">
        <f>'1.  LRAMVA Summary'!J52</f>
        <v/>
      </c>
      <c r="AF791" s="285" t="str">
        <f>'1.  LRAMVA Summary'!K52</f>
        <v/>
      </c>
      <c r="AG791" s="285" t="str">
        <f>'1.  LRAMVA Summary'!L52</f>
        <v/>
      </c>
      <c r="AH791" s="285" t="str">
        <f>'1.  LRAMVA Summary'!M52</f>
        <v/>
      </c>
      <c r="AI791" s="285" t="str">
        <f>'1.  LRAMVA Summary'!N52</f>
        <v/>
      </c>
      <c r="AJ791" s="285" t="str">
        <f>'1.  LRAMVA Summary'!O52</f>
        <v/>
      </c>
      <c r="AK791" s="285" t="str">
        <f>'1.  LRAMVA Summary'!P52</f>
        <v/>
      </c>
      <c r="AL791" s="285" t="str">
        <f>'1.  LRAMVA Summary'!Q52</f>
        <v/>
      </c>
      <c r="AM791" s="287" t="str">
        <f>'1.  LRAMVA Summary'!R52</f>
        <v>Total</v>
      </c>
    </row>
    <row r="792" spans="1:39" ht="15.75" customHeight="1">
      <c r="A792" s="529"/>
      <c r="B792" s="515" t="s">
        <v>504</v>
      </c>
      <c r="C792" s="289"/>
      <c r="D792" s="289"/>
      <c r="E792" s="289"/>
      <c r="F792" s="289"/>
      <c r="G792" s="289"/>
      <c r="H792" s="289"/>
      <c r="I792" s="289"/>
      <c r="J792" s="289"/>
      <c r="K792" s="289"/>
      <c r="L792" s="289"/>
      <c r="M792" s="289"/>
      <c r="N792" s="290"/>
      <c r="O792" s="289"/>
      <c r="P792" s="289"/>
      <c r="Q792" s="289"/>
      <c r="R792" s="289"/>
      <c r="S792" s="289"/>
      <c r="T792" s="289"/>
      <c r="U792" s="289"/>
      <c r="V792" s="289"/>
      <c r="W792" s="289"/>
      <c r="X792" s="289"/>
      <c r="Y792" s="291" t="str">
        <f>'1.  LRAMVA Summary'!D53</f>
        <v>kWh</v>
      </c>
      <c r="Z792" s="291" t="str">
        <f>'1.  LRAMVA Summary'!E53</f>
        <v>kWh</v>
      </c>
      <c r="AA792" s="291" t="str">
        <f>'1.  LRAMVA Summary'!F53</f>
        <v>kW</v>
      </c>
      <c r="AB792" s="291" t="str">
        <f>'1.  LRAMVA Summary'!G53</f>
        <v>kW</v>
      </c>
      <c r="AC792" s="291">
        <f>'1.  LRAMVA Summary'!H53</f>
        <v>0</v>
      </c>
      <c r="AD792" s="291">
        <f>'1.  LRAMVA Summary'!I53</f>
        <v>0</v>
      </c>
      <c r="AE792" s="291">
        <f>'1.  LRAMVA Summary'!J53</f>
        <v>0</v>
      </c>
      <c r="AF792" s="291">
        <f>'1.  LRAMVA Summary'!K53</f>
        <v>0</v>
      </c>
      <c r="AG792" s="291">
        <f>'1.  LRAMVA Summary'!L53</f>
        <v>0</v>
      </c>
      <c r="AH792" s="291">
        <f>'1.  LRAMVA Summary'!M53</f>
        <v>0</v>
      </c>
      <c r="AI792" s="291">
        <f>'1.  LRAMVA Summary'!N53</f>
        <v>0</v>
      </c>
      <c r="AJ792" s="291">
        <f>'1.  LRAMVA Summary'!O53</f>
        <v>0</v>
      </c>
      <c r="AK792" s="291">
        <f>'1.  LRAMVA Summary'!P53</f>
        <v>0</v>
      </c>
      <c r="AL792" s="291">
        <f>'1.  LRAMVA Summary'!Q53</f>
        <v>0</v>
      </c>
      <c r="AM792" s="292"/>
    </row>
    <row r="793" spans="1:39" ht="15.5" outlineLevel="1">
      <c r="A793" s="529"/>
      <c r="B793" s="501" t="s">
        <v>497</v>
      </c>
      <c r="C793" s="289"/>
      <c r="D793" s="289"/>
      <c r="E793" s="289"/>
      <c r="F793" s="289"/>
      <c r="G793" s="289"/>
      <c r="H793" s="289"/>
      <c r="I793" s="289"/>
      <c r="J793" s="289"/>
      <c r="K793" s="289"/>
      <c r="L793" s="289"/>
      <c r="M793" s="289"/>
      <c r="N793" s="290"/>
      <c r="O793" s="289"/>
      <c r="P793" s="289"/>
      <c r="Q793" s="289"/>
      <c r="R793" s="289"/>
      <c r="S793" s="289"/>
      <c r="T793" s="289"/>
      <c r="U793" s="289"/>
      <c r="V793" s="289"/>
      <c r="W793" s="289"/>
      <c r="X793" s="289"/>
      <c r="Y793" s="291"/>
      <c r="Z793" s="291"/>
      <c r="AA793" s="291"/>
      <c r="AB793" s="291"/>
      <c r="AC793" s="291"/>
      <c r="AD793" s="291"/>
      <c r="AE793" s="291"/>
      <c r="AF793" s="291"/>
      <c r="AG793" s="291"/>
      <c r="AH793" s="291"/>
      <c r="AI793" s="291"/>
      <c r="AJ793" s="291"/>
      <c r="AK793" s="291"/>
      <c r="AL793" s="291"/>
      <c r="AM793" s="292"/>
    </row>
    <row r="794" spans="1:39" ht="15.5" outlineLevel="1">
      <c r="A794" s="529">
        <v>1</v>
      </c>
      <c r="B794" s="427" t="s">
        <v>95</v>
      </c>
      <c r="C794" s="291" t="s">
        <v>25</v>
      </c>
      <c r="D794" s="295"/>
      <c r="E794" s="295"/>
      <c r="F794" s="295"/>
      <c r="G794" s="295"/>
      <c r="H794" s="295"/>
      <c r="I794" s="295"/>
      <c r="J794" s="295"/>
      <c r="K794" s="295"/>
      <c r="L794" s="295"/>
      <c r="M794" s="295"/>
      <c r="N794" s="291"/>
      <c r="O794" s="295"/>
      <c r="P794" s="295"/>
      <c r="Q794" s="295"/>
      <c r="R794" s="295"/>
      <c r="S794" s="295"/>
      <c r="T794" s="295"/>
      <c r="U794" s="295"/>
      <c r="V794" s="295"/>
      <c r="W794" s="295"/>
      <c r="X794" s="295"/>
      <c r="Y794" s="409"/>
      <c r="Z794" s="409"/>
      <c r="AA794" s="409"/>
      <c r="AB794" s="409"/>
      <c r="AC794" s="409"/>
      <c r="AD794" s="409"/>
      <c r="AE794" s="409"/>
      <c r="AF794" s="409"/>
      <c r="AG794" s="409"/>
      <c r="AH794" s="409"/>
      <c r="AI794" s="409"/>
      <c r="AJ794" s="409"/>
      <c r="AK794" s="409"/>
      <c r="AL794" s="409"/>
      <c r="AM794" s="296">
        <f>SUM(Y794:AL794)</f>
        <v>0</v>
      </c>
    </row>
    <row r="795" spans="1:39" ht="15.5" outlineLevel="1">
      <c r="A795" s="529"/>
      <c r="B795" s="294" t="s">
        <v>342</v>
      </c>
      <c r="C795" s="291" t="s">
        <v>163</v>
      </c>
      <c r="D795" s="295"/>
      <c r="E795" s="295"/>
      <c r="F795" s="295"/>
      <c r="G795" s="295"/>
      <c r="H795" s="295"/>
      <c r="I795" s="295"/>
      <c r="J795" s="295"/>
      <c r="K795" s="295"/>
      <c r="L795" s="295"/>
      <c r="M795" s="295"/>
      <c r="N795" s="466"/>
      <c r="O795" s="295"/>
      <c r="P795" s="295"/>
      <c r="Q795" s="295"/>
      <c r="R795" s="295"/>
      <c r="S795" s="295"/>
      <c r="T795" s="295"/>
      <c r="U795" s="295"/>
      <c r="V795" s="295"/>
      <c r="W795" s="295"/>
      <c r="X795" s="295"/>
      <c r="Y795" s="410">
        <f>Y794</f>
        <v>0</v>
      </c>
      <c r="Z795" s="410">
        <f t="shared" ref="Z795" si="2026">Z794</f>
        <v>0</v>
      </c>
      <c r="AA795" s="410">
        <f t="shared" ref="AA795" si="2027">AA794</f>
        <v>0</v>
      </c>
      <c r="AB795" s="410">
        <f t="shared" ref="AB795" si="2028">AB794</f>
        <v>0</v>
      </c>
      <c r="AC795" s="410">
        <f t="shared" ref="AC795" si="2029">AC794</f>
        <v>0</v>
      </c>
      <c r="AD795" s="410">
        <f t="shared" ref="AD795" si="2030">AD794</f>
        <v>0</v>
      </c>
      <c r="AE795" s="410">
        <f t="shared" ref="AE795" si="2031">AE794</f>
        <v>0</v>
      </c>
      <c r="AF795" s="410">
        <f t="shared" ref="AF795" si="2032">AF794</f>
        <v>0</v>
      </c>
      <c r="AG795" s="410">
        <f t="shared" ref="AG795" si="2033">AG794</f>
        <v>0</v>
      </c>
      <c r="AH795" s="410">
        <f t="shared" ref="AH795" si="2034">AH794</f>
        <v>0</v>
      </c>
      <c r="AI795" s="410">
        <f t="shared" ref="AI795" si="2035">AI794</f>
        <v>0</v>
      </c>
      <c r="AJ795" s="410">
        <f t="shared" ref="AJ795" si="2036">AJ794</f>
        <v>0</v>
      </c>
      <c r="AK795" s="410">
        <f t="shared" ref="AK795" si="2037">AK794</f>
        <v>0</v>
      </c>
      <c r="AL795" s="410">
        <f t="shared" ref="AL795" si="2038">AL794</f>
        <v>0</v>
      </c>
      <c r="AM795" s="297"/>
    </row>
    <row r="796" spans="1:39" ht="15.5" outlineLevel="1">
      <c r="A796" s="529"/>
      <c r="B796" s="298"/>
      <c r="C796" s="299"/>
      <c r="D796" s="299"/>
      <c r="E796" s="299"/>
      <c r="F796" s="299"/>
      <c r="G796" s="299"/>
      <c r="H796" s="299"/>
      <c r="I796" s="299"/>
      <c r="J796" s="299"/>
      <c r="K796" s="299"/>
      <c r="L796" s="299"/>
      <c r="M796" s="299"/>
      <c r="N796" s="300"/>
      <c r="O796" s="299"/>
      <c r="P796" s="299"/>
      <c r="Q796" s="299"/>
      <c r="R796" s="299"/>
      <c r="S796" s="299"/>
      <c r="T796" s="299"/>
      <c r="U796" s="299"/>
      <c r="V796" s="299"/>
      <c r="W796" s="299"/>
      <c r="X796" s="299"/>
      <c r="Y796" s="411"/>
      <c r="Z796" s="412"/>
      <c r="AA796" s="412"/>
      <c r="AB796" s="412"/>
      <c r="AC796" s="412"/>
      <c r="AD796" s="412"/>
      <c r="AE796" s="412"/>
      <c r="AF796" s="412"/>
      <c r="AG796" s="412"/>
      <c r="AH796" s="412"/>
      <c r="AI796" s="412"/>
      <c r="AJ796" s="412"/>
      <c r="AK796" s="412"/>
      <c r="AL796" s="412"/>
      <c r="AM796" s="302"/>
    </row>
    <row r="797" spans="1:39" ht="15.5" outlineLevel="1">
      <c r="A797" s="529">
        <v>2</v>
      </c>
      <c r="B797" s="427" t="s">
        <v>96</v>
      </c>
      <c r="C797" s="291" t="s">
        <v>25</v>
      </c>
      <c r="D797" s="295"/>
      <c r="E797" s="295"/>
      <c r="F797" s="295"/>
      <c r="G797" s="295"/>
      <c r="H797" s="295"/>
      <c r="I797" s="295"/>
      <c r="J797" s="295"/>
      <c r="K797" s="295"/>
      <c r="L797" s="295"/>
      <c r="M797" s="295"/>
      <c r="N797" s="291"/>
      <c r="O797" s="295"/>
      <c r="P797" s="295"/>
      <c r="Q797" s="295"/>
      <c r="R797" s="295"/>
      <c r="S797" s="295"/>
      <c r="T797" s="295"/>
      <c r="U797" s="295"/>
      <c r="V797" s="295"/>
      <c r="W797" s="295"/>
      <c r="X797" s="295"/>
      <c r="Y797" s="409"/>
      <c r="Z797" s="409"/>
      <c r="AA797" s="409"/>
      <c r="AB797" s="409"/>
      <c r="AC797" s="409"/>
      <c r="AD797" s="409"/>
      <c r="AE797" s="409"/>
      <c r="AF797" s="409"/>
      <c r="AG797" s="409"/>
      <c r="AH797" s="409"/>
      <c r="AI797" s="409"/>
      <c r="AJ797" s="409"/>
      <c r="AK797" s="409"/>
      <c r="AL797" s="409"/>
      <c r="AM797" s="296">
        <f>SUM(Y797:AL797)</f>
        <v>0</v>
      </c>
    </row>
    <row r="798" spans="1:39" ht="15.5" outlineLevel="1">
      <c r="A798" s="529"/>
      <c r="B798" s="294" t="s">
        <v>342</v>
      </c>
      <c r="C798" s="291" t="s">
        <v>163</v>
      </c>
      <c r="D798" s="295"/>
      <c r="E798" s="295"/>
      <c r="F798" s="295"/>
      <c r="G798" s="295"/>
      <c r="H798" s="295"/>
      <c r="I798" s="295"/>
      <c r="J798" s="295"/>
      <c r="K798" s="295"/>
      <c r="L798" s="295"/>
      <c r="M798" s="295"/>
      <c r="N798" s="466"/>
      <c r="O798" s="295"/>
      <c r="P798" s="295"/>
      <c r="Q798" s="295"/>
      <c r="R798" s="295"/>
      <c r="S798" s="295"/>
      <c r="T798" s="295"/>
      <c r="U798" s="295"/>
      <c r="V798" s="295"/>
      <c r="W798" s="295"/>
      <c r="X798" s="295"/>
      <c r="Y798" s="410">
        <f>Y797</f>
        <v>0</v>
      </c>
      <c r="Z798" s="410">
        <f t="shared" ref="Z798" si="2039">Z797</f>
        <v>0</v>
      </c>
      <c r="AA798" s="410">
        <f t="shared" ref="AA798" si="2040">AA797</f>
        <v>0</v>
      </c>
      <c r="AB798" s="410">
        <f t="shared" ref="AB798" si="2041">AB797</f>
        <v>0</v>
      </c>
      <c r="AC798" s="410">
        <f t="shared" ref="AC798" si="2042">AC797</f>
        <v>0</v>
      </c>
      <c r="AD798" s="410">
        <f t="shared" ref="AD798" si="2043">AD797</f>
        <v>0</v>
      </c>
      <c r="AE798" s="410">
        <f t="shared" ref="AE798" si="2044">AE797</f>
        <v>0</v>
      </c>
      <c r="AF798" s="410">
        <f t="shared" ref="AF798" si="2045">AF797</f>
        <v>0</v>
      </c>
      <c r="AG798" s="410">
        <f t="shared" ref="AG798" si="2046">AG797</f>
        <v>0</v>
      </c>
      <c r="AH798" s="410">
        <f t="shared" ref="AH798" si="2047">AH797</f>
        <v>0</v>
      </c>
      <c r="AI798" s="410">
        <f t="shared" ref="AI798" si="2048">AI797</f>
        <v>0</v>
      </c>
      <c r="AJ798" s="410">
        <f t="shared" ref="AJ798" si="2049">AJ797</f>
        <v>0</v>
      </c>
      <c r="AK798" s="410">
        <f t="shared" ref="AK798" si="2050">AK797</f>
        <v>0</v>
      </c>
      <c r="AL798" s="410">
        <f t="shared" ref="AL798" si="2051">AL797</f>
        <v>0</v>
      </c>
      <c r="AM798" s="297"/>
    </row>
    <row r="799" spans="1:39" ht="15.5" outlineLevel="1">
      <c r="A799" s="529"/>
      <c r="B799" s="298"/>
      <c r="C799" s="299"/>
      <c r="D799" s="304"/>
      <c r="E799" s="304"/>
      <c r="F799" s="304"/>
      <c r="G799" s="304"/>
      <c r="H799" s="304"/>
      <c r="I799" s="304"/>
      <c r="J799" s="304"/>
      <c r="K799" s="304"/>
      <c r="L799" s="304"/>
      <c r="M799" s="304"/>
      <c r="N799" s="300"/>
      <c r="O799" s="304"/>
      <c r="P799" s="304"/>
      <c r="Q799" s="304"/>
      <c r="R799" s="304"/>
      <c r="S799" s="304"/>
      <c r="T799" s="304"/>
      <c r="U799" s="304"/>
      <c r="V799" s="304"/>
      <c r="W799" s="304"/>
      <c r="X799" s="304"/>
      <c r="Y799" s="411"/>
      <c r="Z799" s="412"/>
      <c r="AA799" s="412"/>
      <c r="AB799" s="412"/>
      <c r="AC799" s="412"/>
      <c r="AD799" s="412"/>
      <c r="AE799" s="412"/>
      <c r="AF799" s="412"/>
      <c r="AG799" s="412"/>
      <c r="AH799" s="412"/>
      <c r="AI799" s="412"/>
      <c r="AJ799" s="412"/>
      <c r="AK799" s="412"/>
      <c r="AL799" s="412"/>
      <c r="AM799" s="302"/>
    </row>
    <row r="800" spans="1:39" ht="15.5" outlineLevel="1">
      <c r="A800" s="529">
        <v>3</v>
      </c>
      <c r="B800" s="427" t="s">
        <v>97</v>
      </c>
      <c r="C800" s="291" t="s">
        <v>25</v>
      </c>
      <c r="D800" s="295"/>
      <c r="E800" s="295"/>
      <c r="F800" s="295"/>
      <c r="G800" s="295"/>
      <c r="H800" s="295"/>
      <c r="I800" s="295"/>
      <c r="J800" s="295"/>
      <c r="K800" s="295"/>
      <c r="L800" s="295"/>
      <c r="M800" s="295"/>
      <c r="N800" s="291"/>
      <c r="O800" s="295"/>
      <c r="P800" s="295"/>
      <c r="Q800" s="295"/>
      <c r="R800" s="295"/>
      <c r="S800" s="295"/>
      <c r="T800" s="295"/>
      <c r="U800" s="295"/>
      <c r="V800" s="295"/>
      <c r="W800" s="295"/>
      <c r="X800" s="295"/>
      <c r="Y800" s="409"/>
      <c r="Z800" s="409"/>
      <c r="AA800" s="409"/>
      <c r="AB800" s="409"/>
      <c r="AC800" s="409"/>
      <c r="AD800" s="409"/>
      <c r="AE800" s="409"/>
      <c r="AF800" s="409"/>
      <c r="AG800" s="409"/>
      <c r="AH800" s="409"/>
      <c r="AI800" s="409"/>
      <c r="AJ800" s="409"/>
      <c r="AK800" s="409"/>
      <c r="AL800" s="409"/>
      <c r="AM800" s="296">
        <f>SUM(Y800:AL800)</f>
        <v>0</v>
      </c>
    </row>
    <row r="801" spans="1:39" ht="15.5" outlineLevel="1">
      <c r="A801" s="529"/>
      <c r="B801" s="294" t="s">
        <v>342</v>
      </c>
      <c r="C801" s="291" t="s">
        <v>163</v>
      </c>
      <c r="D801" s="295"/>
      <c r="E801" s="295"/>
      <c r="F801" s="295"/>
      <c r="G801" s="295"/>
      <c r="H801" s="295"/>
      <c r="I801" s="295"/>
      <c r="J801" s="295"/>
      <c r="K801" s="295"/>
      <c r="L801" s="295"/>
      <c r="M801" s="295"/>
      <c r="N801" s="466"/>
      <c r="O801" s="295"/>
      <c r="P801" s="295"/>
      <c r="Q801" s="295"/>
      <c r="R801" s="295"/>
      <c r="S801" s="295"/>
      <c r="T801" s="295"/>
      <c r="U801" s="295"/>
      <c r="V801" s="295"/>
      <c r="W801" s="295"/>
      <c r="X801" s="295"/>
      <c r="Y801" s="410">
        <f>Y800</f>
        <v>0</v>
      </c>
      <c r="Z801" s="410">
        <f t="shared" ref="Z801" si="2052">Z800</f>
        <v>0</v>
      </c>
      <c r="AA801" s="410">
        <f t="shared" ref="AA801" si="2053">AA800</f>
        <v>0</v>
      </c>
      <c r="AB801" s="410">
        <f t="shared" ref="AB801" si="2054">AB800</f>
        <v>0</v>
      </c>
      <c r="AC801" s="410">
        <f t="shared" ref="AC801" si="2055">AC800</f>
        <v>0</v>
      </c>
      <c r="AD801" s="410">
        <f t="shared" ref="AD801" si="2056">AD800</f>
        <v>0</v>
      </c>
      <c r="AE801" s="410">
        <f t="shared" ref="AE801" si="2057">AE800</f>
        <v>0</v>
      </c>
      <c r="AF801" s="410">
        <f t="shared" ref="AF801" si="2058">AF800</f>
        <v>0</v>
      </c>
      <c r="AG801" s="410">
        <f t="shared" ref="AG801" si="2059">AG800</f>
        <v>0</v>
      </c>
      <c r="AH801" s="410">
        <f t="shared" ref="AH801" si="2060">AH800</f>
        <v>0</v>
      </c>
      <c r="AI801" s="410">
        <f t="shared" ref="AI801" si="2061">AI800</f>
        <v>0</v>
      </c>
      <c r="AJ801" s="410">
        <f t="shared" ref="AJ801" si="2062">AJ800</f>
        <v>0</v>
      </c>
      <c r="AK801" s="410">
        <f t="shared" ref="AK801" si="2063">AK800</f>
        <v>0</v>
      </c>
      <c r="AL801" s="410">
        <f t="shared" ref="AL801" si="2064">AL800</f>
        <v>0</v>
      </c>
      <c r="AM801" s="297"/>
    </row>
    <row r="802" spans="1:39" ht="15.5" outlineLevel="1">
      <c r="A802" s="529"/>
      <c r="B802" s="294"/>
      <c r="C802" s="305"/>
      <c r="D802" s="291"/>
      <c r="E802" s="291"/>
      <c r="F802" s="291"/>
      <c r="G802" s="291"/>
      <c r="H802" s="291"/>
      <c r="I802" s="291"/>
      <c r="J802" s="291"/>
      <c r="K802" s="291"/>
      <c r="L802" s="291"/>
      <c r="M802" s="291"/>
      <c r="N802" s="291"/>
      <c r="O802" s="291"/>
      <c r="P802" s="291"/>
      <c r="Q802" s="291"/>
      <c r="R802" s="291"/>
      <c r="S802" s="291"/>
      <c r="T802" s="291"/>
      <c r="U802" s="291"/>
      <c r="V802" s="291"/>
      <c r="W802" s="291"/>
      <c r="X802" s="291"/>
      <c r="Y802" s="411"/>
      <c r="Z802" s="411"/>
      <c r="AA802" s="411"/>
      <c r="AB802" s="411"/>
      <c r="AC802" s="411"/>
      <c r="AD802" s="411"/>
      <c r="AE802" s="411"/>
      <c r="AF802" s="411"/>
      <c r="AG802" s="411"/>
      <c r="AH802" s="411"/>
      <c r="AI802" s="411"/>
      <c r="AJ802" s="411"/>
      <c r="AK802" s="411"/>
      <c r="AL802" s="411"/>
      <c r="AM802" s="306"/>
    </row>
    <row r="803" spans="1:39" ht="15.5" outlineLevel="1">
      <c r="A803" s="529">
        <v>4</v>
      </c>
      <c r="B803" s="517" t="s">
        <v>668</v>
      </c>
      <c r="C803" s="291" t="s">
        <v>25</v>
      </c>
      <c r="D803" s="295"/>
      <c r="E803" s="295"/>
      <c r="F803" s="295"/>
      <c r="G803" s="295"/>
      <c r="H803" s="295"/>
      <c r="I803" s="295"/>
      <c r="J803" s="295"/>
      <c r="K803" s="295"/>
      <c r="L803" s="295"/>
      <c r="M803" s="295"/>
      <c r="N803" s="291"/>
      <c r="O803" s="295"/>
      <c r="P803" s="295"/>
      <c r="Q803" s="295"/>
      <c r="R803" s="295"/>
      <c r="S803" s="295"/>
      <c r="T803" s="295"/>
      <c r="U803" s="295"/>
      <c r="V803" s="295"/>
      <c r="W803" s="295"/>
      <c r="X803" s="295"/>
      <c r="Y803" s="414"/>
      <c r="Z803" s="414"/>
      <c r="AA803" s="414"/>
      <c r="AB803" s="414"/>
      <c r="AC803" s="414"/>
      <c r="AD803" s="414"/>
      <c r="AE803" s="414"/>
      <c r="AF803" s="409"/>
      <c r="AG803" s="409"/>
      <c r="AH803" s="409"/>
      <c r="AI803" s="409"/>
      <c r="AJ803" s="409"/>
      <c r="AK803" s="409"/>
      <c r="AL803" s="409"/>
      <c r="AM803" s="296">
        <f>SUM(Y803:AL803)</f>
        <v>0</v>
      </c>
    </row>
    <row r="804" spans="1:39" ht="15.5" outlineLevel="1">
      <c r="A804" s="529"/>
      <c r="B804" s="294" t="s">
        <v>342</v>
      </c>
      <c r="C804" s="291" t="s">
        <v>163</v>
      </c>
      <c r="D804" s="295"/>
      <c r="E804" s="295"/>
      <c r="F804" s="295"/>
      <c r="G804" s="295"/>
      <c r="H804" s="295"/>
      <c r="I804" s="295"/>
      <c r="J804" s="295"/>
      <c r="K804" s="295"/>
      <c r="L804" s="295"/>
      <c r="M804" s="295"/>
      <c r="N804" s="466"/>
      <c r="O804" s="295"/>
      <c r="P804" s="295"/>
      <c r="Q804" s="295"/>
      <c r="R804" s="295"/>
      <c r="S804" s="295"/>
      <c r="T804" s="295"/>
      <c r="U804" s="295"/>
      <c r="V804" s="295"/>
      <c r="W804" s="295"/>
      <c r="X804" s="295"/>
      <c r="Y804" s="410">
        <f>Y803</f>
        <v>0</v>
      </c>
      <c r="Z804" s="410">
        <f t="shared" ref="Z804" si="2065">Z803</f>
        <v>0</v>
      </c>
      <c r="AA804" s="410">
        <f t="shared" ref="AA804" si="2066">AA803</f>
        <v>0</v>
      </c>
      <c r="AB804" s="410">
        <f t="shared" ref="AB804" si="2067">AB803</f>
        <v>0</v>
      </c>
      <c r="AC804" s="410">
        <f t="shared" ref="AC804" si="2068">AC803</f>
        <v>0</v>
      </c>
      <c r="AD804" s="410">
        <f t="shared" ref="AD804" si="2069">AD803</f>
        <v>0</v>
      </c>
      <c r="AE804" s="410">
        <f t="shared" ref="AE804" si="2070">AE803</f>
        <v>0</v>
      </c>
      <c r="AF804" s="410">
        <f t="shared" ref="AF804" si="2071">AF803</f>
        <v>0</v>
      </c>
      <c r="AG804" s="410">
        <f t="shared" ref="AG804" si="2072">AG803</f>
        <v>0</v>
      </c>
      <c r="AH804" s="410">
        <f t="shared" ref="AH804" si="2073">AH803</f>
        <v>0</v>
      </c>
      <c r="AI804" s="410">
        <f t="shared" ref="AI804" si="2074">AI803</f>
        <v>0</v>
      </c>
      <c r="AJ804" s="410">
        <f t="shared" ref="AJ804" si="2075">AJ803</f>
        <v>0</v>
      </c>
      <c r="AK804" s="410">
        <f t="shared" ref="AK804" si="2076">AK803</f>
        <v>0</v>
      </c>
      <c r="AL804" s="410">
        <f t="shared" ref="AL804" si="2077">AL803</f>
        <v>0</v>
      </c>
      <c r="AM804" s="297"/>
    </row>
    <row r="805" spans="1:39" ht="15.5" outlineLevel="1">
      <c r="A805" s="529"/>
      <c r="B805" s="294"/>
      <c r="C805" s="305"/>
      <c r="D805" s="304"/>
      <c r="E805" s="304"/>
      <c r="F805" s="304"/>
      <c r="G805" s="304"/>
      <c r="H805" s="304"/>
      <c r="I805" s="304"/>
      <c r="J805" s="304"/>
      <c r="K805" s="304"/>
      <c r="L805" s="304"/>
      <c r="M805" s="304"/>
      <c r="N805" s="291"/>
      <c r="O805" s="304"/>
      <c r="P805" s="304"/>
      <c r="Q805" s="304"/>
      <c r="R805" s="304"/>
      <c r="S805" s="304"/>
      <c r="T805" s="304"/>
      <c r="U805" s="304"/>
      <c r="V805" s="304"/>
      <c r="W805" s="304"/>
      <c r="X805" s="304"/>
      <c r="Y805" s="411"/>
      <c r="Z805" s="411"/>
      <c r="AA805" s="411"/>
      <c r="AB805" s="411"/>
      <c r="AC805" s="411"/>
      <c r="AD805" s="411"/>
      <c r="AE805" s="411"/>
      <c r="AF805" s="411"/>
      <c r="AG805" s="411"/>
      <c r="AH805" s="411"/>
      <c r="AI805" s="411"/>
      <c r="AJ805" s="411"/>
      <c r="AK805" s="411"/>
      <c r="AL805" s="411"/>
      <c r="AM805" s="306"/>
    </row>
    <row r="806" spans="1:39" ht="15.75" customHeight="1" outlineLevel="1">
      <c r="A806" s="529">
        <v>5</v>
      </c>
      <c r="B806" s="427" t="s">
        <v>98</v>
      </c>
      <c r="C806" s="291" t="s">
        <v>25</v>
      </c>
      <c r="D806" s="295"/>
      <c r="E806" s="295"/>
      <c r="F806" s="295"/>
      <c r="G806" s="295"/>
      <c r="H806" s="295"/>
      <c r="I806" s="295"/>
      <c r="J806" s="295"/>
      <c r="K806" s="295"/>
      <c r="L806" s="295"/>
      <c r="M806" s="295"/>
      <c r="N806" s="291"/>
      <c r="O806" s="295"/>
      <c r="P806" s="295"/>
      <c r="Q806" s="295"/>
      <c r="R806" s="295"/>
      <c r="S806" s="295"/>
      <c r="T806" s="295"/>
      <c r="U806" s="295"/>
      <c r="V806" s="295"/>
      <c r="W806" s="295"/>
      <c r="X806" s="295"/>
      <c r="Y806" s="414"/>
      <c r="Z806" s="414"/>
      <c r="AA806" s="414"/>
      <c r="AB806" s="414"/>
      <c r="AC806" s="414"/>
      <c r="AD806" s="414"/>
      <c r="AE806" s="414"/>
      <c r="AF806" s="409"/>
      <c r="AG806" s="409"/>
      <c r="AH806" s="409"/>
      <c r="AI806" s="409"/>
      <c r="AJ806" s="409"/>
      <c r="AK806" s="409"/>
      <c r="AL806" s="409"/>
      <c r="AM806" s="296">
        <f>SUM(Y806:AL806)</f>
        <v>0</v>
      </c>
    </row>
    <row r="807" spans="1:39" ht="20.25" customHeight="1" outlineLevel="1">
      <c r="A807" s="529"/>
      <c r="B807" s="294" t="s">
        <v>342</v>
      </c>
      <c r="C807" s="291" t="s">
        <v>163</v>
      </c>
      <c r="D807" s="295"/>
      <c r="E807" s="295"/>
      <c r="F807" s="295"/>
      <c r="G807" s="295"/>
      <c r="H807" s="295"/>
      <c r="I807" s="295"/>
      <c r="J807" s="295"/>
      <c r="K807" s="295"/>
      <c r="L807" s="295"/>
      <c r="M807" s="295"/>
      <c r="N807" s="466"/>
      <c r="O807" s="295"/>
      <c r="P807" s="295"/>
      <c r="Q807" s="295"/>
      <c r="R807" s="295"/>
      <c r="S807" s="295"/>
      <c r="T807" s="295"/>
      <c r="U807" s="295"/>
      <c r="V807" s="295"/>
      <c r="W807" s="295"/>
      <c r="X807" s="295"/>
      <c r="Y807" s="410">
        <f>Y806</f>
        <v>0</v>
      </c>
      <c r="Z807" s="410">
        <f t="shared" ref="Z807" si="2078">Z806</f>
        <v>0</v>
      </c>
      <c r="AA807" s="410">
        <f t="shared" ref="AA807" si="2079">AA806</f>
        <v>0</v>
      </c>
      <c r="AB807" s="410">
        <f t="shared" ref="AB807" si="2080">AB806</f>
        <v>0</v>
      </c>
      <c r="AC807" s="410">
        <f t="shared" ref="AC807" si="2081">AC806</f>
        <v>0</v>
      </c>
      <c r="AD807" s="410">
        <f t="shared" ref="AD807" si="2082">AD806</f>
        <v>0</v>
      </c>
      <c r="AE807" s="410">
        <f t="shared" ref="AE807" si="2083">AE806</f>
        <v>0</v>
      </c>
      <c r="AF807" s="410">
        <f t="shared" ref="AF807" si="2084">AF806</f>
        <v>0</v>
      </c>
      <c r="AG807" s="410">
        <f t="shared" ref="AG807" si="2085">AG806</f>
        <v>0</v>
      </c>
      <c r="AH807" s="410">
        <f t="shared" ref="AH807" si="2086">AH806</f>
        <v>0</v>
      </c>
      <c r="AI807" s="410">
        <f t="shared" ref="AI807" si="2087">AI806</f>
        <v>0</v>
      </c>
      <c r="AJ807" s="410">
        <f t="shared" ref="AJ807" si="2088">AJ806</f>
        <v>0</v>
      </c>
      <c r="AK807" s="410">
        <f t="shared" ref="AK807" si="2089">AK806</f>
        <v>0</v>
      </c>
      <c r="AL807" s="410">
        <f t="shared" ref="AL807" si="2090">AL806</f>
        <v>0</v>
      </c>
      <c r="AM807" s="297"/>
    </row>
    <row r="808" spans="1:39" ht="15.5" outlineLevel="1">
      <c r="A808" s="529"/>
      <c r="B808" s="294"/>
      <c r="C808" s="291"/>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21"/>
      <c r="Z808" s="422"/>
      <c r="AA808" s="422"/>
      <c r="AB808" s="422"/>
      <c r="AC808" s="422"/>
      <c r="AD808" s="422"/>
      <c r="AE808" s="422"/>
      <c r="AF808" s="422"/>
      <c r="AG808" s="422"/>
      <c r="AH808" s="422"/>
      <c r="AI808" s="422"/>
      <c r="AJ808" s="422"/>
      <c r="AK808" s="422"/>
      <c r="AL808" s="422"/>
      <c r="AM808" s="297"/>
    </row>
    <row r="809" spans="1:39" ht="15.5" outlineLevel="1">
      <c r="A809" s="529"/>
      <c r="B809" s="318" t="s">
        <v>498</v>
      </c>
      <c r="C809" s="289"/>
      <c r="D809" s="289"/>
      <c r="E809" s="289"/>
      <c r="F809" s="289"/>
      <c r="G809" s="289"/>
      <c r="H809" s="289"/>
      <c r="I809" s="289"/>
      <c r="J809" s="289"/>
      <c r="K809" s="289"/>
      <c r="L809" s="289"/>
      <c r="M809" s="289"/>
      <c r="N809" s="290"/>
      <c r="O809" s="289"/>
      <c r="P809" s="289"/>
      <c r="Q809" s="289"/>
      <c r="R809" s="289"/>
      <c r="S809" s="289"/>
      <c r="T809" s="289"/>
      <c r="U809" s="289"/>
      <c r="V809" s="289"/>
      <c r="W809" s="289"/>
      <c r="X809" s="289"/>
      <c r="Y809" s="413"/>
      <c r="Z809" s="413"/>
      <c r="AA809" s="413"/>
      <c r="AB809" s="413"/>
      <c r="AC809" s="413"/>
      <c r="AD809" s="413"/>
      <c r="AE809" s="413"/>
      <c r="AF809" s="413"/>
      <c r="AG809" s="413"/>
      <c r="AH809" s="413"/>
      <c r="AI809" s="413"/>
      <c r="AJ809" s="413"/>
      <c r="AK809" s="413"/>
      <c r="AL809" s="413"/>
      <c r="AM809" s="292"/>
    </row>
    <row r="810" spans="1:39" ht="15.5" outlineLevel="1">
      <c r="A810" s="529">
        <v>6</v>
      </c>
      <c r="B810" s="427" t="s">
        <v>99</v>
      </c>
      <c r="C810" s="291" t="s">
        <v>25</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414"/>
      <c r="Z810" s="414"/>
      <c r="AA810" s="414"/>
      <c r="AB810" s="414"/>
      <c r="AC810" s="414"/>
      <c r="AD810" s="414"/>
      <c r="AE810" s="414"/>
      <c r="AF810" s="414"/>
      <c r="AG810" s="414"/>
      <c r="AH810" s="414"/>
      <c r="AI810" s="414"/>
      <c r="AJ810" s="414"/>
      <c r="AK810" s="414"/>
      <c r="AL810" s="414"/>
      <c r="AM810" s="296">
        <f>SUM(Y810:AL810)</f>
        <v>0</v>
      </c>
    </row>
    <row r="811" spans="1:39" ht="15.5" outlineLevel="1">
      <c r="A811" s="529"/>
      <c r="B811" s="294" t="s">
        <v>342</v>
      </c>
      <c r="C811" s="291" t="s">
        <v>163</v>
      </c>
      <c r="D811" s="295"/>
      <c r="E811" s="295"/>
      <c r="F811" s="295"/>
      <c r="G811" s="295"/>
      <c r="H811" s="295"/>
      <c r="I811" s="295"/>
      <c r="J811" s="295"/>
      <c r="K811" s="295"/>
      <c r="L811" s="295"/>
      <c r="M811" s="295"/>
      <c r="N811" s="295">
        <f>N810</f>
        <v>12</v>
      </c>
      <c r="O811" s="295"/>
      <c r="P811" s="295"/>
      <c r="Q811" s="295"/>
      <c r="R811" s="295"/>
      <c r="S811" s="295"/>
      <c r="T811" s="295"/>
      <c r="U811" s="295"/>
      <c r="V811" s="295"/>
      <c r="W811" s="295"/>
      <c r="X811" s="295"/>
      <c r="Y811" s="410">
        <f>Y810</f>
        <v>0</v>
      </c>
      <c r="Z811" s="410">
        <f t="shared" ref="Z811" si="2091">Z810</f>
        <v>0</v>
      </c>
      <c r="AA811" s="410">
        <f t="shared" ref="AA811" si="2092">AA810</f>
        <v>0</v>
      </c>
      <c r="AB811" s="410">
        <f t="shared" ref="AB811" si="2093">AB810</f>
        <v>0</v>
      </c>
      <c r="AC811" s="410">
        <f t="shared" ref="AC811" si="2094">AC810</f>
        <v>0</v>
      </c>
      <c r="AD811" s="410">
        <f t="shared" ref="AD811" si="2095">AD810</f>
        <v>0</v>
      </c>
      <c r="AE811" s="410">
        <f t="shared" ref="AE811" si="2096">AE810</f>
        <v>0</v>
      </c>
      <c r="AF811" s="410">
        <f t="shared" ref="AF811" si="2097">AF810</f>
        <v>0</v>
      </c>
      <c r="AG811" s="410">
        <f t="shared" ref="AG811" si="2098">AG810</f>
        <v>0</v>
      </c>
      <c r="AH811" s="410">
        <f t="shared" ref="AH811" si="2099">AH810</f>
        <v>0</v>
      </c>
      <c r="AI811" s="410">
        <f t="shared" ref="AI811" si="2100">AI810</f>
        <v>0</v>
      </c>
      <c r="AJ811" s="410">
        <f t="shared" ref="AJ811" si="2101">AJ810</f>
        <v>0</v>
      </c>
      <c r="AK811" s="410">
        <f t="shared" ref="AK811" si="2102">AK810</f>
        <v>0</v>
      </c>
      <c r="AL811" s="410">
        <f t="shared" ref="AL811" si="2103">AL810</f>
        <v>0</v>
      </c>
      <c r="AM811" s="311"/>
    </row>
    <row r="812" spans="1:39" ht="15.5" outlineLevel="1">
      <c r="A812" s="529"/>
      <c r="B812" s="310"/>
      <c r="C812" s="312"/>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15"/>
      <c r="Z812" s="415"/>
      <c r="AA812" s="415"/>
      <c r="AB812" s="415"/>
      <c r="AC812" s="415"/>
      <c r="AD812" s="415"/>
      <c r="AE812" s="415"/>
      <c r="AF812" s="415"/>
      <c r="AG812" s="415"/>
      <c r="AH812" s="415"/>
      <c r="AI812" s="415"/>
      <c r="AJ812" s="415"/>
      <c r="AK812" s="415"/>
      <c r="AL812" s="415"/>
      <c r="AM812" s="313"/>
    </row>
    <row r="813" spans="1:39" ht="31" outlineLevel="1">
      <c r="A813" s="529">
        <v>7</v>
      </c>
      <c r="B813" s="427" t="s">
        <v>100</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4"/>
      <c r="Z813" s="414"/>
      <c r="AA813" s="414"/>
      <c r="AB813" s="414"/>
      <c r="AC813" s="414"/>
      <c r="AD813" s="414"/>
      <c r="AE813" s="414"/>
      <c r="AF813" s="414"/>
      <c r="AG813" s="414"/>
      <c r="AH813" s="414"/>
      <c r="AI813" s="414"/>
      <c r="AJ813" s="414"/>
      <c r="AK813" s="414"/>
      <c r="AL813" s="414"/>
      <c r="AM813" s="296">
        <f>SUM(Y813:AL813)</f>
        <v>0</v>
      </c>
    </row>
    <row r="814" spans="1:39" ht="15.5" outlineLevel="1">
      <c r="A814" s="529"/>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0">
        <f>Y813</f>
        <v>0</v>
      </c>
      <c r="Z814" s="410">
        <f t="shared" ref="Z814" si="2104">Z813</f>
        <v>0</v>
      </c>
      <c r="AA814" s="410">
        <f t="shared" ref="AA814" si="2105">AA813</f>
        <v>0</v>
      </c>
      <c r="AB814" s="410">
        <f t="shared" ref="AB814" si="2106">AB813</f>
        <v>0</v>
      </c>
      <c r="AC814" s="410">
        <f t="shared" ref="AC814" si="2107">AC813</f>
        <v>0</v>
      </c>
      <c r="AD814" s="410">
        <f t="shared" ref="AD814" si="2108">AD813</f>
        <v>0</v>
      </c>
      <c r="AE814" s="410">
        <f t="shared" ref="AE814" si="2109">AE813</f>
        <v>0</v>
      </c>
      <c r="AF814" s="410">
        <f t="shared" ref="AF814" si="2110">AF813</f>
        <v>0</v>
      </c>
      <c r="AG814" s="410">
        <f t="shared" ref="AG814" si="2111">AG813</f>
        <v>0</v>
      </c>
      <c r="AH814" s="410">
        <f t="shared" ref="AH814" si="2112">AH813</f>
        <v>0</v>
      </c>
      <c r="AI814" s="410">
        <f t="shared" ref="AI814" si="2113">AI813</f>
        <v>0</v>
      </c>
      <c r="AJ814" s="410">
        <f t="shared" ref="AJ814" si="2114">AJ813</f>
        <v>0</v>
      </c>
      <c r="AK814" s="410">
        <f t="shared" ref="AK814" si="2115">AK813</f>
        <v>0</v>
      </c>
      <c r="AL814" s="410">
        <f t="shared" ref="AL814" si="2116">AL813</f>
        <v>0</v>
      </c>
      <c r="AM814" s="311"/>
    </row>
    <row r="815" spans="1:39" ht="15.5" outlineLevel="1">
      <c r="A815" s="529"/>
      <c r="B815" s="314"/>
      <c r="C815" s="312"/>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5"/>
      <c r="Z815" s="416"/>
      <c r="AA815" s="415"/>
      <c r="AB815" s="415"/>
      <c r="AC815" s="415"/>
      <c r="AD815" s="415"/>
      <c r="AE815" s="415"/>
      <c r="AF815" s="415"/>
      <c r="AG815" s="415"/>
      <c r="AH815" s="415"/>
      <c r="AI815" s="415"/>
      <c r="AJ815" s="415"/>
      <c r="AK815" s="415"/>
      <c r="AL815" s="415"/>
      <c r="AM815" s="313"/>
    </row>
    <row r="816" spans="1:39" ht="31" outlineLevel="1">
      <c r="A816" s="529">
        <v>8</v>
      </c>
      <c r="B816" s="427" t="s">
        <v>101</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4"/>
      <c r="Z816" s="414"/>
      <c r="AA816" s="414"/>
      <c r="AB816" s="414"/>
      <c r="AC816" s="414"/>
      <c r="AD816" s="414"/>
      <c r="AE816" s="414"/>
      <c r="AF816" s="414"/>
      <c r="AG816" s="414"/>
      <c r="AH816" s="414"/>
      <c r="AI816" s="414"/>
      <c r="AJ816" s="414"/>
      <c r="AK816" s="414"/>
      <c r="AL816" s="414"/>
      <c r="AM816" s="296">
        <f>SUM(Y816:AL816)</f>
        <v>0</v>
      </c>
    </row>
    <row r="817" spans="1:39" ht="15.5" outlineLevel="1">
      <c r="A817" s="529"/>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0">
        <f>Y816</f>
        <v>0</v>
      </c>
      <c r="Z817" s="410">
        <f t="shared" ref="Z817" si="2117">Z816</f>
        <v>0</v>
      </c>
      <c r="AA817" s="410">
        <f t="shared" ref="AA817" si="2118">AA816</f>
        <v>0</v>
      </c>
      <c r="AB817" s="410">
        <f t="shared" ref="AB817" si="2119">AB816</f>
        <v>0</v>
      </c>
      <c r="AC817" s="410">
        <f t="shared" ref="AC817" si="2120">AC816</f>
        <v>0</v>
      </c>
      <c r="AD817" s="410">
        <f t="shared" ref="AD817" si="2121">AD816</f>
        <v>0</v>
      </c>
      <c r="AE817" s="410">
        <f t="shared" ref="AE817" si="2122">AE816</f>
        <v>0</v>
      </c>
      <c r="AF817" s="410">
        <f t="shared" ref="AF817" si="2123">AF816</f>
        <v>0</v>
      </c>
      <c r="AG817" s="410">
        <f t="shared" ref="AG817" si="2124">AG816</f>
        <v>0</v>
      </c>
      <c r="AH817" s="410">
        <f t="shared" ref="AH817" si="2125">AH816</f>
        <v>0</v>
      </c>
      <c r="AI817" s="410">
        <f t="shared" ref="AI817" si="2126">AI816</f>
        <v>0</v>
      </c>
      <c r="AJ817" s="410">
        <f t="shared" ref="AJ817" si="2127">AJ816</f>
        <v>0</v>
      </c>
      <c r="AK817" s="410">
        <f t="shared" ref="AK817" si="2128">AK816</f>
        <v>0</v>
      </c>
      <c r="AL817" s="410">
        <f t="shared" ref="AL817" si="2129">AL816</f>
        <v>0</v>
      </c>
      <c r="AM817" s="311"/>
    </row>
    <row r="818" spans="1:39" ht="15.5" outlineLevel="1">
      <c r="A818" s="529"/>
      <c r="B818" s="314"/>
      <c r="C818" s="312"/>
      <c r="D818" s="316"/>
      <c r="E818" s="316"/>
      <c r="F818" s="316"/>
      <c r="G818" s="316"/>
      <c r="H818" s="316"/>
      <c r="I818" s="316"/>
      <c r="J818" s="316"/>
      <c r="K818" s="316"/>
      <c r="L818" s="316"/>
      <c r="M818" s="316"/>
      <c r="N818" s="291"/>
      <c r="O818" s="316"/>
      <c r="P818" s="316"/>
      <c r="Q818" s="316"/>
      <c r="R818" s="316"/>
      <c r="S818" s="316"/>
      <c r="T818" s="316"/>
      <c r="U818" s="316"/>
      <c r="V818" s="316"/>
      <c r="W818" s="316"/>
      <c r="X818" s="316"/>
      <c r="Y818" s="415"/>
      <c r="Z818" s="416"/>
      <c r="AA818" s="415"/>
      <c r="AB818" s="415"/>
      <c r="AC818" s="415"/>
      <c r="AD818" s="415"/>
      <c r="AE818" s="415"/>
      <c r="AF818" s="415"/>
      <c r="AG818" s="415"/>
      <c r="AH818" s="415"/>
      <c r="AI818" s="415"/>
      <c r="AJ818" s="415"/>
      <c r="AK818" s="415"/>
      <c r="AL818" s="415"/>
      <c r="AM818" s="313"/>
    </row>
    <row r="819" spans="1:39" ht="31" outlineLevel="1">
      <c r="A819" s="529">
        <v>9</v>
      </c>
      <c r="B819" s="427" t="s">
        <v>102</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4"/>
      <c r="Z819" s="414"/>
      <c r="AA819" s="414"/>
      <c r="AB819" s="414"/>
      <c r="AC819" s="414"/>
      <c r="AD819" s="414"/>
      <c r="AE819" s="414"/>
      <c r="AF819" s="414"/>
      <c r="AG819" s="414"/>
      <c r="AH819" s="414"/>
      <c r="AI819" s="414"/>
      <c r="AJ819" s="414"/>
      <c r="AK819" s="414"/>
      <c r="AL819" s="414"/>
      <c r="AM819" s="296">
        <f>SUM(Y819:AL819)</f>
        <v>0</v>
      </c>
    </row>
    <row r="820" spans="1:39" ht="15.5" outlineLevel="1">
      <c r="A820" s="529"/>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0">
        <f>Y819</f>
        <v>0</v>
      </c>
      <c r="Z820" s="410">
        <f t="shared" ref="Z820" si="2130">Z819</f>
        <v>0</v>
      </c>
      <c r="AA820" s="410">
        <f t="shared" ref="AA820" si="2131">AA819</f>
        <v>0</v>
      </c>
      <c r="AB820" s="410">
        <f t="shared" ref="AB820" si="2132">AB819</f>
        <v>0</v>
      </c>
      <c r="AC820" s="410">
        <f t="shared" ref="AC820" si="2133">AC819</f>
        <v>0</v>
      </c>
      <c r="AD820" s="410">
        <f t="shared" ref="AD820" si="2134">AD819</f>
        <v>0</v>
      </c>
      <c r="AE820" s="410">
        <f t="shared" ref="AE820" si="2135">AE819</f>
        <v>0</v>
      </c>
      <c r="AF820" s="410">
        <f t="shared" ref="AF820" si="2136">AF819</f>
        <v>0</v>
      </c>
      <c r="AG820" s="410">
        <f t="shared" ref="AG820" si="2137">AG819</f>
        <v>0</v>
      </c>
      <c r="AH820" s="410">
        <f t="shared" ref="AH820" si="2138">AH819</f>
        <v>0</v>
      </c>
      <c r="AI820" s="410">
        <f t="shared" ref="AI820" si="2139">AI819</f>
        <v>0</v>
      </c>
      <c r="AJ820" s="410">
        <f t="shared" ref="AJ820" si="2140">AJ819</f>
        <v>0</v>
      </c>
      <c r="AK820" s="410">
        <f t="shared" ref="AK820" si="2141">AK819</f>
        <v>0</v>
      </c>
      <c r="AL820" s="410">
        <f t="shared" ref="AL820" si="2142">AL819</f>
        <v>0</v>
      </c>
      <c r="AM820" s="311"/>
    </row>
    <row r="821" spans="1:39" ht="15.5" outlineLevel="1">
      <c r="A821" s="529"/>
      <c r="B821" s="314"/>
      <c r="C821" s="312"/>
      <c r="D821" s="316"/>
      <c r="E821" s="316"/>
      <c r="F821" s="316"/>
      <c r="G821" s="316"/>
      <c r="H821" s="316"/>
      <c r="I821" s="316"/>
      <c r="J821" s="316"/>
      <c r="K821" s="316"/>
      <c r="L821" s="316"/>
      <c r="M821" s="316"/>
      <c r="N821" s="291"/>
      <c r="O821" s="316"/>
      <c r="P821" s="316"/>
      <c r="Q821" s="316"/>
      <c r="R821" s="316"/>
      <c r="S821" s="316"/>
      <c r="T821" s="316"/>
      <c r="U821" s="316"/>
      <c r="V821" s="316"/>
      <c r="W821" s="316"/>
      <c r="X821" s="316"/>
      <c r="Y821" s="415"/>
      <c r="Z821" s="415"/>
      <c r="AA821" s="415"/>
      <c r="AB821" s="415"/>
      <c r="AC821" s="415"/>
      <c r="AD821" s="415"/>
      <c r="AE821" s="415"/>
      <c r="AF821" s="415"/>
      <c r="AG821" s="415"/>
      <c r="AH821" s="415"/>
      <c r="AI821" s="415"/>
      <c r="AJ821" s="415"/>
      <c r="AK821" s="415"/>
      <c r="AL821" s="415"/>
      <c r="AM821" s="313"/>
    </row>
    <row r="822" spans="1:39" ht="31" outlineLevel="1">
      <c r="A822" s="529">
        <v>10</v>
      </c>
      <c r="B822" s="427" t="s">
        <v>103</v>
      </c>
      <c r="C822" s="291" t="s">
        <v>25</v>
      </c>
      <c r="D822" s="295"/>
      <c r="E822" s="295"/>
      <c r="F822" s="295"/>
      <c r="G822" s="295"/>
      <c r="H822" s="295"/>
      <c r="I822" s="295"/>
      <c r="J822" s="295"/>
      <c r="K822" s="295"/>
      <c r="L822" s="295"/>
      <c r="M822" s="295"/>
      <c r="N822" s="295">
        <v>3</v>
      </c>
      <c r="O822" s="295"/>
      <c r="P822" s="295"/>
      <c r="Q822" s="295"/>
      <c r="R822" s="295"/>
      <c r="S822" s="295"/>
      <c r="T822" s="295"/>
      <c r="U822" s="295"/>
      <c r="V822" s="295"/>
      <c r="W822" s="295"/>
      <c r="X822" s="295"/>
      <c r="Y822" s="414"/>
      <c r="Z822" s="414"/>
      <c r="AA822" s="414"/>
      <c r="AB822" s="414"/>
      <c r="AC822" s="414"/>
      <c r="AD822" s="414"/>
      <c r="AE822" s="414"/>
      <c r="AF822" s="414"/>
      <c r="AG822" s="414"/>
      <c r="AH822" s="414"/>
      <c r="AI822" s="414"/>
      <c r="AJ822" s="414"/>
      <c r="AK822" s="414"/>
      <c r="AL822" s="414"/>
      <c r="AM822" s="296">
        <f>SUM(Y822:AL822)</f>
        <v>0</v>
      </c>
    </row>
    <row r="823" spans="1:39" ht="15.5" outlineLevel="1">
      <c r="A823" s="529"/>
      <c r="B823" s="294" t="s">
        <v>342</v>
      </c>
      <c r="C823" s="291" t="s">
        <v>163</v>
      </c>
      <c r="D823" s="295"/>
      <c r="E823" s="295"/>
      <c r="F823" s="295"/>
      <c r="G823" s="295"/>
      <c r="H823" s="295"/>
      <c r="I823" s="295"/>
      <c r="J823" s="295"/>
      <c r="K823" s="295"/>
      <c r="L823" s="295"/>
      <c r="M823" s="295"/>
      <c r="N823" s="295">
        <f>N822</f>
        <v>3</v>
      </c>
      <c r="O823" s="295"/>
      <c r="P823" s="295"/>
      <c r="Q823" s="295"/>
      <c r="R823" s="295"/>
      <c r="S823" s="295"/>
      <c r="T823" s="295"/>
      <c r="U823" s="295"/>
      <c r="V823" s="295"/>
      <c r="W823" s="295"/>
      <c r="X823" s="295"/>
      <c r="Y823" s="410">
        <f>Y822</f>
        <v>0</v>
      </c>
      <c r="Z823" s="410">
        <f t="shared" ref="Z823" si="2143">Z822</f>
        <v>0</v>
      </c>
      <c r="AA823" s="410">
        <f t="shared" ref="AA823" si="2144">AA822</f>
        <v>0</v>
      </c>
      <c r="AB823" s="410">
        <f t="shared" ref="AB823" si="2145">AB822</f>
        <v>0</v>
      </c>
      <c r="AC823" s="410">
        <f t="shared" ref="AC823" si="2146">AC822</f>
        <v>0</v>
      </c>
      <c r="AD823" s="410">
        <f t="shared" ref="AD823" si="2147">AD822</f>
        <v>0</v>
      </c>
      <c r="AE823" s="410">
        <f t="shared" ref="AE823" si="2148">AE822</f>
        <v>0</v>
      </c>
      <c r="AF823" s="410">
        <f t="shared" ref="AF823" si="2149">AF822</f>
        <v>0</v>
      </c>
      <c r="AG823" s="410">
        <f t="shared" ref="AG823" si="2150">AG822</f>
        <v>0</v>
      </c>
      <c r="AH823" s="410">
        <f t="shared" ref="AH823" si="2151">AH822</f>
        <v>0</v>
      </c>
      <c r="AI823" s="410">
        <f t="shared" ref="AI823" si="2152">AI822</f>
        <v>0</v>
      </c>
      <c r="AJ823" s="410">
        <f t="shared" ref="AJ823" si="2153">AJ822</f>
        <v>0</v>
      </c>
      <c r="AK823" s="410">
        <f t="shared" ref="AK823" si="2154">AK822</f>
        <v>0</v>
      </c>
      <c r="AL823" s="410">
        <f t="shared" ref="AL823" si="2155">AL822</f>
        <v>0</v>
      </c>
      <c r="AM823" s="311"/>
    </row>
    <row r="824" spans="1:39" ht="15.5" outlineLevel="1">
      <c r="A824" s="529"/>
      <c r="B824" s="314"/>
      <c r="C824" s="312"/>
      <c r="D824" s="316"/>
      <c r="E824" s="316"/>
      <c r="F824" s="316"/>
      <c r="G824" s="316"/>
      <c r="H824" s="316"/>
      <c r="I824" s="316"/>
      <c r="J824" s="316"/>
      <c r="K824" s="316"/>
      <c r="L824" s="316"/>
      <c r="M824" s="316"/>
      <c r="N824" s="291"/>
      <c r="O824" s="316"/>
      <c r="P824" s="316"/>
      <c r="Q824" s="316"/>
      <c r="R824" s="316"/>
      <c r="S824" s="316"/>
      <c r="T824" s="316"/>
      <c r="U824" s="316"/>
      <c r="V824" s="316"/>
      <c r="W824" s="316"/>
      <c r="X824" s="316"/>
      <c r="Y824" s="415"/>
      <c r="Z824" s="416"/>
      <c r="AA824" s="415"/>
      <c r="AB824" s="415"/>
      <c r="AC824" s="415"/>
      <c r="AD824" s="415"/>
      <c r="AE824" s="415"/>
      <c r="AF824" s="415"/>
      <c r="AG824" s="415"/>
      <c r="AH824" s="415"/>
      <c r="AI824" s="415"/>
      <c r="AJ824" s="415"/>
      <c r="AK824" s="415"/>
      <c r="AL824" s="415"/>
      <c r="AM824" s="313"/>
    </row>
    <row r="825" spans="1:39" ht="15.5" outlineLevel="1">
      <c r="A825" s="529"/>
      <c r="B825" s="288" t="s">
        <v>10</v>
      </c>
      <c r="C825" s="289"/>
      <c r="D825" s="289"/>
      <c r="E825" s="289"/>
      <c r="F825" s="289"/>
      <c r="G825" s="289"/>
      <c r="H825" s="289"/>
      <c r="I825" s="289"/>
      <c r="J825" s="289"/>
      <c r="K825" s="289"/>
      <c r="L825" s="289"/>
      <c r="M825" s="289"/>
      <c r="N825" s="290"/>
      <c r="O825" s="289"/>
      <c r="P825" s="289"/>
      <c r="Q825" s="289"/>
      <c r="R825" s="289"/>
      <c r="S825" s="289"/>
      <c r="T825" s="289"/>
      <c r="U825" s="289"/>
      <c r="V825" s="289"/>
      <c r="W825" s="289"/>
      <c r="X825" s="289"/>
      <c r="Y825" s="413"/>
      <c r="Z825" s="413"/>
      <c r="AA825" s="413"/>
      <c r="AB825" s="413"/>
      <c r="AC825" s="413"/>
      <c r="AD825" s="413"/>
      <c r="AE825" s="413"/>
      <c r="AF825" s="413"/>
      <c r="AG825" s="413"/>
      <c r="AH825" s="413"/>
      <c r="AI825" s="413"/>
      <c r="AJ825" s="413"/>
      <c r="AK825" s="413"/>
      <c r="AL825" s="413"/>
      <c r="AM825" s="292"/>
    </row>
    <row r="826" spans="1:39" ht="31" outlineLevel="1">
      <c r="A826" s="529">
        <v>11</v>
      </c>
      <c r="B826" s="427" t="s">
        <v>104</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5"/>
      <c r="Z826" s="414"/>
      <c r="AA826" s="414"/>
      <c r="AB826" s="414"/>
      <c r="AC826" s="414"/>
      <c r="AD826" s="414"/>
      <c r="AE826" s="414"/>
      <c r="AF826" s="414"/>
      <c r="AG826" s="414"/>
      <c r="AH826" s="414"/>
      <c r="AI826" s="414"/>
      <c r="AJ826" s="414"/>
      <c r="AK826" s="414"/>
      <c r="AL826" s="414"/>
      <c r="AM826" s="296">
        <f>SUM(Y826:AL826)</f>
        <v>0</v>
      </c>
    </row>
    <row r="827" spans="1:39" ht="15.5" outlineLevel="1">
      <c r="A827" s="529"/>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0">
        <f>Y826</f>
        <v>0</v>
      </c>
      <c r="Z827" s="410">
        <f t="shared" ref="Z827" si="2156">Z826</f>
        <v>0</v>
      </c>
      <c r="AA827" s="410">
        <f t="shared" ref="AA827" si="2157">AA826</f>
        <v>0</v>
      </c>
      <c r="AB827" s="410">
        <f t="shared" ref="AB827" si="2158">AB826</f>
        <v>0</v>
      </c>
      <c r="AC827" s="410">
        <f t="shared" ref="AC827" si="2159">AC826</f>
        <v>0</v>
      </c>
      <c r="AD827" s="410">
        <f t="shared" ref="AD827" si="2160">AD826</f>
        <v>0</v>
      </c>
      <c r="AE827" s="410">
        <f t="shared" ref="AE827" si="2161">AE826</f>
        <v>0</v>
      </c>
      <c r="AF827" s="410">
        <f t="shared" ref="AF827" si="2162">AF826</f>
        <v>0</v>
      </c>
      <c r="AG827" s="410">
        <f t="shared" ref="AG827" si="2163">AG826</f>
        <v>0</v>
      </c>
      <c r="AH827" s="410">
        <f t="shared" ref="AH827" si="2164">AH826</f>
        <v>0</v>
      </c>
      <c r="AI827" s="410">
        <f t="shared" ref="AI827" si="2165">AI826</f>
        <v>0</v>
      </c>
      <c r="AJ827" s="410">
        <f t="shared" ref="AJ827" si="2166">AJ826</f>
        <v>0</v>
      </c>
      <c r="AK827" s="410">
        <f t="shared" ref="AK827" si="2167">AK826</f>
        <v>0</v>
      </c>
      <c r="AL827" s="410">
        <f t="shared" ref="AL827" si="2168">AL826</f>
        <v>0</v>
      </c>
      <c r="AM827" s="297"/>
    </row>
    <row r="828" spans="1:39" ht="15.5" outlineLevel="1">
      <c r="A828" s="529"/>
      <c r="B828" s="315"/>
      <c r="C828" s="305"/>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1"/>
      <c r="Z828" s="420"/>
      <c r="AA828" s="420"/>
      <c r="AB828" s="420"/>
      <c r="AC828" s="420"/>
      <c r="AD828" s="420"/>
      <c r="AE828" s="420"/>
      <c r="AF828" s="420"/>
      <c r="AG828" s="420"/>
      <c r="AH828" s="420"/>
      <c r="AI828" s="420"/>
      <c r="AJ828" s="420"/>
      <c r="AK828" s="420"/>
      <c r="AL828" s="420"/>
      <c r="AM828" s="306"/>
    </row>
    <row r="829" spans="1:39" ht="31" outlineLevel="1">
      <c r="A829" s="529">
        <v>12</v>
      </c>
      <c r="B829" s="427" t="s">
        <v>105</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09"/>
      <c r="Z829" s="414"/>
      <c r="AA829" s="414"/>
      <c r="AB829" s="414"/>
      <c r="AC829" s="414"/>
      <c r="AD829" s="414"/>
      <c r="AE829" s="414"/>
      <c r="AF829" s="414"/>
      <c r="AG829" s="414"/>
      <c r="AH829" s="414"/>
      <c r="AI829" s="414"/>
      <c r="AJ829" s="414"/>
      <c r="AK829" s="414"/>
      <c r="AL829" s="414"/>
      <c r="AM829" s="296">
        <f>SUM(Y829:AL829)</f>
        <v>0</v>
      </c>
    </row>
    <row r="830" spans="1:39" ht="15.5" outlineLevel="1">
      <c r="A830" s="529"/>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0">
        <f>Y829</f>
        <v>0</v>
      </c>
      <c r="Z830" s="410">
        <f t="shared" ref="Z830" si="2169">Z829</f>
        <v>0</v>
      </c>
      <c r="AA830" s="410">
        <f t="shared" ref="AA830" si="2170">AA829</f>
        <v>0</v>
      </c>
      <c r="AB830" s="410">
        <f t="shared" ref="AB830" si="2171">AB829</f>
        <v>0</v>
      </c>
      <c r="AC830" s="410">
        <f t="shared" ref="AC830" si="2172">AC829</f>
        <v>0</v>
      </c>
      <c r="AD830" s="410">
        <f t="shared" ref="AD830" si="2173">AD829</f>
        <v>0</v>
      </c>
      <c r="AE830" s="410">
        <f t="shared" ref="AE830" si="2174">AE829</f>
        <v>0</v>
      </c>
      <c r="AF830" s="410">
        <f t="shared" ref="AF830" si="2175">AF829</f>
        <v>0</v>
      </c>
      <c r="AG830" s="410">
        <f t="shared" ref="AG830" si="2176">AG829</f>
        <v>0</v>
      </c>
      <c r="AH830" s="410">
        <f t="shared" ref="AH830" si="2177">AH829</f>
        <v>0</v>
      </c>
      <c r="AI830" s="410">
        <f t="shared" ref="AI830" si="2178">AI829</f>
        <v>0</v>
      </c>
      <c r="AJ830" s="410">
        <f t="shared" ref="AJ830" si="2179">AJ829</f>
        <v>0</v>
      </c>
      <c r="AK830" s="410">
        <f t="shared" ref="AK830" si="2180">AK829</f>
        <v>0</v>
      </c>
      <c r="AL830" s="410">
        <f t="shared" ref="AL830" si="2181">AL829</f>
        <v>0</v>
      </c>
      <c r="AM830" s="297"/>
    </row>
    <row r="831" spans="1:39" ht="15.5" outlineLevel="1">
      <c r="A831" s="529"/>
      <c r="B831" s="315"/>
      <c r="C831" s="305"/>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1"/>
      <c r="Z831" s="421"/>
      <c r="AA831" s="411"/>
      <c r="AB831" s="411"/>
      <c r="AC831" s="411"/>
      <c r="AD831" s="411"/>
      <c r="AE831" s="411"/>
      <c r="AF831" s="411"/>
      <c r="AG831" s="411"/>
      <c r="AH831" s="411"/>
      <c r="AI831" s="411"/>
      <c r="AJ831" s="411"/>
      <c r="AK831" s="411"/>
      <c r="AL831" s="411"/>
      <c r="AM831" s="306"/>
    </row>
    <row r="832" spans="1:39" ht="31" outlineLevel="1">
      <c r="A832" s="529">
        <v>13</v>
      </c>
      <c r="B832" s="427" t="s">
        <v>106</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09"/>
      <c r="Z832" s="414"/>
      <c r="AA832" s="414"/>
      <c r="AB832" s="414"/>
      <c r="AC832" s="414"/>
      <c r="AD832" s="414"/>
      <c r="AE832" s="414"/>
      <c r="AF832" s="414"/>
      <c r="AG832" s="414"/>
      <c r="AH832" s="414"/>
      <c r="AI832" s="414"/>
      <c r="AJ832" s="414"/>
      <c r="AK832" s="414"/>
      <c r="AL832" s="414"/>
      <c r="AM832" s="296">
        <f>SUM(Y832:AL832)</f>
        <v>0</v>
      </c>
    </row>
    <row r="833" spans="1:39" ht="15.5" outlineLevel="1">
      <c r="A833" s="529"/>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0">
        <f>Y832</f>
        <v>0</v>
      </c>
      <c r="Z833" s="410">
        <f t="shared" ref="Z833" si="2182">Z832</f>
        <v>0</v>
      </c>
      <c r="AA833" s="410">
        <f t="shared" ref="AA833" si="2183">AA832</f>
        <v>0</v>
      </c>
      <c r="AB833" s="410">
        <f t="shared" ref="AB833" si="2184">AB832</f>
        <v>0</v>
      </c>
      <c r="AC833" s="410">
        <f t="shared" ref="AC833" si="2185">AC832</f>
        <v>0</v>
      </c>
      <c r="AD833" s="410">
        <f t="shared" ref="AD833" si="2186">AD832</f>
        <v>0</v>
      </c>
      <c r="AE833" s="410">
        <f t="shared" ref="AE833" si="2187">AE832</f>
        <v>0</v>
      </c>
      <c r="AF833" s="410">
        <f t="shared" ref="AF833" si="2188">AF832</f>
        <v>0</v>
      </c>
      <c r="AG833" s="410">
        <f t="shared" ref="AG833" si="2189">AG832</f>
        <v>0</v>
      </c>
      <c r="AH833" s="410">
        <f t="shared" ref="AH833" si="2190">AH832</f>
        <v>0</v>
      </c>
      <c r="AI833" s="410">
        <f t="shared" ref="AI833" si="2191">AI832</f>
        <v>0</v>
      </c>
      <c r="AJ833" s="410">
        <f t="shared" ref="AJ833" si="2192">AJ832</f>
        <v>0</v>
      </c>
      <c r="AK833" s="410">
        <f t="shared" ref="AK833" si="2193">AK832</f>
        <v>0</v>
      </c>
      <c r="AL833" s="410">
        <f t="shared" ref="AL833" si="2194">AL832</f>
        <v>0</v>
      </c>
      <c r="AM833" s="306"/>
    </row>
    <row r="834" spans="1:39" ht="15.5" outlineLevel="1">
      <c r="A834" s="529"/>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1"/>
      <c r="Z834" s="411"/>
      <c r="AA834" s="411"/>
      <c r="AB834" s="411"/>
      <c r="AC834" s="411"/>
      <c r="AD834" s="411"/>
      <c r="AE834" s="411"/>
      <c r="AF834" s="411"/>
      <c r="AG834" s="411"/>
      <c r="AH834" s="411"/>
      <c r="AI834" s="411"/>
      <c r="AJ834" s="411"/>
      <c r="AK834" s="411"/>
      <c r="AL834" s="411"/>
      <c r="AM834" s="306"/>
    </row>
    <row r="835" spans="1:39" ht="15.5" outlineLevel="1">
      <c r="A835" s="529"/>
      <c r="B835" s="288" t="s">
        <v>107</v>
      </c>
      <c r="C835" s="289"/>
      <c r="D835" s="290"/>
      <c r="E835" s="290"/>
      <c r="F835" s="290"/>
      <c r="G835" s="290"/>
      <c r="H835" s="290"/>
      <c r="I835" s="290"/>
      <c r="J835" s="290"/>
      <c r="K835" s="290"/>
      <c r="L835" s="290"/>
      <c r="M835" s="290"/>
      <c r="N835" s="290"/>
      <c r="O835" s="290"/>
      <c r="P835" s="289"/>
      <c r="Q835" s="289"/>
      <c r="R835" s="289"/>
      <c r="S835" s="289"/>
      <c r="T835" s="289"/>
      <c r="U835" s="289"/>
      <c r="V835" s="289"/>
      <c r="W835" s="289"/>
      <c r="X835" s="289"/>
      <c r="Y835" s="413"/>
      <c r="Z835" s="413"/>
      <c r="AA835" s="413"/>
      <c r="AB835" s="413"/>
      <c r="AC835" s="413"/>
      <c r="AD835" s="413"/>
      <c r="AE835" s="413"/>
      <c r="AF835" s="413"/>
      <c r="AG835" s="413"/>
      <c r="AH835" s="413"/>
      <c r="AI835" s="413"/>
      <c r="AJ835" s="413"/>
      <c r="AK835" s="413"/>
      <c r="AL835" s="413"/>
      <c r="AM835" s="292"/>
    </row>
    <row r="836" spans="1:39" ht="15.5" outlineLevel="1">
      <c r="A836" s="529">
        <v>14</v>
      </c>
      <c r="B836" s="315" t="s">
        <v>108</v>
      </c>
      <c r="C836" s="291" t="s">
        <v>25</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414"/>
      <c r="Z836" s="414"/>
      <c r="AA836" s="414"/>
      <c r="AB836" s="414"/>
      <c r="AC836" s="414"/>
      <c r="AD836" s="414"/>
      <c r="AE836" s="414"/>
      <c r="AF836" s="409"/>
      <c r="AG836" s="409"/>
      <c r="AH836" s="409"/>
      <c r="AI836" s="409"/>
      <c r="AJ836" s="409"/>
      <c r="AK836" s="409"/>
      <c r="AL836" s="409"/>
      <c r="AM836" s="296">
        <f>SUM(Y836:AL836)</f>
        <v>0</v>
      </c>
    </row>
    <row r="837" spans="1:39" ht="15.5" outlineLevel="1">
      <c r="A837" s="529"/>
      <c r="B837" s="294" t="s">
        <v>342</v>
      </c>
      <c r="C837" s="291" t="s">
        <v>163</v>
      </c>
      <c r="D837" s="295"/>
      <c r="E837" s="295"/>
      <c r="F837" s="295"/>
      <c r="G837" s="295"/>
      <c r="H837" s="295"/>
      <c r="I837" s="295"/>
      <c r="J837" s="295"/>
      <c r="K837" s="295"/>
      <c r="L837" s="295"/>
      <c r="M837" s="295"/>
      <c r="N837" s="295">
        <f>N836</f>
        <v>12</v>
      </c>
      <c r="O837" s="295"/>
      <c r="P837" s="295"/>
      <c r="Q837" s="295"/>
      <c r="R837" s="295"/>
      <c r="S837" s="295"/>
      <c r="T837" s="295"/>
      <c r="U837" s="295"/>
      <c r="V837" s="295"/>
      <c r="W837" s="295"/>
      <c r="X837" s="295"/>
      <c r="Y837" s="410">
        <f>Y836</f>
        <v>0</v>
      </c>
      <c r="Z837" s="410">
        <f t="shared" ref="Z837" si="2195">Z836</f>
        <v>0</v>
      </c>
      <c r="AA837" s="410">
        <f t="shared" ref="AA837" si="2196">AA836</f>
        <v>0</v>
      </c>
      <c r="AB837" s="410">
        <f t="shared" ref="AB837" si="2197">AB836</f>
        <v>0</v>
      </c>
      <c r="AC837" s="410">
        <f t="shared" ref="AC837" si="2198">AC836</f>
        <v>0</v>
      </c>
      <c r="AD837" s="410">
        <f t="shared" ref="AD837" si="2199">AD836</f>
        <v>0</v>
      </c>
      <c r="AE837" s="410">
        <f t="shared" ref="AE837" si="2200">AE836</f>
        <v>0</v>
      </c>
      <c r="AF837" s="410">
        <f t="shared" ref="AF837" si="2201">AF836</f>
        <v>0</v>
      </c>
      <c r="AG837" s="410">
        <f t="shared" ref="AG837" si="2202">AG836</f>
        <v>0</v>
      </c>
      <c r="AH837" s="410">
        <f t="shared" ref="AH837" si="2203">AH836</f>
        <v>0</v>
      </c>
      <c r="AI837" s="410">
        <f t="shared" ref="AI837" si="2204">AI836</f>
        <v>0</v>
      </c>
      <c r="AJ837" s="410">
        <f t="shared" ref="AJ837" si="2205">AJ836</f>
        <v>0</v>
      </c>
      <c r="AK837" s="410">
        <f t="shared" ref="AK837" si="2206">AK836</f>
        <v>0</v>
      </c>
      <c r="AL837" s="410">
        <f t="shared" ref="AL837" si="2207">AL836</f>
        <v>0</v>
      </c>
      <c r="AM837" s="297"/>
    </row>
    <row r="838" spans="1:39" ht="15.5" outlineLevel="1">
      <c r="A838" s="529"/>
      <c r="B838" s="315"/>
      <c r="C838" s="305"/>
      <c r="D838" s="291"/>
      <c r="E838" s="291"/>
      <c r="F838" s="291"/>
      <c r="G838" s="291"/>
      <c r="H838" s="291"/>
      <c r="I838" s="291"/>
      <c r="J838" s="291"/>
      <c r="K838" s="291"/>
      <c r="L838" s="291"/>
      <c r="M838" s="291"/>
      <c r="N838" s="466"/>
      <c r="O838" s="291"/>
      <c r="P838" s="291"/>
      <c r="Q838" s="291"/>
      <c r="R838" s="291"/>
      <c r="S838" s="291"/>
      <c r="T838" s="291"/>
      <c r="U838" s="291"/>
      <c r="V838" s="291"/>
      <c r="W838" s="291"/>
      <c r="X838" s="291"/>
      <c r="Y838" s="411"/>
      <c r="Z838" s="411"/>
      <c r="AA838" s="411"/>
      <c r="AB838" s="411"/>
      <c r="AC838" s="411"/>
      <c r="AD838" s="411"/>
      <c r="AE838" s="411"/>
      <c r="AF838" s="411"/>
      <c r="AG838" s="411"/>
      <c r="AH838" s="411"/>
      <c r="AI838" s="411"/>
      <c r="AJ838" s="411"/>
      <c r="AK838" s="411"/>
      <c r="AL838" s="411"/>
      <c r="AM838" s="306"/>
    </row>
    <row r="839" spans="1:39" s="309" customFormat="1" ht="15.5" outlineLevel="1">
      <c r="A839" s="529"/>
      <c r="B839" s="288" t="s">
        <v>490</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11"/>
      <c r="Z839" s="411"/>
      <c r="AA839" s="411"/>
      <c r="AB839" s="411"/>
      <c r="AC839" s="411"/>
      <c r="AD839" s="411"/>
      <c r="AE839" s="415"/>
      <c r="AF839" s="415"/>
      <c r="AG839" s="415"/>
      <c r="AH839" s="415"/>
      <c r="AI839" s="415"/>
      <c r="AJ839" s="415"/>
      <c r="AK839" s="415"/>
      <c r="AL839" s="415"/>
      <c r="AM839" s="514"/>
    </row>
    <row r="840" spans="1:39" ht="15.5" outlineLevel="1">
      <c r="A840" s="529">
        <v>15</v>
      </c>
      <c r="B840" s="294" t="s">
        <v>495</v>
      </c>
      <c r="C840" s="291" t="s">
        <v>25</v>
      </c>
      <c r="D840" s="295"/>
      <c r="E840" s="295"/>
      <c r="F840" s="295"/>
      <c r="G840" s="295"/>
      <c r="H840" s="295"/>
      <c r="I840" s="295"/>
      <c r="J840" s="295"/>
      <c r="K840" s="295"/>
      <c r="L840" s="295"/>
      <c r="M840" s="295"/>
      <c r="N840" s="295">
        <v>0</v>
      </c>
      <c r="O840" s="295"/>
      <c r="P840" s="295"/>
      <c r="Q840" s="295"/>
      <c r="R840" s="295"/>
      <c r="S840" s="295"/>
      <c r="T840" s="295"/>
      <c r="U840" s="295"/>
      <c r="V840" s="295"/>
      <c r="W840" s="295"/>
      <c r="X840" s="295"/>
      <c r="Y840" s="414"/>
      <c r="Z840" s="414"/>
      <c r="AA840" s="414"/>
      <c r="AB840" s="414"/>
      <c r="AC840" s="414"/>
      <c r="AD840" s="414"/>
      <c r="AE840" s="414"/>
      <c r="AF840" s="409"/>
      <c r="AG840" s="409"/>
      <c r="AH840" s="409"/>
      <c r="AI840" s="409"/>
      <c r="AJ840" s="409"/>
      <c r="AK840" s="409"/>
      <c r="AL840" s="409"/>
      <c r="AM840" s="296">
        <f>SUM(Y840:AL840)</f>
        <v>0</v>
      </c>
    </row>
    <row r="841" spans="1:39" ht="15.5" outlineLevel="1">
      <c r="A841" s="529"/>
      <c r="B841" s="294" t="s">
        <v>342</v>
      </c>
      <c r="C841" s="291" t="s">
        <v>163</v>
      </c>
      <c r="D841" s="295"/>
      <c r="E841" s="295"/>
      <c r="F841" s="295"/>
      <c r="G841" s="295"/>
      <c r="H841" s="295"/>
      <c r="I841" s="295"/>
      <c r="J841" s="295"/>
      <c r="K841" s="295"/>
      <c r="L841" s="295"/>
      <c r="M841" s="295"/>
      <c r="N841" s="295">
        <f>N840</f>
        <v>0</v>
      </c>
      <c r="O841" s="295"/>
      <c r="P841" s="295"/>
      <c r="Q841" s="295"/>
      <c r="R841" s="295"/>
      <c r="S841" s="295"/>
      <c r="T841" s="295"/>
      <c r="U841" s="295"/>
      <c r="V841" s="295"/>
      <c r="W841" s="295"/>
      <c r="X841" s="295"/>
      <c r="Y841" s="410">
        <f>Y840</f>
        <v>0</v>
      </c>
      <c r="Z841" s="410">
        <f t="shared" ref="Z841:AL841" si="2208">Z840</f>
        <v>0</v>
      </c>
      <c r="AA841" s="410">
        <f t="shared" si="2208"/>
        <v>0</v>
      </c>
      <c r="AB841" s="410">
        <f t="shared" si="2208"/>
        <v>0</v>
      </c>
      <c r="AC841" s="410">
        <f t="shared" si="2208"/>
        <v>0</v>
      </c>
      <c r="AD841" s="410">
        <f t="shared" si="2208"/>
        <v>0</v>
      </c>
      <c r="AE841" s="410">
        <f t="shared" si="2208"/>
        <v>0</v>
      </c>
      <c r="AF841" s="410">
        <f t="shared" si="2208"/>
        <v>0</v>
      </c>
      <c r="AG841" s="410">
        <f t="shared" si="2208"/>
        <v>0</v>
      </c>
      <c r="AH841" s="410">
        <f t="shared" si="2208"/>
        <v>0</v>
      </c>
      <c r="AI841" s="410">
        <f t="shared" si="2208"/>
        <v>0</v>
      </c>
      <c r="AJ841" s="410">
        <f t="shared" si="2208"/>
        <v>0</v>
      </c>
      <c r="AK841" s="410">
        <f t="shared" si="2208"/>
        <v>0</v>
      </c>
      <c r="AL841" s="410">
        <f t="shared" si="2208"/>
        <v>0</v>
      </c>
      <c r="AM841" s="297"/>
    </row>
    <row r="842" spans="1:39" ht="15.5" outlineLevel="1">
      <c r="A842" s="529"/>
      <c r="B842" s="315"/>
      <c r="C842" s="305"/>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1"/>
      <c r="Z842" s="411"/>
      <c r="AA842" s="411"/>
      <c r="AB842" s="411"/>
      <c r="AC842" s="411"/>
      <c r="AD842" s="411"/>
      <c r="AE842" s="411"/>
      <c r="AF842" s="411"/>
      <c r="AG842" s="411"/>
      <c r="AH842" s="411"/>
      <c r="AI842" s="411"/>
      <c r="AJ842" s="411"/>
      <c r="AK842" s="411"/>
      <c r="AL842" s="411"/>
      <c r="AM842" s="306"/>
    </row>
    <row r="843" spans="1:39" s="283" customFormat="1" ht="15.5" outlineLevel="1">
      <c r="A843" s="529">
        <v>16</v>
      </c>
      <c r="B843" s="323" t="s">
        <v>491</v>
      </c>
      <c r="C843" s="291" t="s">
        <v>25</v>
      </c>
      <c r="D843" s="295"/>
      <c r="E843" s="295"/>
      <c r="F843" s="295"/>
      <c r="G843" s="295"/>
      <c r="H843" s="295"/>
      <c r="I843" s="295"/>
      <c r="J843" s="295"/>
      <c r="K843" s="295"/>
      <c r="L843" s="295"/>
      <c r="M843" s="295"/>
      <c r="N843" s="295">
        <v>0</v>
      </c>
      <c r="O843" s="295"/>
      <c r="P843" s="295"/>
      <c r="Q843" s="295"/>
      <c r="R843" s="295"/>
      <c r="S843" s="295"/>
      <c r="T843" s="295"/>
      <c r="U843" s="295"/>
      <c r="V843" s="295"/>
      <c r="W843" s="295"/>
      <c r="X843" s="295"/>
      <c r="Y843" s="414"/>
      <c r="Z843" s="414"/>
      <c r="AA843" s="414"/>
      <c r="AB843" s="414"/>
      <c r="AC843" s="414"/>
      <c r="AD843" s="414"/>
      <c r="AE843" s="414"/>
      <c r="AF843" s="409"/>
      <c r="AG843" s="409"/>
      <c r="AH843" s="409"/>
      <c r="AI843" s="409"/>
      <c r="AJ843" s="409"/>
      <c r="AK843" s="409"/>
      <c r="AL843" s="409"/>
      <c r="AM843" s="296">
        <f>SUM(Y843:AL843)</f>
        <v>0</v>
      </c>
    </row>
    <row r="844" spans="1:39" s="283" customFormat="1" ht="15.5" outlineLevel="1">
      <c r="A844" s="529"/>
      <c r="B844" s="294" t="s">
        <v>342</v>
      </c>
      <c r="C844" s="291" t="s">
        <v>163</v>
      </c>
      <c r="D844" s="295"/>
      <c r="E844" s="295"/>
      <c r="F844" s="295"/>
      <c r="G844" s="295"/>
      <c r="H844" s="295"/>
      <c r="I844" s="295"/>
      <c r="J844" s="295"/>
      <c r="K844" s="295"/>
      <c r="L844" s="295"/>
      <c r="M844" s="295"/>
      <c r="N844" s="295">
        <f>N843</f>
        <v>0</v>
      </c>
      <c r="O844" s="295"/>
      <c r="P844" s="295"/>
      <c r="Q844" s="295"/>
      <c r="R844" s="295"/>
      <c r="S844" s="295"/>
      <c r="T844" s="295"/>
      <c r="U844" s="295"/>
      <c r="V844" s="295"/>
      <c r="W844" s="295"/>
      <c r="X844" s="295"/>
      <c r="Y844" s="410">
        <f>Y843</f>
        <v>0</v>
      </c>
      <c r="Z844" s="410">
        <f t="shared" ref="Z844:AL844" si="2209">Z843</f>
        <v>0</v>
      </c>
      <c r="AA844" s="410">
        <f t="shared" si="2209"/>
        <v>0</v>
      </c>
      <c r="AB844" s="410">
        <f t="shared" si="2209"/>
        <v>0</v>
      </c>
      <c r="AC844" s="410">
        <f t="shared" si="2209"/>
        <v>0</v>
      </c>
      <c r="AD844" s="410">
        <f t="shared" si="2209"/>
        <v>0</v>
      </c>
      <c r="AE844" s="410">
        <f t="shared" si="2209"/>
        <v>0</v>
      </c>
      <c r="AF844" s="410">
        <f t="shared" si="2209"/>
        <v>0</v>
      </c>
      <c r="AG844" s="410">
        <f t="shared" si="2209"/>
        <v>0</v>
      </c>
      <c r="AH844" s="410">
        <f t="shared" si="2209"/>
        <v>0</v>
      </c>
      <c r="AI844" s="410">
        <f t="shared" si="2209"/>
        <v>0</v>
      </c>
      <c r="AJ844" s="410">
        <f t="shared" si="2209"/>
        <v>0</v>
      </c>
      <c r="AK844" s="410">
        <f t="shared" si="2209"/>
        <v>0</v>
      </c>
      <c r="AL844" s="410">
        <f t="shared" si="2209"/>
        <v>0</v>
      </c>
      <c r="AM844" s="297"/>
    </row>
    <row r="845" spans="1:39" s="283" customFormat="1" ht="15.5" outlineLevel="1">
      <c r="A845" s="529"/>
      <c r="B845" s="323"/>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1"/>
      <c r="Z845" s="411"/>
      <c r="AA845" s="411"/>
      <c r="AB845" s="411"/>
      <c r="AC845" s="411"/>
      <c r="AD845" s="411"/>
      <c r="AE845" s="415"/>
      <c r="AF845" s="415"/>
      <c r="AG845" s="415"/>
      <c r="AH845" s="415"/>
      <c r="AI845" s="415"/>
      <c r="AJ845" s="415"/>
      <c r="AK845" s="415"/>
      <c r="AL845" s="415"/>
      <c r="AM845" s="313"/>
    </row>
    <row r="846" spans="1:39" ht="15.5" outlineLevel="1">
      <c r="A846" s="529"/>
      <c r="B846" s="516" t="s">
        <v>496</v>
      </c>
      <c r="C846" s="319"/>
      <c r="D846" s="290"/>
      <c r="E846" s="289"/>
      <c r="F846" s="289"/>
      <c r="G846" s="289"/>
      <c r="H846" s="289"/>
      <c r="I846" s="289"/>
      <c r="J846" s="289"/>
      <c r="K846" s="289"/>
      <c r="L846" s="289"/>
      <c r="M846" s="289"/>
      <c r="N846" s="290"/>
      <c r="O846" s="289"/>
      <c r="P846" s="289"/>
      <c r="Q846" s="289"/>
      <c r="R846" s="289"/>
      <c r="S846" s="289"/>
      <c r="T846" s="289"/>
      <c r="U846" s="289"/>
      <c r="V846" s="289"/>
      <c r="W846" s="289"/>
      <c r="X846" s="289"/>
      <c r="Y846" s="413"/>
      <c r="Z846" s="413"/>
      <c r="AA846" s="413"/>
      <c r="AB846" s="413"/>
      <c r="AC846" s="413"/>
      <c r="AD846" s="413"/>
      <c r="AE846" s="413"/>
      <c r="AF846" s="413"/>
      <c r="AG846" s="413"/>
      <c r="AH846" s="413"/>
      <c r="AI846" s="413"/>
      <c r="AJ846" s="413"/>
      <c r="AK846" s="413"/>
      <c r="AL846" s="413"/>
      <c r="AM846" s="292"/>
    </row>
    <row r="847" spans="1:39" ht="15.5" outlineLevel="1">
      <c r="A847" s="529">
        <v>17</v>
      </c>
      <c r="B847" s="427" t="s">
        <v>112</v>
      </c>
      <c r="C847" s="291" t="s">
        <v>25</v>
      </c>
      <c r="D847" s="295"/>
      <c r="E847" s="295"/>
      <c r="F847" s="295"/>
      <c r="G847" s="295"/>
      <c r="H847" s="295"/>
      <c r="I847" s="295"/>
      <c r="J847" s="295"/>
      <c r="K847" s="295"/>
      <c r="L847" s="295"/>
      <c r="M847" s="295"/>
      <c r="N847" s="295">
        <v>12</v>
      </c>
      <c r="O847" s="295"/>
      <c r="P847" s="295"/>
      <c r="Q847" s="295"/>
      <c r="R847" s="295"/>
      <c r="S847" s="295"/>
      <c r="T847" s="295"/>
      <c r="U847" s="295"/>
      <c r="V847" s="295"/>
      <c r="W847" s="295"/>
      <c r="X847" s="295"/>
      <c r="Y847" s="425"/>
      <c r="Z847" s="409"/>
      <c r="AA847" s="409"/>
      <c r="AB847" s="409"/>
      <c r="AC847" s="409"/>
      <c r="AD847" s="409"/>
      <c r="AE847" s="409"/>
      <c r="AF847" s="414"/>
      <c r="AG847" s="414"/>
      <c r="AH847" s="414"/>
      <c r="AI847" s="414"/>
      <c r="AJ847" s="414"/>
      <c r="AK847" s="414"/>
      <c r="AL847" s="414"/>
      <c r="AM847" s="296">
        <f>SUM(Y847:AL847)</f>
        <v>0</v>
      </c>
    </row>
    <row r="848" spans="1:39" ht="15.5" outlineLevel="1">
      <c r="A848" s="529"/>
      <c r="B848" s="294" t="s">
        <v>342</v>
      </c>
      <c r="C848" s="291" t="s">
        <v>163</v>
      </c>
      <c r="D848" s="295"/>
      <c r="E848" s="295"/>
      <c r="F848" s="295"/>
      <c r="G848" s="295"/>
      <c r="H848" s="295"/>
      <c r="I848" s="295"/>
      <c r="J848" s="295"/>
      <c r="K848" s="295"/>
      <c r="L848" s="295"/>
      <c r="M848" s="295"/>
      <c r="N848" s="295">
        <f>N847</f>
        <v>12</v>
      </c>
      <c r="O848" s="295"/>
      <c r="P848" s="295"/>
      <c r="Q848" s="295"/>
      <c r="R848" s="295"/>
      <c r="S848" s="295"/>
      <c r="T848" s="295"/>
      <c r="U848" s="295"/>
      <c r="V848" s="295"/>
      <c r="W848" s="295"/>
      <c r="X848" s="295"/>
      <c r="Y848" s="410">
        <f>Y847</f>
        <v>0</v>
      </c>
      <c r="Z848" s="410">
        <f t="shared" ref="Z848:AL848" si="2210">Z847</f>
        <v>0</v>
      </c>
      <c r="AA848" s="410">
        <f t="shared" si="2210"/>
        <v>0</v>
      </c>
      <c r="AB848" s="410">
        <f t="shared" si="2210"/>
        <v>0</v>
      </c>
      <c r="AC848" s="410">
        <f t="shared" si="2210"/>
        <v>0</v>
      </c>
      <c r="AD848" s="410">
        <f t="shared" si="2210"/>
        <v>0</v>
      </c>
      <c r="AE848" s="410">
        <f t="shared" si="2210"/>
        <v>0</v>
      </c>
      <c r="AF848" s="410">
        <f t="shared" si="2210"/>
        <v>0</v>
      </c>
      <c r="AG848" s="410">
        <f t="shared" si="2210"/>
        <v>0</v>
      </c>
      <c r="AH848" s="410">
        <f t="shared" si="2210"/>
        <v>0</v>
      </c>
      <c r="AI848" s="410">
        <f t="shared" si="2210"/>
        <v>0</v>
      </c>
      <c r="AJ848" s="410">
        <f t="shared" si="2210"/>
        <v>0</v>
      </c>
      <c r="AK848" s="410">
        <f t="shared" si="2210"/>
        <v>0</v>
      </c>
      <c r="AL848" s="410">
        <f t="shared" si="2210"/>
        <v>0</v>
      </c>
      <c r="AM848" s="306"/>
    </row>
    <row r="849" spans="1:39" ht="15.5" outlineLevel="1">
      <c r="A849" s="529"/>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21"/>
      <c r="Z849" s="424"/>
      <c r="AA849" s="424"/>
      <c r="AB849" s="424"/>
      <c r="AC849" s="424"/>
      <c r="AD849" s="424"/>
      <c r="AE849" s="424"/>
      <c r="AF849" s="424"/>
      <c r="AG849" s="424"/>
      <c r="AH849" s="424"/>
      <c r="AI849" s="424"/>
      <c r="AJ849" s="424"/>
      <c r="AK849" s="424"/>
      <c r="AL849" s="424"/>
      <c r="AM849" s="306"/>
    </row>
    <row r="850" spans="1:39" ht="15.5" outlineLevel="1">
      <c r="A850" s="529">
        <v>18</v>
      </c>
      <c r="B850" s="427" t="s">
        <v>109</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5"/>
      <c r="Z850" s="409"/>
      <c r="AA850" s="409"/>
      <c r="AB850" s="409"/>
      <c r="AC850" s="409"/>
      <c r="AD850" s="409"/>
      <c r="AE850" s="409"/>
      <c r="AF850" s="414"/>
      <c r="AG850" s="414"/>
      <c r="AH850" s="414"/>
      <c r="AI850" s="414"/>
      <c r="AJ850" s="414"/>
      <c r="AK850" s="414"/>
      <c r="AL850" s="414"/>
      <c r="AM850" s="296">
        <f>SUM(Y850:AL850)</f>
        <v>0</v>
      </c>
    </row>
    <row r="851" spans="1:39" ht="15.5" outlineLevel="1">
      <c r="A851" s="529"/>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0">
        <f>Y850</f>
        <v>0</v>
      </c>
      <c r="Z851" s="410">
        <f t="shared" ref="Z851:AL851" si="2211">Z850</f>
        <v>0</v>
      </c>
      <c r="AA851" s="410">
        <f t="shared" si="2211"/>
        <v>0</v>
      </c>
      <c r="AB851" s="410">
        <f t="shared" si="2211"/>
        <v>0</v>
      </c>
      <c r="AC851" s="410">
        <f t="shared" si="2211"/>
        <v>0</v>
      </c>
      <c r="AD851" s="410">
        <f t="shared" si="2211"/>
        <v>0</v>
      </c>
      <c r="AE851" s="410">
        <f t="shared" si="2211"/>
        <v>0</v>
      </c>
      <c r="AF851" s="410">
        <f t="shared" si="2211"/>
        <v>0</v>
      </c>
      <c r="AG851" s="410">
        <f t="shared" si="2211"/>
        <v>0</v>
      </c>
      <c r="AH851" s="410">
        <f t="shared" si="2211"/>
        <v>0</v>
      </c>
      <c r="AI851" s="410">
        <f t="shared" si="2211"/>
        <v>0</v>
      </c>
      <c r="AJ851" s="410">
        <f t="shared" si="2211"/>
        <v>0</v>
      </c>
      <c r="AK851" s="410">
        <f t="shared" si="2211"/>
        <v>0</v>
      </c>
      <c r="AL851" s="410">
        <f t="shared" si="2211"/>
        <v>0</v>
      </c>
      <c r="AM851" s="306"/>
    </row>
    <row r="852" spans="1:39" ht="15.5" outlineLevel="1">
      <c r="A852" s="529"/>
      <c r="B852" s="321"/>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3"/>
      <c r="AA852" s="423"/>
      <c r="AB852" s="423"/>
      <c r="AC852" s="423"/>
      <c r="AD852" s="423"/>
      <c r="AE852" s="423"/>
      <c r="AF852" s="423"/>
      <c r="AG852" s="423"/>
      <c r="AH852" s="423"/>
      <c r="AI852" s="423"/>
      <c r="AJ852" s="423"/>
      <c r="AK852" s="423"/>
      <c r="AL852" s="423"/>
      <c r="AM852" s="297"/>
    </row>
    <row r="853" spans="1:39" ht="15.5" outlineLevel="1">
      <c r="A853" s="529">
        <v>19</v>
      </c>
      <c r="B853" s="427" t="s">
        <v>111</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5"/>
      <c r="Z853" s="409"/>
      <c r="AA853" s="409"/>
      <c r="AB853" s="409"/>
      <c r="AC853" s="409"/>
      <c r="AD853" s="409"/>
      <c r="AE853" s="409"/>
      <c r="AF853" s="414"/>
      <c r="AG853" s="414"/>
      <c r="AH853" s="414"/>
      <c r="AI853" s="414"/>
      <c r="AJ853" s="414"/>
      <c r="AK853" s="414"/>
      <c r="AL853" s="414"/>
      <c r="AM853" s="296">
        <f>SUM(Y853:AL853)</f>
        <v>0</v>
      </c>
    </row>
    <row r="854" spans="1:39" ht="15.5" outlineLevel="1">
      <c r="A854" s="529"/>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0">
        <f>Y853</f>
        <v>0</v>
      </c>
      <c r="Z854" s="410">
        <f t="shared" ref="Z854:AL854" si="2212">Z853</f>
        <v>0</v>
      </c>
      <c r="AA854" s="410">
        <f t="shared" si="2212"/>
        <v>0</v>
      </c>
      <c r="AB854" s="410">
        <f t="shared" si="2212"/>
        <v>0</v>
      </c>
      <c r="AC854" s="410">
        <f t="shared" si="2212"/>
        <v>0</v>
      </c>
      <c r="AD854" s="410">
        <f t="shared" si="2212"/>
        <v>0</v>
      </c>
      <c r="AE854" s="410">
        <f t="shared" si="2212"/>
        <v>0</v>
      </c>
      <c r="AF854" s="410">
        <f t="shared" si="2212"/>
        <v>0</v>
      </c>
      <c r="AG854" s="410">
        <f t="shared" si="2212"/>
        <v>0</v>
      </c>
      <c r="AH854" s="410">
        <f t="shared" si="2212"/>
        <v>0</v>
      </c>
      <c r="AI854" s="410">
        <f t="shared" si="2212"/>
        <v>0</v>
      </c>
      <c r="AJ854" s="410">
        <f t="shared" si="2212"/>
        <v>0</v>
      </c>
      <c r="AK854" s="410">
        <f t="shared" si="2212"/>
        <v>0</v>
      </c>
      <c r="AL854" s="410">
        <f t="shared" si="2212"/>
        <v>0</v>
      </c>
      <c r="AM854" s="297"/>
    </row>
    <row r="855" spans="1:39" ht="15.5" outlineLevel="1">
      <c r="A855" s="529"/>
      <c r="B855" s="321"/>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1"/>
      <c r="Z855" s="411"/>
      <c r="AA855" s="411"/>
      <c r="AB855" s="411"/>
      <c r="AC855" s="411"/>
      <c r="AD855" s="411"/>
      <c r="AE855" s="411"/>
      <c r="AF855" s="411"/>
      <c r="AG855" s="411"/>
      <c r="AH855" s="411"/>
      <c r="AI855" s="411"/>
      <c r="AJ855" s="411"/>
      <c r="AK855" s="411"/>
      <c r="AL855" s="411"/>
      <c r="AM855" s="306"/>
    </row>
    <row r="856" spans="1:39" ht="15.5" outlineLevel="1">
      <c r="A856" s="529">
        <v>20</v>
      </c>
      <c r="B856" s="427" t="s">
        <v>110</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5"/>
      <c r="Z856" s="409"/>
      <c r="AA856" s="409"/>
      <c r="AB856" s="409"/>
      <c r="AC856" s="409"/>
      <c r="AD856" s="409"/>
      <c r="AE856" s="409"/>
      <c r="AF856" s="414"/>
      <c r="AG856" s="414"/>
      <c r="AH856" s="414"/>
      <c r="AI856" s="414"/>
      <c r="AJ856" s="414"/>
      <c r="AK856" s="414"/>
      <c r="AL856" s="414"/>
      <c r="AM856" s="296">
        <f>SUM(Y856:AL856)</f>
        <v>0</v>
      </c>
    </row>
    <row r="857" spans="1:39" ht="15.5" outlineLevel="1">
      <c r="A857" s="529"/>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0">
        <f>Y856</f>
        <v>0</v>
      </c>
      <c r="Z857" s="410">
        <f t="shared" ref="Z857:AL857" si="2213">Z856</f>
        <v>0</v>
      </c>
      <c r="AA857" s="410">
        <f t="shared" si="2213"/>
        <v>0</v>
      </c>
      <c r="AB857" s="410">
        <f t="shared" si="2213"/>
        <v>0</v>
      </c>
      <c r="AC857" s="410">
        <f t="shared" si="2213"/>
        <v>0</v>
      </c>
      <c r="AD857" s="410">
        <f t="shared" si="2213"/>
        <v>0</v>
      </c>
      <c r="AE857" s="410">
        <f t="shared" si="2213"/>
        <v>0</v>
      </c>
      <c r="AF857" s="410">
        <f t="shared" si="2213"/>
        <v>0</v>
      </c>
      <c r="AG857" s="410">
        <f t="shared" si="2213"/>
        <v>0</v>
      </c>
      <c r="AH857" s="410">
        <f t="shared" si="2213"/>
        <v>0</v>
      </c>
      <c r="AI857" s="410">
        <f t="shared" si="2213"/>
        <v>0</v>
      </c>
      <c r="AJ857" s="410">
        <f t="shared" si="2213"/>
        <v>0</v>
      </c>
      <c r="AK857" s="410">
        <f t="shared" si="2213"/>
        <v>0</v>
      </c>
      <c r="AL857" s="410">
        <f t="shared" si="2213"/>
        <v>0</v>
      </c>
      <c r="AM857" s="306"/>
    </row>
    <row r="858" spans="1:39" ht="15.5" outlineLevel="1">
      <c r="A858" s="529"/>
      <c r="B858" s="322"/>
      <c r="C858" s="300"/>
      <c r="D858" s="291"/>
      <c r="E858" s="291"/>
      <c r="F858" s="291"/>
      <c r="G858" s="291"/>
      <c r="H858" s="291"/>
      <c r="I858" s="291"/>
      <c r="J858" s="291"/>
      <c r="K858" s="291"/>
      <c r="L858" s="291"/>
      <c r="M858" s="291"/>
      <c r="N858" s="300"/>
      <c r="O858" s="291"/>
      <c r="P858" s="291"/>
      <c r="Q858" s="291"/>
      <c r="R858" s="291"/>
      <c r="S858" s="291"/>
      <c r="T858" s="291"/>
      <c r="U858" s="291"/>
      <c r="V858" s="291"/>
      <c r="W858" s="291"/>
      <c r="X858" s="291"/>
      <c r="Y858" s="411"/>
      <c r="Z858" s="411"/>
      <c r="AA858" s="411"/>
      <c r="AB858" s="411"/>
      <c r="AC858" s="411"/>
      <c r="AD858" s="411"/>
      <c r="AE858" s="411"/>
      <c r="AF858" s="411"/>
      <c r="AG858" s="411"/>
      <c r="AH858" s="411"/>
      <c r="AI858" s="411"/>
      <c r="AJ858" s="411"/>
      <c r="AK858" s="411"/>
      <c r="AL858" s="411"/>
      <c r="AM858" s="306"/>
    </row>
    <row r="859" spans="1:39" ht="15.5" outlineLevel="1">
      <c r="A859" s="529"/>
      <c r="B859" s="515" t="s">
        <v>503</v>
      </c>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21"/>
      <c r="Z859" s="424"/>
      <c r="AA859" s="424"/>
      <c r="AB859" s="424"/>
      <c r="AC859" s="424"/>
      <c r="AD859" s="424"/>
      <c r="AE859" s="424"/>
      <c r="AF859" s="424"/>
      <c r="AG859" s="424"/>
      <c r="AH859" s="424"/>
      <c r="AI859" s="424"/>
      <c r="AJ859" s="424"/>
      <c r="AK859" s="424"/>
      <c r="AL859" s="424"/>
      <c r="AM859" s="306"/>
    </row>
    <row r="860" spans="1:39" ht="15.5" outlineLevel="1">
      <c r="A860" s="529"/>
      <c r="B860" s="501" t="s">
        <v>499</v>
      </c>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21"/>
      <c r="Z860" s="424"/>
      <c r="AA860" s="424"/>
      <c r="AB860" s="424"/>
      <c r="AC860" s="424"/>
      <c r="AD860" s="424"/>
      <c r="AE860" s="424"/>
      <c r="AF860" s="424"/>
      <c r="AG860" s="424"/>
      <c r="AH860" s="424"/>
      <c r="AI860" s="424"/>
      <c r="AJ860" s="424"/>
      <c r="AK860" s="424"/>
      <c r="AL860" s="424"/>
      <c r="AM860" s="306"/>
    </row>
    <row r="861" spans="1:39" ht="15.5" outlineLevel="1">
      <c r="A861" s="529">
        <v>21</v>
      </c>
      <c r="B861" s="427" t="s">
        <v>113</v>
      </c>
      <c r="C861" s="291" t="s">
        <v>25</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14"/>
      <c r="Z861" s="414"/>
      <c r="AA861" s="414"/>
      <c r="AB861" s="414"/>
      <c r="AC861" s="414"/>
      <c r="AD861" s="414"/>
      <c r="AE861" s="414"/>
      <c r="AF861" s="409"/>
      <c r="AG861" s="409"/>
      <c r="AH861" s="409"/>
      <c r="AI861" s="409"/>
      <c r="AJ861" s="409"/>
      <c r="AK861" s="409"/>
      <c r="AL861" s="409"/>
      <c r="AM861" s="296">
        <f>SUM(Y861:AL861)</f>
        <v>0</v>
      </c>
    </row>
    <row r="862" spans="1:39" ht="15.5" outlineLevel="1">
      <c r="A862" s="529"/>
      <c r="B862" s="294" t="s">
        <v>342</v>
      </c>
      <c r="C862" s="291" t="s">
        <v>163</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0">
        <f>Y861</f>
        <v>0</v>
      </c>
      <c r="Z862" s="410">
        <f t="shared" ref="Z862" si="2214">Z861</f>
        <v>0</v>
      </c>
      <c r="AA862" s="410">
        <f t="shared" ref="AA862" si="2215">AA861</f>
        <v>0</v>
      </c>
      <c r="AB862" s="410">
        <f t="shared" ref="AB862" si="2216">AB861</f>
        <v>0</v>
      </c>
      <c r="AC862" s="410">
        <f t="shared" ref="AC862" si="2217">AC861</f>
        <v>0</v>
      </c>
      <c r="AD862" s="410">
        <f t="shared" ref="AD862" si="2218">AD861</f>
        <v>0</v>
      </c>
      <c r="AE862" s="410">
        <f t="shared" ref="AE862" si="2219">AE861</f>
        <v>0</v>
      </c>
      <c r="AF862" s="410">
        <f t="shared" ref="AF862" si="2220">AF861</f>
        <v>0</v>
      </c>
      <c r="AG862" s="410">
        <f t="shared" ref="AG862" si="2221">AG861</f>
        <v>0</v>
      </c>
      <c r="AH862" s="410">
        <f t="shared" ref="AH862" si="2222">AH861</f>
        <v>0</v>
      </c>
      <c r="AI862" s="410">
        <f t="shared" ref="AI862" si="2223">AI861</f>
        <v>0</v>
      </c>
      <c r="AJ862" s="410">
        <f t="shared" ref="AJ862" si="2224">AJ861</f>
        <v>0</v>
      </c>
      <c r="AK862" s="410">
        <f t="shared" ref="AK862" si="2225">AK861</f>
        <v>0</v>
      </c>
      <c r="AL862" s="410">
        <f t="shared" ref="AL862" si="2226">AL861</f>
        <v>0</v>
      </c>
      <c r="AM862" s="306"/>
    </row>
    <row r="863" spans="1:39" ht="15.5" outlineLevel="1">
      <c r="A863" s="529"/>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21"/>
      <c r="Z863" s="424"/>
      <c r="AA863" s="424"/>
      <c r="AB863" s="424"/>
      <c r="AC863" s="424"/>
      <c r="AD863" s="424"/>
      <c r="AE863" s="424"/>
      <c r="AF863" s="424"/>
      <c r="AG863" s="424"/>
      <c r="AH863" s="424"/>
      <c r="AI863" s="424"/>
      <c r="AJ863" s="424"/>
      <c r="AK863" s="424"/>
      <c r="AL863" s="424"/>
      <c r="AM863" s="306"/>
    </row>
    <row r="864" spans="1:39" ht="31" outlineLevel="1">
      <c r="A864" s="529">
        <v>22</v>
      </c>
      <c r="B864" s="427" t="s">
        <v>114</v>
      </c>
      <c r="C864" s="291" t="s">
        <v>25</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4"/>
      <c r="Z864" s="414"/>
      <c r="AA864" s="414"/>
      <c r="AB864" s="414"/>
      <c r="AC864" s="414"/>
      <c r="AD864" s="414"/>
      <c r="AE864" s="414"/>
      <c r="AF864" s="409"/>
      <c r="AG864" s="409"/>
      <c r="AH864" s="409"/>
      <c r="AI864" s="409"/>
      <c r="AJ864" s="409"/>
      <c r="AK864" s="409"/>
      <c r="AL864" s="409"/>
      <c r="AM864" s="296">
        <f>SUM(Y864:AL864)</f>
        <v>0</v>
      </c>
    </row>
    <row r="865" spans="1:39" ht="15.5" outlineLevel="1">
      <c r="A865" s="529"/>
      <c r="B865" s="294" t="s">
        <v>342</v>
      </c>
      <c r="C865" s="291" t="s">
        <v>163</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0">
        <f>Y864</f>
        <v>0</v>
      </c>
      <c r="Z865" s="410">
        <f t="shared" ref="Z865" si="2227">Z864</f>
        <v>0</v>
      </c>
      <c r="AA865" s="410">
        <f t="shared" ref="AA865" si="2228">AA864</f>
        <v>0</v>
      </c>
      <c r="AB865" s="410">
        <f t="shared" ref="AB865" si="2229">AB864</f>
        <v>0</v>
      </c>
      <c r="AC865" s="410">
        <f t="shared" ref="AC865" si="2230">AC864</f>
        <v>0</v>
      </c>
      <c r="AD865" s="410">
        <f t="shared" ref="AD865" si="2231">AD864</f>
        <v>0</v>
      </c>
      <c r="AE865" s="410">
        <f t="shared" ref="AE865" si="2232">AE864</f>
        <v>0</v>
      </c>
      <c r="AF865" s="410">
        <f t="shared" ref="AF865" si="2233">AF864</f>
        <v>0</v>
      </c>
      <c r="AG865" s="410">
        <f t="shared" ref="AG865" si="2234">AG864</f>
        <v>0</v>
      </c>
      <c r="AH865" s="410">
        <f t="shared" ref="AH865" si="2235">AH864</f>
        <v>0</v>
      </c>
      <c r="AI865" s="410">
        <f t="shared" ref="AI865" si="2236">AI864</f>
        <v>0</v>
      </c>
      <c r="AJ865" s="410">
        <f t="shared" ref="AJ865" si="2237">AJ864</f>
        <v>0</v>
      </c>
      <c r="AK865" s="410">
        <f t="shared" ref="AK865" si="2238">AK864</f>
        <v>0</v>
      </c>
      <c r="AL865" s="410">
        <f t="shared" ref="AL865" si="2239">AL864</f>
        <v>0</v>
      </c>
      <c r="AM865" s="306"/>
    </row>
    <row r="866" spans="1:39" ht="15.5" outlineLevel="1">
      <c r="A866" s="529"/>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21"/>
      <c r="Z866" s="424"/>
      <c r="AA866" s="424"/>
      <c r="AB866" s="424"/>
      <c r="AC866" s="424"/>
      <c r="AD866" s="424"/>
      <c r="AE866" s="424"/>
      <c r="AF866" s="424"/>
      <c r="AG866" s="424"/>
      <c r="AH866" s="424"/>
      <c r="AI866" s="424"/>
      <c r="AJ866" s="424"/>
      <c r="AK866" s="424"/>
      <c r="AL866" s="424"/>
      <c r="AM866" s="306"/>
    </row>
    <row r="867" spans="1:39" ht="31" outlineLevel="1">
      <c r="A867" s="529">
        <v>23</v>
      </c>
      <c r="B867" s="427" t="s">
        <v>115</v>
      </c>
      <c r="C867" s="291" t="s">
        <v>25</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4"/>
      <c r="Z867" s="414"/>
      <c r="AA867" s="414"/>
      <c r="AB867" s="414"/>
      <c r="AC867" s="414"/>
      <c r="AD867" s="414"/>
      <c r="AE867" s="414"/>
      <c r="AF867" s="409"/>
      <c r="AG867" s="409"/>
      <c r="AH867" s="409"/>
      <c r="AI867" s="409"/>
      <c r="AJ867" s="409"/>
      <c r="AK867" s="409"/>
      <c r="AL867" s="409"/>
      <c r="AM867" s="296">
        <f>SUM(Y867:AL867)</f>
        <v>0</v>
      </c>
    </row>
    <row r="868" spans="1:39" ht="15.5" outlineLevel="1">
      <c r="A868" s="529"/>
      <c r="B868" s="294" t="s">
        <v>342</v>
      </c>
      <c r="C868" s="291" t="s">
        <v>163</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0">
        <f>Y867</f>
        <v>0</v>
      </c>
      <c r="Z868" s="410">
        <f t="shared" ref="Z868" si="2240">Z867</f>
        <v>0</v>
      </c>
      <c r="AA868" s="410">
        <f t="shared" ref="AA868" si="2241">AA867</f>
        <v>0</v>
      </c>
      <c r="AB868" s="410">
        <f t="shared" ref="AB868" si="2242">AB867</f>
        <v>0</v>
      </c>
      <c r="AC868" s="410">
        <f t="shared" ref="AC868" si="2243">AC867</f>
        <v>0</v>
      </c>
      <c r="AD868" s="410">
        <f t="shared" ref="AD868" si="2244">AD867</f>
        <v>0</v>
      </c>
      <c r="AE868" s="410">
        <f t="shared" ref="AE868" si="2245">AE867</f>
        <v>0</v>
      </c>
      <c r="AF868" s="410">
        <f t="shared" ref="AF868" si="2246">AF867</f>
        <v>0</v>
      </c>
      <c r="AG868" s="410">
        <f t="shared" ref="AG868" si="2247">AG867</f>
        <v>0</v>
      </c>
      <c r="AH868" s="410">
        <f t="shared" ref="AH868" si="2248">AH867</f>
        <v>0</v>
      </c>
      <c r="AI868" s="410">
        <f t="shared" ref="AI868" si="2249">AI867</f>
        <v>0</v>
      </c>
      <c r="AJ868" s="410">
        <f t="shared" ref="AJ868" si="2250">AJ867</f>
        <v>0</v>
      </c>
      <c r="AK868" s="410">
        <f t="shared" ref="AK868" si="2251">AK867</f>
        <v>0</v>
      </c>
      <c r="AL868" s="410">
        <f t="shared" ref="AL868" si="2252">AL867</f>
        <v>0</v>
      </c>
      <c r="AM868" s="306"/>
    </row>
    <row r="869" spans="1:39" ht="15.5" outlineLevel="1">
      <c r="A869" s="529"/>
      <c r="B869" s="429"/>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21"/>
      <c r="Z869" s="424"/>
      <c r="AA869" s="424"/>
      <c r="AB869" s="424"/>
      <c r="AC869" s="424"/>
      <c r="AD869" s="424"/>
      <c r="AE869" s="424"/>
      <c r="AF869" s="424"/>
      <c r="AG869" s="424"/>
      <c r="AH869" s="424"/>
      <c r="AI869" s="424"/>
      <c r="AJ869" s="424"/>
      <c r="AK869" s="424"/>
      <c r="AL869" s="424"/>
      <c r="AM869" s="306"/>
    </row>
    <row r="870" spans="1:39" ht="15.5" outlineLevel="1">
      <c r="A870" s="529">
        <v>24</v>
      </c>
      <c r="B870" s="427" t="s">
        <v>116</v>
      </c>
      <c r="C870" s="291" t="s">
        <v>25</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4"/>
      <c r="Z870" s="414"/>
      <c r="AA870" s="414"/>
      <c r="AB870" s="414"/>
      <c r="AC870" s="414"/>
      <c r="AD870" s="414"/>
      <c r="AE870" s="414"/>
      <c r="AF870" s="409"/>
      <c r="AG870" s="409"/>
      <c r="AH870" s="409"/>
      <c r="AI870" s="409"/>
      <c r="AJ870" s="409"/>
      <c r="AK870" s="409"/>
      <c r="AL870" s="409"/>
      <c r="AM870" s="296">
        <f>SUM(Y870:AL870)</f>
        <v>0</v>
      </c>
    </row>
    <row r="871" spans="1:39" ht="15.5" outlineLevel="1">
      <c r="A871" s="529"/>
      <c r="B871" s="294" t="s">
        <v>342</v>
      </c>
      <c r="C871" s="291" t="s">
        <v>163</v>
      </c>
      <c r="D871" s="295"/>
      <c r="E871" s="295"/>
      <c r="F871" s="295"/>
      <c r="G871" s="295"/>
      <c r="H871" s="295"/>
      <c r="I871" s="295"/>
      <c r="J871" s="295"/>
      <c r="K871" s="295"/>
      <c r="L871" s="295"/>
      <c r="M871" s="295"/>
      <c r="N871" s="291"/>
      <c r="O871" s="295"/>
      <c r="P871" s="295"/>
      <c r="Q871" s="295"/>
      <c r="R871" s="295"/>
      <c r="S871" s="295"/>
      <c r="T871" s="295"/>
      <c r="U871" s="295"/>
      <c r="V871" s="295"/>
      <c r="W871" s="295"/>
      <c r="X871" s="295"/>
      <c r="Y871" s="410">
        <f>Y870</f>
        <v>0</v>
      </c>
      <c r="Z871" s="410">
        <f t="shared" ref="Z871" si="2253">Z870</f>
        <v>0</v>
      </c>
      <c r="AA871" s="410">
        <f t="shared" ref="AA871" si="2254">AA870</f>
        <v>0</v>
      </c>
      <c r="AB871" s="410">
        <f t="shared" ref="AB871" si="2255">AB870</f>
        <v>0</v>
      </c>
      <c r="AC871" s="410">
        <f t="shared" ref="AC871" si="2256">AC870</f>
        <v>0</v>
      </c>
      <c r="AD871" s="410">
        <f t="shared" ref="AD871" si="2257">AD870</f>
        <v>0</v>
      </c>
      <c r="AE871" s="410">
        <f t="shared" ref="AE871" si="2258">AE870</f>
        <v>0</v>
      </c>
      <c r="AF871" s="410">
        <f t="shared" ref="AF871" si="2259">AF870</f>
        <v>0</v>
      </c>
      <c r="AG871" s="410">
        <f t="shared" ref="AG871" si="2260">AG870</f>
        <v>0</v>
      </c>
      <c r="AH871" s="410">
        <f t="shared" ref="AH871" si="2261">AH870</f>
        <v>0</v>
      </c>
      <c r="AI871" s="410">
        <f t="shared" ref="AI871" si="2262">AI870</f>
        <v>0</v>
      </c>
      <c r="AJ871" s="410">
        <f t="shared" ref="AJ871" si="2263">AJ870</f>
        <v>0</v>
      </c>
      <c r="AK871" s="410">
        <f t="shared" ref="AK871" si="2264">AK870</f>
        <v>0</v>
      </c>
      <c r="AL871" s="410">
        <f t="shared" ref="AL871" si="2265">AL870</f>
        <v>0</v>
      </c>
      <c r="AM871" s="306"/>
    </row>
    <row r="872" spans="1:39" ht="15.5" outlineLevel="1">
      <c r="A872" s="529"/>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1"/>
      <c r="Z872" s="424"/>
      <c r="AA872" s="424"/>
      <c r="AB872" s="424"/>
      <c r="AC872" s="424"/>
      <c r="AD872" s="424"/>
      <c r="AE872" s="424"/>
      <c r="AF872" s="424"/>
      <c r="AG872" s="424"/>
      <c r="AH872" s="424"/>
      <c r="AI872" s="424"/>
      <c r="AJ872" s="424"/>
      <c r="AK872" s="424"/>
      <c r="AL872" s="424"/>
      <c r="AM872" s="306"/>
    </row>
    <row r="873" spans="1:39" ht="15.5" outlineLevel="1">
      <c r="A873" s="529"/>
      <c r="B873" s="288" t="s">
        <v>500</v>
      </c>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1"/>
      <c r="Z873" s="424"/>
      <c r="AA873" s="424"/>
      <c r="AB873" s="424"/>
      <c r="AC873" s="424"/>
      <c r="AD873" s="424"/>
      <c r="AE873" s="424"/>
      <c r="AF873" s="424"/>
      <c r="AG873" s="424"/>
      <c r="AH873" s="424"/>
      <c r="AI873" s="424"/>
      <c r="AJ873" s="424"/>
      <c r="AK873" s="424"/>
      <c r="AL873" s="424"/>
      <c r="AM873" s="306"/>
    </row>
    <row r="874" spans="1:39" ht="15.5" outlineLevel="1">
      <c r="A874" s="529">
        <v>25</v>
      </c>
      <c r="B874" s="427" t="s">
        <v>117</v>
      </c>
      <c r="C874" s="1120" t="s">
        <v>873</v>
      </c>
      <c r="D874" s="295">
        <f>+'7.  Persistence Report'!AY226</f>
        <v>301460</v>
      </c>
      <c r="E874" s="295">
        <f>+'7.  Persistence Report'!AZ226</f>
        <v>301459.95600000001</v>
      </c>
      <c r="F874" s="295">
        <f>+'7.  Persistence Report'!BA226</f>
        <v>301459.95600000001</v>
      </c>
      <c r="G874" s="295">
        <f>+'7.  Persistence Report'!BB226</f>
        <v>301459.95600000001</v>
      </c>
      <c r="H874" s="295">
        <f>+'7.  Persistence Report'!BC226</f>
        <v>301459.95600000001</v>
      </c>
      <c r="I874" s="295"/>
      <c r="J874" s="295"/>
      <c r="K874" s="295"/>
      <c r="L874" s="295"/>
      <c r="M874" s="295"/>
      <c r="N874" s="295">
        <v>12</v>
      </c>
      <c r="O874" s="295">
        <f>+'7.  Persistence Report'!T226</f>
        <v>168</v>
      </c>
      <c r="P874" s="295">
        <f>+'7.  Persistence Report'!U226</f>
        <v>168</v>
      </c>
      <c r="Q874" s="295">
        <f>+'7.  Persistence Report'!V226</f>
        <v>168</v>
      </c>
      <c r="R874" s="295">
        <f>+'7.  Persistence Report'!W226</f>
        <v>168</v>
      </c>
      <c r="S874" s="295">
        <f>+'7.  Persistence Report'!X226</f>
        <v>168</v>
      </c>
      <c r="T874" s="295"/>
      <c r="U874" s="295"/>
      <c r="V874" s="295"/>
      <c r="W874" s="295"/>
      <c r="X874" s="295"/>
      <c r="Y874" s="1089"/>
      <c r="Z874" s="414">
        <v>0.47199999999999998</v>
      </c>
      <c r="AA874" s="414">
        <v>0.27500000000000002</v>
      </c>
      <c r="AB874" s="414"/>
      <c r="AC874" s="414"/>
      <c r="AD874" s="414"/>
      <c r="AE874" s="414"/>
      <c r="AF874" s="414"/>
      <c r="AG874" s="414"/>
      <c r="AH874" s="414"/>
      <c r="AI874" s="414"/>
      <c r="AJ874" s="414"/>
      <c r="AK874" s="414"/>
      <c r="AL874" s="414"/>
      <c r="AM874" s="296">
        <f>SUM(Y874:AL874)</f>
        <v>0.747</v>
      </c>
    </row>
    <row r="875" spans="1:39" ht="15.5" outlineLevel="1">
      <c r="A875" s="529"/>
      <c r="B875" s="294" t="s">
        <v>342</v>
      </c>
      <c r="C875" s="1066"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1077">
        <f>Y874</f>
        <v>0</v>
      </c>
      <c r="Z875" s="1077">
        <f t="shared" ref="Z875:AB875" si="2266">Z874</f>
        <v>0.47199999999999998</v>
      </c>
      <c r="AA875" s="1077">
        <f t="shared" si="2266"/>
        <v>0.27500000000000002</v>
      </c>
      <c r="AB875" s="1077">
        <f t="shared" si="2266"/>
        <v>0</v>
      </c>
      <c r="AC875" s="410">
        <f t="shared" ref="AC875" si="2267">AC874</f>
        <v>0</v>
      </c>
      <c r="AD875" s="410">
        <f t="shared" ref="AD875" si="2268">AD874</f>
        <v>0</v>
      </c>
      <c r="AE875" s="410">
        <f t="shared" ref="AE875" si="2269">AE874</f>
        <v>0</v>
      </c>
      <c r="AF875" s="410">
        <f t="shared" ref="AF875" si="2270">AF874</f>
        <v>0</v>
      </c>
      <c r="AG875" s="410">
        <f t="shared" ref="AG875" si="2271">AG874</f>
        <v>0</v>
      </c>
      <c r="AH875" s="410">
        <f t="shared" ref="AH875" si="2272">AH874</f>
        <v>0</v>
      </c>
      <c r="AI875" s="410">
        <f t="shared" ref="AI875" si="2273">AI874</f>
        <v>0</v>
      </c>
      <c r="AJ875" s="410">
        <f t="shared" ref="AJ875" si="2274">AJ874</f>
        <v>0</v>
      </c>
      <c r="AK875" s="410">
        <f t="shared" ref="AK875" si="2275">AK874</f>
        <v>0</v>
      </c>
      <c r="AL875" s="410">
        <f t="shared" ref="AL875" si="2276">AL874</f>
        <v>0</v>
      </c>
      <c r="AM875" s="306"/>
    </row>
    <row r="876" spans="1:39" ht="15.5" outlineLevel="1">
      <c r="A876" s="529"/>
      <c r="B876" s="294"/>
      <c r="C876" s="1066"/>
      <c r="D876" s="1066"/>
      <c r="E876" s="1066"/>
      <c r="F876" s="1066"/>
      <c r="G876" s="1066"/>
      <c r="H876" s="1066"/>
      <c r="I876" s="1066"/>
      <c r="J876" s="1066"/>
      <c r="K876" s="1066"/>
      <c r="L876" s="1066"/>
      <c r="M876" s="1066"/>
      <c r="N876" s="1066"/>
      <c r="O876" s="1066"/>
      <c r="P876" s="1066"/>
      <c r="Q876" s="1066"/>
      <c r="R876" s="1066"/>
      <c r="S876" s="1066"/>
      <c r="T876" s="1066"/>
      <c r="U876" s="1066"/>
      <c r="V876" s="1066"/>
      <c r="W876" s="1066"/>
      <c r="X876" s="1066"/>
      <c r="Y876" s="1078"/>
      <c r="Z876" s="1108"/>
      <c r="AA876" s="1108"/>
      <c r="AB876" s="1108"/>
      <c r="AC876" s="424"/>
      <c r="AD876" s="424"/>
      <c r="AE876" s="424"/>
      <c r="AF876" s="424"/>
      <c r="AG876" s="424"/>
      <c r="AH876" s="424"/>
      <c r="AI876" s="424"/>
      <c r="AJ876" s="424"/>
      <c r="AK876" s="424"/>
      <c r="AL876" s="424"/>
      <c r="AM876" s="306"/>
    </row>
    <row r="877" spans="1:39" ht="15.5" outlineLevel="1">
      <c r="A877" s="529">
        <v>26</v>
      </c>
      <c r="B877" s="427" t="s">
        <v>118</v>
      </c>
      <c r="C877" s="1120" t="s">
        <v>873</v>
      </c>
      <c r="D877" s="295">
        <f>+'7.  Persistence Report'!AY224</f>
        <v>4831931</v>
      </c>
      <c r="E877" s="295">
        <f>+'7.  Persistence Report'!AZ224</f>
        <v>4831931.2865602784</v>
      </c>
      <c r="F877" s="295">
        <f>+'7.  Persistence Report'!BA224</f>
        <v>4807771.6301274765</v>
      </c>
      <c r="G877" s="295">
        <f>+'7.  Persistence Report'!BB224</f>
        <v>4807771.6301274765</v>
      </c>
      <c r="H877" s="295">
        <f>+'7.  Persistence Report'!BC224</f>
        <v>4807771.6301274765</v>
      </c>
      <c r="I877" s="295"/>
      <c r="J877" s="295"/>
      <c r="K877" s="295"/>
      <c r="L877" s="295"/>
      <c r="M877" s="295"/>
      <c r="N877" s="295">
        <v>12</v>
      </c>
      <c r="O877" s="295">
        <f>+'7.  Persistence Report'!T224</f>
        <v>1093</v>
      </c>
      <c r="P877" s="295">
        <f>+'7.  Persistence Report'!U224</f>
        <v>1093</v>
      </c>
      <c r="Q877" s="295">
        <f>+'7.  Persistence Report'!V224</f>
        <v>1087</v>
      </c>
      <c r="R877" s="295">
        <f>+'7.  Persistence Report'!W224</f>
        <v>1087</v>
      </c>
      <c r="S877" s="295">
        <f>+'7.  Persistence Report'!X224</f>
        <v>1087</v>
      </c>
      <c r="T877" s="295"/>
      <c r="U877" s="295"/>
      <c r="V877" s="295"/>
      <c r="W877" s="295"/>
      <c r="X877" s="295"/>
      <c r="Y877" s="1089"/>
      <c r="Z877" s="414">
        <v>0.151</v>
      </c>
      <c r="AA877" s="414">
        <v>0.83099999999999996</v>
      </c>
      <c r="AB877" s="414"/>
      <c r="AC877" s="414"/>
      <c r="AD877" s="414"/>
      <c r="AE877" s="414"/>
      <c r="AF877" s="414"/>
      <c r="AG877" s="414"/>
      <c r="AH877" s="414"/>
      <c r="AI877" s="414"/>
      <c r="AJ877" s="414"/>
      <c r="AK877" s="414"/>
      <c r="AL877" s="414"/>
      <c r="AM877" s="296">
        <f>SUM(Y877:AL877)</f>
        <v>0.98199999999999998</v>
      </c>
    </row>
    <row r="878" spans="1:39" ht="15.5" outlineLevel="1">
      <c r="A878" s="529"/>
      <c r="B878" s="294" t="s">
        <v>342</v>
      </c>
      <c r="C878" s="1066"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1077">
        <f>Y877</f>
        <v>0</v>
      </c>
      <c r="Z878" s="1077">
        <f t="shared" ref="Z878:AB878" si="2277">Z877</f>
        <v>0.151</v>
      </c>
      <c r="AA878" s="1077">
        <f t="shared" si="2277"/>
        <v>0.83099999999999996</v>
      </c>
      <c r="AB878" s="1077">
        <f t="shared" si="2277"/>
        <v>0</v>
      </c>
      <c r="AC878" s="410">
        <f t="shared" ref="AC878" si="2278">AC877</f>
        <v>0</v>
      </c>
      <c r="AD878" s="410">
        <f t="shared" ref="AD878" si="2279">AD877</f>
        <v>0</v>
      </c>
      <c r="AE878" s="410">
        <f t="shared" ref="AE878" si="2280">AE877</f>
        <v>0</v>
      </c>
      <c r="AF878" s="410">
        <f t="shared" ref="AF878" si="2281">AF877</f>
        <v>0</v>
      </c>
      <c r="AG878" s="410">
        <f t="shared" ref="AG878" si="2282">AG877</f>
        <v>0</v>
      </c>
      <c r="AH878" s="410">
        <f t="shared" ref="AH878" si="2283">AH877</f>
        <v>0</v>
      </c>
      <c r="AI878" s="410">
        <f t="shared" ref="AI878" si="2284">AI877</f>
        <v>0</v>
      </c>
      <c r="AJ878" s="410">
        <f t="shared" ref="AJ878" si="2285">AJ877</f>
        <v>0</v>
      </c>
      <c r="AK878" s="410">
        <f t="shared" ref="AK878" si="2286">AK877</f>
        <v>0</v>
      </c>
      <c r="AL878" s="410">
        <f t="shared" ref="AL878" si="2287">AL877</f>
        <v>0</v>
      </c>
      <c r="AM878" s="306"/>
    </row>
    <row r="879" spans="1:39" ht="15.5" outlineLevel="1">
      <c r="A879" s="529"/>
      <c r="B879" s="294"/>
      <c r="C879" s="1066"/>
      <c r="D879" s="1066"/>
      <c r="E879" s="1066"/>
      <c r="F879" s="1066"/>
      <c r="G879" s="1066"/>
      <c r="H879" s="1066"/>
      <c r="I879" s="1066"/>
      <c r="J879" s="1066"/>
      <c r="K879" s="1066"/>
      <c r="L879" s="1066"/>
      <c r="M879" s="1066"/>
      <c r="N879" s="1066"/>
      <c r="O879" s="1066"/>
      <c r="P879" s="1066"/>
      <c r="Q879" s="1066"/>
      <c r="R879" s="1066"/>
      <c r="S879" s="1066"/>
      <c r="T879" s="1066"/>
      <c r="U879" s="1066"/>
      <c r="V879" s="1066"/>
      <c r="W879" s="1066"/>
      <c r="X879" s="1066"/>
      <c r="Y879" s="1078"/>
      <c r="Z879" s="1108"/>
      <c r="AA879" s="1108"/>
      <c r="AB879" s="1108"/>
      <c r="AC879" s="424"/>
      <c r="AD879" s="424"/>
      <c r="AE879" s="424"/>
      <c r="AF879" s="424"/>
      <c r="AG879" s="424"/>
      <c r="AH879" s="424"/>
      <c r="AI879" s="424"/>
      <c r="AJ879" s="424"/>
      <c r="AK879" s="424"/>
      <c r="AL879" s="424"/>
      <c r="AM879" s="306"/>
    </row>
    <row r="880" spans="1:39" ht="31" outlineLevel="1">
      <c r="A880" s="529">
        <v>27</v>
      </c>
      <c r="B880" s="427" t="s">
        <v>119</v>
      </c>
      <c r="C880" s="1120" t="s">
        <v>873</v>
      </c>
      <c r="D880" s="295">
        <f>+'7.  Persistence Report'!AY225</f>
        <v>581518</v>
      </c>
      <c r="E880" s="295">
        <f>+'7.  Persistence Report'!AZ225</f>
        <v>512028</v>
      </c>
      <c r="F880" s="295">
        <f>+'7.  Persistence Report'!BA225</f>
        <v>373910</v>
      </c>
      <c r="G880" s="295">
        <f>+'7.  Persistence Report'!BB225</f>
        <v>372775</v>
      </c>
      <c r="H880" s="295">
        <f>+'7.  Persistence Report'!BC225</f>
        <v>372775</v>
      </c>
      <c r="I880" s="295"/>
      <c r="J880" s="295"/>
      <c r="K880" s="295"/>
      <c r="L880" s="295"/>
      <c r="M880" s="295"/>
      <c r="N880" s="295">
        <v>12</v>
      </c>
      <c r="O880" s="295">
        <f>+'7.  Persistence Report'!T225</f>
        <v>192.2</v>
      </c>
      <c r="P880" s="295">
        <f>+'7.  Persistence Report'!U225</f>
        <v>169</v>
      </c>
      <c r="Q880" s="295">
        <f>+'7.  Persistence Report'!V225</f>
        <v>124</v>
      </c>
      <c r="R880" s="295">
        <f>+'7.  Persistence Report'!W225</f>
        <v>123</v>
      </c>
      <c r="S880" s="295">
        <f>+'7.  Persistence Report'!X225</f>
        <v>123</v>
      </c>
      <c r="T880" s="295"/>
      <c r="U880" s="295"/>
      <c r="V880" s="295"/>
      <c r="W880" s="295"/>
      <c r="X880" s="295"/>
      <c r="Y880" s="1089"/>
      <c r="Z880" s="414">
        <v>0.622</v>
      </c>
      <c r="AA880" s="414">
        <v>0.36599999999999999</v>
      </c>
      <c r="AB880" s="414"/>
      <c r="AC880" s="414"/>
      <c r="AD880" s="414"/>
      <c r="AE880" s="414"/>
      <c r="AF880" s="414"/>
      <c r="AG880" s="414"/>
      <c r="AH880" s="414"/>
      <c r="AI880" s="414"/>
      <c r="AJ880" s="414"/>
      <c r="AK880" s="414"/>
      <c r="AL880" s="414"/>
      <c r="AM880" s="296">
        <f>SUM(Y880:AL880)</f>
        <v>0.98799999999999999</v>
      </c>
    </row>
    <row r="881" spans="1:39" ht="15.5" outlineLevel="1">
      <c r="A881" s="529"/>
      <c r="B881" s="294" t="s">
        <v>342</v>
      </c>
      <c r="C881" s="1066"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1077">
        <f>Y880</f>
        <v>0</v>
      </c>
      <c r="Z881" s="1077">
        <f t="shared" ref="Z881:AB881" si="2288">Z880</f>
        <v>0.622</v>
      </c>
      <c r="AA881" s="1077">
        <f t="shared" si="2288"/>
        <v>0.36599999999999999</v>
      </c>
      <c r="AB881" s="1077">
        <f t="shared" si="2288"/>
        <v>0</v>
      </c>
      <c r="AC881" s="410">
        <f t="shared" ref="AC881" si="2289">AC880</f>
        <v>0</v>
      </c>
      <c r="AD881" s="410">
        <f t="shared" ref="AD881" si="2290">AD880</f>
        <v>0</v>
      </c>
      <c r="AE881" s="410">
        <f t="shared" ref="AE881" si="2291">AE880</f>
        <v>0</v>
      </c>
      <c r="AF881" s="410">
        <f t="shared" ref="AF881" si="2292">AF880</f>
        <v>0</v>
      </c>
      <c r="AG881" s="410">
        <f t="shared" ref="AG881" si="2293">AG880</f>
        <v>0</v>
      </c>
      <c r="AH881" s="410">
        <f t="shared" ref="AH881" si="2294">AH880</f>
        <v>0</v>
      </c>
      <c r="AI881" s="410">
        <f t="shared" ref="AI881" si="2295">AI880</f>
        <v>0</v>
      </c>
      <c r="AJ881" s="410">
        <f t="shared" ref="AJ881" si="2296">AJ880</f>
        <v>0</v>
      </c>
      <c r="AK881" s="410">
        <f t="shared" ref="AK881" si="2297">AK880</f>
        <v>0</v>
      </c>
      <c r="AL881" s="410">
        <f t="shared" ref="AL881" si="2298">AL880</f>
        <v>0</v>
      </c>
      <c r="AM881" s="306"/>
    </row>
    <row r="882" spans="1:39" ht="15.5" outlineLevel="1">
      <c r="A882" s="529"/>
      <c r="B882" s="294"/>
      <c r="C882" s="291"/>
      <c r="D882" s="1066"/>
      <c r="E882" s="1066"/>
      <c r="F882" s="1066"/>
      <c r="G882" s="1066"/>
      <c r="H882" s="1066"/>
      <c r="I882" s="1066"/>
      <c r="J882" s="1066"/>
      <c r="K882" s="1066"/>
      <c r="L882" s="1066"/>
      <c r="M882" s="1066"/>
      <c r="N882" s="1066"/>
      <c r="O882" s="1066"/>
      <c r="P882" s="1066"/>
      <c r="Q882" s="1066"/>
      <c r="R882" s="1066"/>
      <c r="S882" s="1066"/>
      <c r="T882" s="1066"/>
      <c r="U882" s="1066"/>
      <c r="V882" s="1066"/>
      <c r="W882" s="1066"/>
      <c r="X882" s="1066"/>
      <c r="Y882" s="1078"/>
      <c r="Z882" s="1108"/>
      <c r="AA882" s="1108"/>
      <c r="AB882" s="1108"/>
      <c r="AC882" s="424"/>
      <c r="AD882" s="424"/>
      <c r="AE882" s="424"/>
      <c r="AF882" s="424"/>
      <c r="AG882" s="424"/>
      <c r="AH882" s="424"/>
      <c r="AI882" s="424"/>
      <c r="AJ882" s="424"/>
      <c r="AK882" s="424"/>
      <c r="AL882" s="424"/>
      <c r="AM882" s="306"/>
    </row>
    <row r="883" spans="1:39" ht="31" outlineLevel="1">
      <c r="A883" s="529">
        <v>28</v>
      </c>
      <c r="B883" s="427" t="s">
        <v>120</v>
      </c>
      <c r="C883" s="291" t="s">
        <v>25</v>
      </c>
      <c r="D883" s="295"/>
      <c r="E883" s="295"/>
      <c r="F883" s="295"/>
      <c r="G883" s="295"/>
      <c r="H883" s="295"/>
      <c r="I883" s="295"/>
      <c r="J883" s="295"/>
      <c r="K883" s="295"/>
      <c r="L883" s="295"/>
      <c r="M883" s="295"/>
      <c r="N883" s="295">
        <v>12</v>
      </c>
      <c r="O883" s="295"/>
      <c r="P883" s="295"/>
      <c r="Q883" s="295"/>
      <c r="R883" s="295"/>
      <c r="S883" s="295"/>
      <c r="T883" s="295"/>
      <c r="U883" s="295"/>
      <c r="V883" s="295"/>
      <c r="W883" s="295"/>
      <c r="X883" s="295"/>
      <c r="Y883" s="425"/>
      <c r="Z883" s="414"/>
      <c r="AA883" s="414"/>
      <c r="AB883" s="414"/>
      <c r="AC883" s="414"/>
      <c r="AD883" s="414"/>
      <c r="AE883" s="414"/>
      <c r="AF883" s="414"/>
      <c r="AG883" s="414"/>
      <c r="AH883" s="414"/>
      <c r="AI883" s="414"/>
      <c r="AJ883" s="414"/>
      <c r="AK883" s="414"/>
      <c r="AL883" s="414"/>
      <c r="AM883" s="296">
        <f>SUM(Y883:AL883)</f>
        <v>0</v>
      </c>
    </row>
    <row r="884" spans="1:39" ht="15.5" outlineLevel="1">
      <c r="A884" s="529"/>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0">
        <f>Y883</f>
        <v>0</v>
      </c>
      <c r="Z884" s="410">
        <f t="shared" ref="Z884" si="2299">Z883</f>
        <v>0</v>
      </c>
      <c r="AA884" s="410">
        <f t="shared" ref="AA884" si="2300">AA883</f>
        <v>0</v>
      </c>
      <c r="AB884" s="410">
        <f t="shared" ref="AB884" si="2301">AB883</f>
        <v>0</v>
      </c>
      <c r="AC884" s="410">
        <f t="shared" ref="AC884" si="2302">AC883</f>
        <v>0</v>
      </c>
      <c r="AD884" s="410">
        <f t="shared" ref="AD884" si="2303">AD883</f>
        <v>0</v>
      </c>
      <c r="AE884" s="410">
        <f t="shared" ref="AE884" si="2304">AE883</f>
        <v>0</v>
      </c>
      <c r="AF884" s="410">
        <f t="shared" ref="AF884" si="2305">AF883</f>
        <v>0</v>
      </c>
      <c r="AG884" s="410">
        <f t="shared" ref="AG884" si="2306">AG883</f>
        <v>0</v>
      </c>
      <c r="AH884" s="410">
        <f t="shared" ref="AH884" si="2307">AH883</f>
        <v>0</v>
      </c>
      <c r="AI884" s="410">
        <f t="shared" ref="AI884" si="2308">AI883</f>
        <v>0</v>
      </c>
      <c r="AJ884" s="410">
        <f t="shared" ref="AJ884" si="2309">AJ883</f>
        <v>0</v>
      </c>
      <c r="AK884" s="410">
        <f t="shared" ref="AK884" si="2310">AK883</f>
        <v>0</v>
      </c>
      <c r="AL884" s="410">
        <f t="shared" ref="AL884" si="2311">AL883</f>
        <v>0</v>
      </c>
      <c r="AM884" s="306"/>
    </row>
    <row r="885" spans="1:39" ht="15.5" outlineLevel="1">
      <c r="A885" s="529"/>
      <c r="B885" s="294"/>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1"/>
      <c r="Z885" s="424"/>
      <c r="AA885" s="424"/>
      <c r="AB885" s="424"/>
      <c r="AC885" s="424"/>
      <c r="AD885" s="424"/>
      <c r="AE885" s="424"/>
      <c r="AF885" s="424"/>
      <c r="AG885" s="424"/>
      <c r="AH885" s="424"/>
      <c r="AI885" s="424"/>
      <c r="AJ885" s="424"/>
      <c r="AK885" s="424"/>
      <c r="AL885" s="424"/>
      <c r="AM885" s="306"/>
    </row>
    <row r="886" spans="1:39" ht="31" outlineLevel="1">
      <c r="A886" s="529">
        <v>29</v>
      </c>
      <c r="B886" s="427" t="s">
        <v>121</v>
      </c>
      <c r="C886" s="291" t="s">
        <v>25</v>
      </c>
      <c r="D886" s="295"/>
      <c r="E886" s="295"/>
      <c r="F886" s="295"/>
      <c r="G886" s="295"/>
      <c r="H886" s="295"/>
      <c r="I886" s="295"/>
      <c r="J886" s="295"/>
      <c r="K886" s="295"/>
      <c r="L886" s="295"/>
      <c r="M886" s="295"/>
      <c r="N886" s="295">
        <v>3</v>
      </c>
      <c r="O886" s="295"/>
      <c r="P886" s="295"/>
      <c r="Q886" s="295"/>
      <c r="R886" s="295"/>
      <c r="S886" s="295"/>
      <c r="T886" s="295"/>
      <c r="U886" s="295"/>
      <c r="V886" s="295"/>
      <c r="W886" s="295"/>
      <c r="X886" s="295"/>
      <c r="Y886" s="425"/>
      <c r="Z886" s="414"/>
      <c r="AA886" s="414"/>
      <c r="AB886" s="414"/>
      <c r="AC886" s="414"/>
      <c r="AD886" s="414"/>
      <c r="AE886" s="414"/>
      <c r="AF886" s="414"/>
      <c r="AG886" s="414"/>
      <c r="AH886" s="414"/>
      <c r="AI886" s="414"/>
      <c r="AJ886" s="414"/>
      <c r="AK886" s="414"/>
      <c r="AL886" s="414"/>
      <c r="AM886" s="296">
        <f>SUM(Y886:AL886)</f>
        <v>0</v>
      </c>
    </row>
    <row r="887" spans="1:39" ht="15.5" outlineLevel="1">
      <c r="A887" s="529"/>
      <c r="B887" s="294" t="s">
        <v>342</v>
      </c>
      <c r="C887" s="291" t="s">
        <v>163</v>
      </c>
      <c r="D887" s="295"/>
      <c r="E887" s="295"/>
      <c r="F887" s="295"/>
      <c r="G887" s="295"/>
      <c r="H887" s="295"/>
      <c r="I887" s="295"/>
      <c r="J887" s="295"/>
      <c r="K887" s="295"/>
      <c r="L887" s="295"/>
      <c r="M887" s="295"/>
      <c r="N887" s="295">
        <f>N886</f>
        <v>3</v>
      </c>
      <c r="O887" s="295"/>
      <c r="P887" s="295"/>
      <c r="Q887" s="295"/>
      <c r="R887" s="295"/>
      <c r="S887" s="295"/>
      <c r="T887" s="295"/>
      <c r="U887" s="295"/>
      <c r="V887" s="295"/>
      <c r="W887" s="295"/>
      <c r="X887" s="295"/>
      <c r="Y887" s="410">
        <f>Y886</f>
        <v>0</v>
      </c>
      <c r="Z887" s="410">
        <f t="shared" ref="Z887" si="2312">Z886</f>
        <v>0</v>
      </c>
      <c r="AA887" s="410">
        <f t="shared" ref="AA887" si="2313">AA886</f>
        <v>0</v>
      </c>
      <c r="AB887" s="410">
        <f t="shared" ref="AB887" si="2314">AB886</f>
        <v>0</v>
      </c>
      <c r="AC887" s="410">
        <f t="shared" ref="AC887" si="2315">AC886</f>
        <v>0</v>
      </c>
      <c r="AD887" s="410">
        <f t="shared" ref="AD887" si="2316">AD886</f>
        <v>0</v>
      </c>
      <c r="AE887" s="410">
        <f t="shared" ref="AE887" si="2317">AE886</f>
        <v>0</v>
      </c>
      <c r="AF887" s="410">
        <f t="shared" ref="AF887" si="2318">AF886</f>
        <v>0</v>
      </c>
      <c r="AG887" s="410">
        <f t="shared" ref="AG887" si="2319">AG886</f>
        <v>0</v>
      </c>
      <c r="AH887" s="410">
        <f t="shared" ref="AH887" si="2320">AH886</f>
        <v>0</v>
      </c>
      <c r="AI887" s="410">
        <f t="shared" ref="AI887" si="2321">AI886</f>
        <v>0</v>
      </c>
      <c r="AJ887" s="410">
        <f t="shared" ref="AJ887" si="2322">AJ886</f>
        <v>0</v>
      </c>
      <c r="AK887" s="410">
        <f t="shared" ref="AK887" si="2323">AK886</f>
        <v>0</v>
      </c>
      <c r="AL887" s="410">
        <f t="shared" ref="AL887" si="2324">AL886</f>
        <v>0</v>
      </c>
      <c r="AM887" s="306"/>
    </row>
    <row r="888" spans="1:39" ht="15.5" outlineLevel="1">
      <c r="A888" s="529"/>
      <c r="B888" s="294"/>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1"/>
      <c r="Z888" s="424"/>
      <c r="AA888" s="424"/>
      <c r="AB888" s="424"/>
      <c r="AC888" s="424"/>
      <c r="AD888" s="424"/>
      <c r="AE888" s="424"/>
      <c r="AF888" s="424"/>
      <c r="AG888" s="424"/>
      <c r="AH888" s="424"/>
      <c r="AI888" s="424"/>
      <c r="AJ888" s="424"/>
      <c r="AK888" s="424"/>
      <c r="AL888" s="424"/>
      <c r="AM888" s="306"/>
    </row>
    <row r="889" spans="1:39" ht="31" outlineLevel="1">
      <c r="A889" s="529">
        <v>30</v>
      </c>
      <c r="B889" s="427" t="s">
        <v>122</v>
      </c>
      <c r="C889" s="291" t="s">
        <v>25</v>
      </c>
      <c r="D889" s="295"/>
      <c r="E889" s="295"/>
      <c r="F889" s="295"/>
      <c r="G889" s="295"/>
      <c r="H889" s="295"/>
      <c r="I889" s="295"/>
      <c r="J889" s="295"/>
      <c r="K889" s="295"/>
      <c r="L889" s="295"/>
      <c r="M889" s="295"/>
      <c r="N889" s="295">
        <v>12</v>
      </c>
      <c r="O889" s="295"/>
      <c r="P889" s="295"/>
      <c r="Q889" s="295"/>
      <c r="R889" s="295"/>
      <c r="S889" s="295"/>
      <c r="T889" s="295"/>
      <c r="U889" s="295"/>
      <c r="V889" s="295"/>
      <c r="W889" s="295"/>
      <c r="X889" s="295"/>
      <c r="Y889" s="425"/>
      <c r="Z889" s="414"/>
      <c r="AA889" s="414"/>
      <c r="AB889" s="414"/>
      <c r="AC889" s="414"/>
      <c r="AD889" s="414"/>
      <c r="AE889" s="414"/>
      <c r="AF889" s="414"/>
      <c r="AG889" s="414"/>
      <c r="AH889" s="414"/>
      <c r="AI889" s="414"/>
      <c r="AJ889" s="414"/>
      <c r="AK889" s="414"/>
      <c r="AL889" s="414"/>
      <c r="AM889" s="296">
        <f>SUM(Y889:AL889)</f>
        <v>0</v>
      </c>
    </row>
    <row r="890" spans="1:39" ht="15.5" outlineLevel="1">
      <c r="A890" s="529"/>
      <c r="B890" s="294" t="s">
        <v>342</v>
      </c>
      <c r="C890" s="291" t="s">
        <v>163</v>
      </c>
      <c r="D890" s="295"/>
      <c r="E890" s="295"/>
      <c r="F890" s="295"/>
      <c r="G890" s="295"/>
      <c r="H890" s="295"/>
      <c r="I890" s="295"/>
      <c r="J890" s="295"/>
      <c r="K890" s="295"/>
      <c r="L890" s="295"/>
      <c r="M890" s="295"/>
      <c r="N890" s="295">
        <f>N889</f>
        <v>12</v>
      </c>
      <c r="O890" s="295"/>
      <c r="P890" s="295"/>
      <c r="Q890" s="295"/>
      <c r="R890" s="295"/>
      <c r="S890" s="295"/>
      <c r="T890" s="295"/>
      <c r="U890" s="295"/>
      <c r="V890" s="295"/>
      <c r="W890" s="295"/>
      <c r="X890" s="295"/>
      <c r="Y890" s="410">
        <f>Y889</f>
        <v>0</v>
      </c>
      <c r="Z890" s="410">
        <f t="shared" ref="Z890" si="2325">Z889</f>
        <v>0</v>
      </c>
      <c r="AA890" s="410">
        <f t="shared" ref="AA890" si="2326">AA889</f>
        <v>0</v>
      </c>
      <c r="AB890" s="410">
        <f t="shared" ref="AB890" si="2327">AB889</f>
        <v>0</v>
      </c>
      <c r="AC890" s="410">
        <f t="shared" ref="AC890" si="2328">AC889</f>
        <v>0</v>
      </c>
      <c r="AD890" s="410">
        <f t="shared" ref="AD890" si="2329">AD889</f>
        <v>0</v>
      </c>
      <c r="AE890" s="410">
        <f t="shared" ref="AE890" si="2330">AE889</f>
        <v>0</v>
      </c>
      <c r="AF890" s="410">
        <f t="shared" ref="AF890" si="2331">AF889</f>
        <v>0</v>
      </c>
      <c r="AG890" s="410">
        <f t="shared" ref="AG890" si="2332">AG889</f>
        <v>0</v>
      </c>
      <c r="AH890" s="410">
        <f t="shared" ref="AH890" si="2333">AH889</f>
        <v>0</v>
      </c>
      <c r="AI890" s="410">
        <f t="shared" ref="AI890" si="2334">AI889</f>
        <v>0</v>
      </c>
      <c r="AJ890" s="410">
        <f t="shared" ref="AJ890" si="2335">AJ889</f>
        <v>0</v>
      </c>
      <c r="AK890" s="410">
        <f t="shared" ref="AK890" si="2336">AK889</f>
        <v>0</v>
      </c>
      <c r="AL890" s="410">
        <f t="shared" ref="AL890" si="2337">AL889</f>
        <v>0</v>
      </c>
      <c r="AM890" s="306"/>
    </row>
    <row r="891" spans="1:39" ht="15.5" outlineLevel="1">
      <c r="A891" s="529"/>
      <c r="B891" s="294"/>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1"/>
      <c r="Z891" s="424"/>
      <c r="AA891" s="424"/>
      <c r="AB891" s="424"/>
      <c r="AC891" s="424"/>
      <c r="AD891" s="424"/>
      <c r="AE891" s="424"/>
      <c r="AF891" s="424"/>
      <c r="AG891" s="424"/>
      <c r="AH891" s="424"/>
      <c r="AI891" s="424"/>
      <c r="AJ891" s="424"/>
      <c r="AK891" s="424"/>
      <c r="AL891" s="424"/>
      <c r="AM891" s="306"/>
    </row>
    <row r="892" spans="1:39" ht="31" outlineLevel="1">
      <c r="A892" s="529">
        <v>31</v>
      </c>
      <c r="B892" s="427" t="s">
        <v>123</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5"/>
      <c r="Z892" s="414"/>
      <c r="AA892" s="414"/>
      <c r="AB892" s="414"/>
      <c r="AC892" s="414"/>
      <c r="AD892" s="414"/>
      <c r="AE892" s="414"/>
      <c r="AF892" s="414"/>
      <c r="AG892" s="414"/>
      <c r="AH892" s="414"/>
      <c r="AI892" s="414"/>
      <c r="AJ892" s="414"/>
      <c r="AK892" s="414"/>
      <c r="AL892" s="414"/>
      <c r="AM892" s="296">
        <f>SUM(Y892:AL892)</f>
        <v>0</v>
      </c>
    </row>
    <row r="893" spans="1:39" ht="15.5" outlineLevel="1">
      <c r="A893" s="529"/>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0">
        <f>Y892</f>
        <v>0</v>
      </c>
      <c r="Z893" s="410">
        <f t="shared" ref="Z893" si="2338">Z892</f>
        <v>0</v>
      </c>
      <c r="AA893" s="410">
        <f t="shared" ref="AA893" si="2339">AA892</f>
        <v>0</v>
      </c>
      <c r="AB893" s="410">
        <f t="shared" ref="AB893" si="2340">AB892</f>
        <v>0</v>
      </c>
      <c r="AC893" s="410">
        <f t="shared" ref="AC893" si="2341">AC892</f>
        <v>0</v>
      </c>
      <c r="AD893" s="410">
        <f t="shared" ref="AD893" si="2342">AD892</f>
        <v>0</v>
      </c>
      <c r="AE893" s="410">
        <f t="shared" ref="AE893" si="2343">AE892</f>
        <v>0</v>
      </c>
      <c r="AF893" s="410">
        <f t="shared" ref="AF893" si="2344">AF892</f>
        <v>0</v>
      </c>
      <c r="AG893" s="410">
        <f t="shared" ref="AG893" si="2345">AG892</f>
        <v>0</v>
      </c>
      <c r="AH893" s="410">
        <f t="shared" ref="AH893" si="2346">AH892</f>
        <v>0</v>
      </c>
      <c r="AI893" s="410">
        <f t="shared" ref="AI893" si="2347">AI892</f>
        <v>0</v>
      </c>
      <c r="AJ893" s="410">
        <f t="shared" ref="AJ893" si="2348">AJ892</f>
        <v>0</v>
      </c>
      <c r="AK893" s="410">
        <f t="shared" ref="AK893" si="2349">AK892</f>
        <v>0</v>
      </c>
      <c r="AL893" s="410">
        <f t="shared" ref="AL893" si="2350">AL892</f>
        <v>0</v>
      </c>
      <c r="AM893" s="306"/>
    </row>
    <row r="894" spans="1:39" ht="15.5" outlineLevel="1">
      <c r="A894" s="529"/>
      <c r="B894" s="427"/>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1"/>
      <c r="Z894" s="424"/>
      <c r="AA894" s="424"/>
      <c r="AB894" s="424"/>
      <c r="AC894" s="424"/>
      <c r="AD894" s="424"/>
      <c r="AE894" s="424"/>
      <c r="AF894" s="424"/>
      <c r="AG894" s="424"/>
      <c r="AH894" s="424"/>
      <c r="AI894" s="424"/>
      <c r="AJ894" s="424"/>
      <c r="AK894" s="424"/>
      <c r="AL894" s="424"/>
      <c r="AM894" s="306"/>
    </row>
    <row r="895" spans="1:39" ht="15.5" outlineLevel="1">
      <c r="A895" s="529">
        <v>32</v>
      </c>
      <c r="B895" s="427" t="s">
        <v>124</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5"/>
      <c r="Z895" s="414"/>
      <c r="AA895" s="414"/>
      <c r="AB895" s="414"/>
      <c r="AC895" s="414"/>
      <c r="AD895" s="414"/>
      <c r="AE895" s="414"/>
      <c r="AF895" s="414"/>
      <c r="AG895" s="414"/>
      <c r="AH895" s="414"/>
      <c r="AI895" s="414"/>
      <c r="AJ895" s="414"/>
      <c r="AK895" s="414"/>
      <c r="AL895" s="414"/>
      <c r="AM895" s="296">
        <f>SUM(Y895:AL895)</f>
        <v>0</v>
      </c>
    </row>
    <row r="896" spans="1:39" ht="15.5" outlineLevel="1">
      <c r="A896" s="529"/>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0">
        <f>Y895</f>
        <v>0</v>
      </c>
      <c r="Z896" s="410">
        <f t="shared" ref="Z896" si="2351">Z895</f>
        <v>0</v>
      </c>
      <c r="AA896" s="410">
        <f t="shared" ref="AA896" si="2352">AA895</f>
        <v>0</v>
      </c>
      <c r="AB896" s="410">
        <f t="shared" ref="AB896" si="2353">AB895</f>
        <v>0</v>
      </c>
      <c r="AC896" s="410">
        <f t="shared" ref="AC896" si="2354">AC895</f>
        <v>0</v>
      </c>
      <c r="AD896" s="410">
        <f t="shared" ref="AD896" si="2355">AD895</f>
        <v>0</v>
      </c>
      <c r="AE896" s="410">
        <f t="shared" ref="AE896" si="2356">AE895</f>
        <v>0</v>
      </c>
      <c r="AF896" s="410">
        <f t="shared" ref="AF896" si="2357">AF895</f>
        <v>0</v>
      </c>
      <c r="AG896" s="410">
        <f t="shared" ref="AG896" si="2358">AG895</f>
        <v>0</v>
      </c>
      <c r="AH896" s="410">
        <f t="shared" ref="AH896" si="2359">AH895</f>
        <v>0</v>
      </c>
      <c r="AI896" s="410">
        <f t="shared" ref="AI896" si="2360">AI895</f>
        <v>0</v>
      </c>
      <c r="AJ896" s="410">
        <f t="shared" ref="AJ896" si="2361">AJ895</f>
        <v>0</v>
      </c>
      <c r="AK896" s="410">
        <f t="shared" ref="AK896" si="2362">AK895</f>
        <v>0</v>
      </c>
      <c r="AL896" s="410">
        <f>AL895</f>
        <v>0</v>
      </c>
      <c r="AM896" s="306"/>
    </row>
    <row r="897" spans="1:39" ht="15.5" outlineLevel="1">
      <c r="A897" s="529"/>
      <c r="B897" s="427"/>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1"/>
      <c r="Z897" s="424"/>
      <c r="AA897" s="424"/>
      <c r="AB897" s="424"/>
      <c r="AC897" s="424"/>
      <c r="AD897" s="424"/>
      <c r="AE897" s="424"/>
      <c r="AF897" s="424"/>
      <c r="AG897" s="424"/>
      <c r="AH897" s="424"/>
      <c r="AI897" s="424"/>
      <c r="AJ897" s="424"/>
      <c r="AK897" s="424"/>
      <c r="AL897" s="424"/>
      <c r="AM897" s="306"/>
    </row>
    <row r="898" spans="1:39" ht="15.5" outlineLevel="1">
      <c r="A898" s="529"/>
      <c r="B898" s="288" t="s">
        <v>501</v>
      </c>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1"/>
      <c r="Z898" s="424"/>
      <c r="AA898" s="424"/>
      <c r="AB898" s="424"/>
      <c r="AC898" s="424"/>
      <c r="AD898" s="424"/>
      <c r="AE898" s="424"/>
      <c r="AF898" s="424"/>
      <c r="AG898" s="424"/>
      <c r="AH898" s="424"/>
      <c r="AI898" s="424"/>
      <c r="AJ898" s="424"/>
      <c r="AK898" s="424"/>
      <c r="AL898" s="424"/>
      <c r="AM898" s="306"/>
    </row>
    <row r="899" spans="1:39" ht="15.5" outlineLevel="1">
      <c r="A899" s="529">
        <v>33</v>
      </c>
      <c r="B899" s="427" t="s">
        <v>125</v>
      </c>
      <c r="C899" s="1120" t="s">
        <v>873</v>
      </c>
      <c r="D899" s="295">
        <f>+'7.  Persistence Report'!AY227</f>
        <v>44739</v>
      </c>
      <c r="E899" s="295">
        <f>+'7.  Persistence Report'!AZ227</f>
        <v>44739</v>
      </c>
      <c r="F899" s="295">
        <f>+'7.  Persistence Report'!BA227</f>
        <v>44739</v>
      </c>
      <c r="G899" s="295">
        <f>+'7.  Persistence Report'!BB227</f>
        <v>44739</v>
      </c>
      <c r="H899" s="295">
        <f>+'7.  Persistence Report'!BC227</f>
        <v>44739</v>
      </c>
      <c r="I899" s="295"/>
      <c r="J899" s="295"/>
      <c r="K899" s="295"/>
      <c r="L899" s="295"/>
      <c r="M899" s="295"/>
      <c r="N899" s="295">
        <v>12</v>
      </c>
      <c r="O899" s="295">
        <f>+'7.  Persistence Report'!T227</f>
        <v>6.4</v>
      </c>
      <c r="P899" s="295">
        <f>+'7.  Persistence Report'!U227</f>
        <v>4</v>
      </c>
      <c r="Q899" s="295">
        <f>+'7.  Persistence Report'!V227</f>
        <v>4</v>
      </c>
      <c r="R899" s="295">
        <f>+'7.  Persistence Report'!W227</f>
        <v>4</v>
      </c>
      <c r="S899" s="295">
        <f>+'7.  Persistence Report'!X227</f>
        <v>4</v>
      </c>
      <c r="T899" s="295"/>
      <c r="U899" s="295"/>
      <c r="V899" s="295"/>
      <c r="W899" s="295"/>
      <c r="X899" s="295"/>
      <c r="Y899" s="1089"/>
      <c r="Z899" s="414">
        <v>0.377</v>
      </c>
      <c r="AA899" s="414">
        <v>0.58899999999999997</v>
      </c>
      <c r="AB899" s="414"/>
      <c r="AC899" s="414"/>
      <c r="AD899" s="414"/>
      <c r="AE899" s="414"/>
      <c r="AF899" s="414"/>
      <c r="AG899" s="414"/>
      <c r="AH899" s="414"/>
      <c r="AI899" s="414"/>
      <c r="AJ899" s="414"/>
      <c r="AK899" s="414"/>
      <c r="AL899" s="414"/>
      <c r="AM899" s="296">
        <f>SUM(Y899:AL899)</f>
        <v>0.96599999999999997</v>
      </c>
    </row>
    <row r="900" spans="1:39" ht="15.5" outlineLevel="1">
      <c r="A900" s="529"/>
      <c r="B900" s="294" t="s">
        <v>342</v>
      </c>
      <c r="C900" s="291" t="s">
        <v>163</v>
      </c>
      <c r="D900" s="295"/>
      <c r="E900" s="295"/>
      <c r="F900" s="295"/>
      <c r="G900" s="295"/>
      <c r="H900" s="295"/>
      <c r="I900" s="295"/>
      <c r="J900" s="295"/>
      <c r="K900" s="295"/>
      <c r="L900" s="295"/>
      <c r="M900" s="295"/>
      <c r="N900" s="295">
        <f>N899</f>
        <v>12</v>
      </c>
      <c r="O900" s="295"/>
      <c r="P900" s="295"/>
      <c r="Q900" s="295"/>
      <c r="R900" s="295"/>
      <c r="S900" s="295"/>
      <c r="T900" s="295"/>
      <c r="U900" s="295"/>
      <c r="V900" s="295"/>
      <c r="W900" s="295"/>
      <c r="X900" s="295"/>
      <c r="Y900" s="1077">
        <f>Y899</f>
        <v>0</v>
      </c>
      <c r="Z900" s="1077">
        <f t="shared" ref="Z900:AB900" si="2363">Z899</f>
        <v>0.377</v>
      </c>
      <c r="AA900" s="1077">
        <f t="shared" si="2363"/>
        <v>0.58899999999999997</v>
      </c>
      <c r="AB900" s="1077">
        <f t="shared" si="2363"/>
        <v>0</v>
      </c>
      <c r="AC900" s="410">
        <f t="shared" ref="AC900" si="2364">AC899</f>
        <v>0</v>
      </c>
      <c r="AD900" s="410">
        <f t="shared" ref="AD900" si="2365">AD899</f>
        <v>0</v>
      </c>
      <c r="AE900" s="410">
        <f t="shared" ref="AE900" si="2366">AE899</f>
        <v>0</v>
      </c>
      <c r="AF900" s="410">
        <f t="shared" ref="AF900" si="2367">AF899</f>
        <v>0</v>
      </c>
      <c r="AG900" s="410">
        <f t="shared" ref="AG900" si="2368">AG899</f>
        <v>0</v>
      </c>
      <c r="AH900" s="410">
        <f t="shared" ref="AH900" si="2369">AH899</f>
        <v>0</v>
      </c>
      <c r="AI900" s="410">
        <f t="shared" ref="AI900" si="2370">AI899</f>
        <v>0</v>
      </c>
      <c r="AJ900" s="410">
        <f t="shared" ref="AJ900" si="2371">AJ899</f>
        <v>0</v>
      </c>
      <c r="AK900" s="410">
        <f t="shared" ref="AK900" si="2372">AK899</f>
        <v>0</v>
      </c>
      <c r="AL900" s="410">
        <f t="shared" ref="AL900" si="2373">AL899</f>
        <v>0</v>
      </c>
      <c r="AM900" s="306"/>
    </row>
    <row r="901" spans="1:39" ht="15.5" outlineLevel="1">
      <c r="A901" s="529"/>
      <c r="B901" s="427"/>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1"/>
      <c r="Z901" s="424"/>
      <c r="AA901" s="424"/>
      <c r="AB901" s="424"/>
      <c r="AC901" s="424"/>
      <c r="AD901" s="424"/>
      <c r="AE901" s="424"/>
      <c r="AF901" s="424"/>
      <c r="AG901" s="424"/>
      <c r="AH901" s="424"/>
      <c r="AI901" s="424"/>
      <c r="AJ901" s="424"/>
      <c r="AK901" s="424"/>
      <c r="AL901" s="424"/>
      <c r="AM901" s="306"/>
    </row>
    <row r="902" spans="1:39" ht="15.5" outlineLevel="1">
      <c r="A902" s="529">
        <v>34</v>
      </c>
      <c r="B902" s="427" t="s">
        <v>126</v>
      </c>
      <c r="C902" s="291" t="s">
        <v>25</v>
      </c>
      <c r="D902" s="295"/>
      <c r="E902" s="295"/>
      <c r="F902" s="295"/>
      <c r="G902" s="295"/>
      <c r="H902" s="295"/>
      <c r="I902" s="295"/>
      <c r="J902" s="295"/>
      <c r="K902" s="295"/>
      <c r="L902" s="295"/>
      <c r="M902" s="295"/>
      <c r="N902" s="295">
        <v>0</v>
      </c>
      <c r="O902" s="295"/>
      <c r="P902" s="295"/>
      <c r="Q902" s="295"/>
      <c r="R902" s="295"/>
      <c r="S902" s="295"/>
      <c r="T902" s="295"/>
      <c r="U902" s="295"/>
      <c r="V902" s="295"/>
      <c r="W902" s="295"/>
      <c r="X902" s="295"/>
      <c r="Y902" s="425"/>
      <c r="Z902" s="414"/>
      <c r="AA902" s="414"/>
      <c r="AB902" s="414"/>
      <c r="AC902" s="414"/>
      <c r="AD902" s="414"/>
      <c r="AE902" s="414"/>
      <c r="AF902" s="414"/>
      <c r="AG902" s="414"/>
      <c r="AH902" s="414"/>
      <c r="AI902" s="414"/>
      <c r="AJ902" s="414"/>
      <c r="AK902" s="414"/>
      <c r="AL902" s="414"/>
      <c r="AM902" s="296">
        <f>SUM(Y902:AL902)</f>
        <v>0</v>
      </c>
    </row>
    <row r="903" spans="1:39" ht="15.5" outlineLevel="1">
      <c r="A903" s="529"/>
      <c r="B903" s="294" t="s">
        <v>342</v>
      </c>
      <c r="C903" s="291" t="s">
        <v>163</v>
      </c>
      <c r="D903" s="295"/>
      <c r="E903" s="295"/>
      <c r="F903" s="295"/>
      <c r="G903" s="295"/>
      <c r="H903" s="295"/>
      <c r="I903" s="295"/>
      <c r="J903" s="295"/>
      <c r="K903" s="295"/>
      <c r="L903" s="295"/>
      <c r="M903" s="295"/>
      <c r="N903" s="295">
        <f>N902</f>
        <v>0</v>
      </c>
      <c r="O903" s="295"/>
      <c r="P903" s="295"/>
      <c r="Q903" s="295"/>
      <c r="R903" s="295"/>
      <c r="S903" s="295"/>
      <c r="T903" s="295"/>
      <c r="U903" s="295"/>
      <c r="V903" s="295"/>
      <c r="W903" s="295"/>
      <c r="X903" s="295"/>
      <c r="Y903" s="410">
        <f>Y902</f>
        <v>0</v>
      </c>
      <c r="Z903" s="410">
        <f t="shared" ref="Z903" si="2374">Z902</f>
        <v>0</v>
      </c>
      <c r="AA903" s="410">
        <f t="shared" ref="AA903" si="2375">AA902</f>
        <v>0</v>
      </c>
      <c r="AB903" s="410">
        <f t="shared" ref="AB903" si="2376">AB902</f>
        <v>0</v>
      </c>
      <c r="AC903" s="410">
        <f t="shared" ref="AC903" si="2377">AC902</f>
        <v>0</v>
      </c>
      <c r="AD903" s="410">
        <f t="shared" ref="AD903" si="2378">AD902</f>
        <v>0</v>
      </c>
      <c r="AE903" s="410">
        <f t="shared" ref="AE903" si="2379">AE902</f>
        <v>0</v>
      </c>
      <c r="AF903" s="410">
        <f t="shared" ref="AF903" si="2380">AF902</f>
        <v>0</v>
      </c>
      <c r="AG903" s="410">
        <f t="shared" ref="AG903" si="2381">AG902</f>
        <v>0</v>
      </c>
      <c r="AH903" s="410">
        <f t="shared" ref="AH903" si="2382">AH902</f>
        <v>0</v>
      </c>
      <c r="AI903" s="410">
        <f t="shared" ref="AI903" si="2383">AI902</f>
        <v>0</v>
      </c>
      <c r="AJ903" s="410">
        <f t="shared" ref="AJ903" si="2384">AJ902</f>
        <v>0</v>
      </c>
      <c r="AK903" s="410">
        <f t="shared" ref="AK903" si="2385">AK902</f>
        <v>0</v>
      </c>
      <c r="AL903" s="410">
        <f t="shared" ref="AL903" si="2386">AL902</f>
        <v>0</v>
      </c>
      <c r="AM903" s="306"/>
    </row>
    <row r="904" spans="1:39" ht="15.5" outlineLevel="1">
      <c r="A904" s="529"/>
      <c r="B904" s="427"/>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1"/>
      <c r="Z904" s="424"/>
      <c r="AA904" s="424"/>
      <c r="AB904" s="424"/>
      <c r="AC904" s="424"/>
      <c r="AD904" s="424"/>
      <c r="AE904" s="424"/>
      <c r="AF904" s="424"/>
      <c r="AG904" s="424"/>
      <c r="AH904" s="424"/>
      <c r="AI904" s="424"/>
      <c r="AJ904" s="424"/>
      <c r="AK904" s="424"/>
      <c r="AL904" s="424"/>
      <c r="AM904" s="306"/>
    </row>
    <row r="905" spans="1:39" ht="15.5" outlineLevel="1">
      <c r="A905" s="529">
        <v>35</v>
      </c>
      <c r="B905" s="427" t="s">
        <v>127</v>
      </c>
      <c r="C905" s="291" t="s">
        <v>25</v>
      </c>
      <c r="D905" s="295"/>
      <c r="E905" s="295"/>
      <c r="F905" s="295"/>
      <c r="G905" s="295"/>
      <c r="H905" s="295"/>
      <c r="I905" s="295"/>
      <c r="J905" s="295"/>
      <c r="K905" s="295"/>
      <c r="L905" s="295"/>
      <c r="M905" s="295"/>
      <c r="N905" s="295">
        <v>0</v>
      </c>
      <c r="O905" s="295"/>
      <c r="P905" s="295"/>
      <c r="Q905" s="295"/>
      <c r="R905" s="295"/>
      <c r="S905" s="295"/>
      <c r="T905" s="295"/>
      <c r="U905" s="295"/>
      <c r="V905" s="295"/>
      <c r="W905" s="295"/>
      <c r="X905" s="295"/>
      <c r="Y905" s="425"/>
      <c r="Z905" s="414"/>
      <c r="AA905" s="414"/>
      <c r="AB905" s="414"/>
      <c r="AC905" s="414"/>
      <c r="AD905" s="414"/>
      <c r="AE905" s="414"/>
      <c r="AF905" s="414"/>
      <c r="AG905" s="414"/>
      <c r="AH905" s="414"/>
      <c r="AI905" s="414"/>
      <c r="AJ905" s="414"/>
      <c r="AK905" s="414"/>
      <c r="AL905" s="414"/>
      <c r="AM905" s="296">
        <f>SUM(Y905:AL905)</f>
        <v>0</v>
      </c>
    </row>
    <row r="906" spans="1:39" ht="15.5" outlineLevel="1">
      <c r="A906" s="529"/>
      <c r="B906" s="294" t="s">
        <v>342</v>
      </c>
      <c r="C906" s="291" t="s">
        <v>163</v>
      </c>
      <c r="D906" s="295"/>
      <c r="E906" s="295"/>
      <c r="F906" s="295"/>
      <c r="G906" s="295"/>
      <c r="H906" s="295"/>
      <c r="I906" s="295"/>
      <c r="J906" s="295"/>
      <c r="K906" s="295"/>
      <c r="L906" s="295"/>
      <c r="M906" s="295"/>
      <c r="N906" s="295">
        <f>N905</f>
        <v>0</v>
      </c>
      <c r="O906" s="295"/>
      <c r="P906" s="295"/>
      <c r="Q906" s="295"/>
      <c r="R906" s="295"/>
      <c r="S906" s="295"/>
      <c r="T906" s="295"/>
      <c r="U906" s="295"/>
      <c r="V906" s="295"/>
      <c r="W906" s="295"/>
      <c r="X906" s="295"/>
      <c r="Y906" s="410">
        <f>Y905</f>
        <v>0</v>
      </c>
      <c r="Z906" s="410">
        <f t="shared" ref="Z906" si="2387">Z905</f>
        <v>0</v>
      </c>
      <c r="AA906" s="410">
        <f t="shared" ref="AA906" si="2388">AA905</f>
        <v>0</v>
      </c>
      <c r="AB906" s="410">
        <f t="shared" ref="AB906" si="2389">AB905</f>
        <v>0</v>
      </c>
      <c r="AC906" s="410">
        <f t="shared" ref="AC906" si="2390">AC905</f>
        <v>0</v>
      </c>
      <c r="AD906" s="410">
        <f t="shared" ref="AD906" si="2391">AD905</f>
        <v>0</v>
      </c>
      <c r="AE906" s="410">
        <f t="shared" ref="AE906" si="2392">AE905</f>
        <v>0</v>
      </c>
      <c r="AF906" s="410">
        <f t="shared" ref="AF906" si="2393">AF905</f>
        <v>0</v>
      </c>
      <c r="AG906" s="410">
        <f t="shared" ref="AG906" si="2394">AG905</f>
        <v>0</v>
      </c>
      <c r="AH906" s="410">
        <f t="shared" ref="AH906" si="2395">AH905</f>
        <v>0</v>
      </c>
      <c r="AI906" s="410">
        <f t="shared" ref="AI906" si="2396">AI905</f>
        <v>0</v>
      </c>
      <c r="AJ906" s="410">
        <f t="shared" ref="AJ906" si="2397">AJ905</f>
        <v>0</v>
      </c>
      <c r="AK906" s="410">
        <f t="shared" ref="AK906" si="2398">AK905</f>
        <v>0</v>
      </c>
      <c r="AL906" s="410">
        <f t="shared" ref="AL906" si="2399">AL905</f>
        <v>0</v>
      </c>
      <c r="AM906" s="306"/>
    </row>
    <row r="907" spans="1:39" ht="15.5" outlineLevel="1">
      <c r="A907" s="529"/>
      <c r="B907" s="430"/>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1"/>
      <c r="Z907" s="424"/>
      <c r="AA907" s="424"/>
      <c r="AB907" s="424"/>
      <c r="AC907" s="424"/>
      <c r="AD907" s="424"/>
      <c r="AE907" s="424"/>
      <c r="AF907" s="424"/>
      <c r="AG907" s="424"/>
      <c r="AH907" s="424"/>
      <c r="AI907" s="424"/>
      <c r="AJ907" s="424"/>
      <c r="AK907" s="424"/>
      <c r="AL907" s="424"/>
      <c r="AM907" s="306"/>
    </row>
    <row r="908" spans="1:39" ht="15.5" outlineLevel="1">
      <c r="A908" s="529"/>
      <c r="B908" s="288" t="s">
        <v>502</v>
      </c>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1"/>
      <c r="Z908" s="424"/>
      <c r="AA908" s="424"/>
      <c r="AB908" s="424"/>
      <c r="AC908" s="424"/>
      <c r="AD908" s="424"/>
      <c r="AE908" s="424"/>
      <c r="AF908" s="424"/>
      <c r="AG908" s="424"/>
      <c r="AH908" s="424"/>
      <c r="AI908" s="424"/>
      <c r="AJ908" s="424"/>
      <c r="AK908" s="424"/>
      <c r="AL908" s="424"/>
      <c r="AM908" s="306"/>
    </row>
    <row r="909" spans="1:39" ht="46.5" outlineLevel="1">
      <c r="A909" s="529">
        <v>36</v>
      </c>
      <c r="B909" s="427" t="s">
        <v>128</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5"/>
      <c r="Z909" s="414"/>
      <c r="AA909" s="414"/>
      <c r="AB909" s="414"/>
      <c r="AC909" s="414"/>
      <c r="AD909" s="414"/>
      <c r="AE909" s="414"/>
      <c r="AF909" s="414"/>
      <c r="AG909" s="414"/>
      <c r="AH909" s="414"/>
      <c r="AI909" s="414"/>
      <c r="AJ909" s="414"/>
      <c r="AK909" s="414"/>
      <c r="AL909" s="414"/>
      <c r="AM909" s="296">
        <f>SUM(Y909:AL909)</f>
        <v>0</v>
      </c>
    </row>
    <row r="910" spans="1:39" ht="15.5" outlineLevel="1">
      <c r="A910" s="529"/>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0">
        <f>Y909</f>
        <v>0</v>
      </c>
      <c r="Z910" s="410">
        <f t="shared" ref="Z910" si="2400">Z909</f>
        <v>0</v>
      </c>
      <c r="AA910" s="410">
        <f t="shared" ref="AA910" si="2401">AA909</f>
        <v>0</v>
      </c>
      <c r="AB910" s="410">
        <f t="shared" ref="AB910" si="2402">AB909</f>
        <v>0</v>
      </c>
      <c r="AC910" s="410">
        <f t="shared" ref="AC910" si="2403">AC909</f>
        <v>0</v>
      </c>
      <c r="AD910" s="410">
        <f t="shared" ref="AD910" si="2404">AD909</f>
        <v>0</v>
      </c>
      <c r="AE910" s="410">
        <f t="shared" ref="AE910" si="2405">AE909</f>
        <v>0</v>
      </c>
      <c r="AF910" s="410">
        <f t="shared" ref="AF910" si="2406">AF909</f>
        <v>0</v>
      </c>
      <c r="AG910" s="410">
        <f t="shared" ref="AG910" si="2407">AG909</f>
        <v>0</v>
      </c>
      <c r="AH910" s="410">
        <f t="shared" ref="AH910" si="2408">AH909</f>
        <v>0</v>
      </c>
      <c r="AI910" s="410">
        <f t="shared" ref="AI910" si="2409">AI909</f>
        <v>0</v>
      </c>
      <c r="AJ910" s="410">
        <f t="shared" ref="AJ910" si="2410">AJ909</f>
        <v>0</v>
      </c>
      <c r="AK910" s="410">
        <f t="shared" ref="AK910" si="2411">AK909</f>
        <v>0</v>
      </c>
      <c r="AL910" s="410">
        <f t="shared" ref="AL910" si="2412">AL909</f>
        <v>0</v>
      </c>
      <c r="AM910" s="306"/>
    </row>
    <row r="911" spans="1:39" ht="15.5" outlineLevel="1">
      <c r="A911" s="529"/>
      <c r="B911" s="427"/>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1"/>
      <c r="Z911" s="424"/>
      <c r="AA911" s="424"/>
      <c r="AB911" s="424"/>
      <c r="AC911" s="424"/>
      <c r="AD911" s="424"/>
      <c r="AE911" s="424"/>
      <c r="AF911" s="424"/>
      <c r="AG911" s="424"/>
      <c r="AH911" s="424"/>
      <c r="AI911" s="424"/>
      <c r="AJ911" s="424"/>
      <c r="AK911" s="424"/>
      <c r="AL911" s="424"/>
      <c r="AM911" s="306"/>
    </row>
    <row r="912" spans="1:39" ht="31" outlineLevel="1">
      <c r="A912" s="529">
        <v>37</v>
      </c>
      <c r="B912" s="427" t="s">
        <v>129</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5"/>
      <c r="Z912" s="414"/>
      <c r="AA912" s="414"/>
      <c r="AB912" s="414"/>
      <c r="AC912" s="414"/>
      <c r="AD912" s="414"/>
      <c r="AE912" s="414"/>
      <c r="AF912" s="414"/>
      <c r="AG912" s="414"/>
      <c r="AH912" s="414"/>
      <c r="AI912" s="414"/>
      <c r="AJ912" s="414"/>
      <c r="AK912" s="414"/>
      <c r="AL912" s="414"/>
      <c r="AM912" s="296">
        <f>SUM(Y912:AL912)</f>
        <v>0</v>
      </c>
    </row>
    <row r="913" spans="1:39" ht="15.5" outlineLevel="1">
      <c r="A913" s="529"/>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0">
        <f>Y912</f>
        <v>0</v>
      </c>
      <c r="Z913" s="410">
        <f t="shared" ref="Z913" si="2413">Z912</f>
        <v>0</v>
      </c>
      <c r="AA913" s="410">
        <f t="shared" ref="AA913" si="2414">AA912</f>
        <v>0</v>
      </c>
      <c r="AB913" s="410">
        <f t="shared" ref="AB913" si="2415">AB912</f>
        <v>0</v>
      </c>
      <c r="AC913" s="410">
        <f t="shared" ref="AC913" si="2416">AC912</f>
        <v>0</v>
      </c>
      <c r="AD913" s="410">
        <f t="shared" ref="AD913" si="2417">AD912</f>
        <v>0</v>
      </c>
      <c r="AE913" s="410">
        <f t="shared" ref="AE913" si="2418">AE912</f>
        <v>0</v>
      </c>
      <c r="AF913" s="410">
        <f t="shared" ref="AF913" si="2419">AF912</f>
        <v>0</v>
      </c>
      <c r="AG913" s="410">
        <f t="shared" ref="AG913" si="2420">AG912</f>
        <v>0</v>
      </c>
      <c r="AH913" s="410">
        <f t="shared" ref="AH913" si="2421">AH912</f>
        <v>0</v>
      </c>
      <c r="AI913" s="410">
        <f t="shared" ref="AI913" si="2422">AI912</f>
        <v>0</v>
      </c>
      <c r="AJ913" s="410">
        <f t="shared" ref="AJ913" si="2423">AJ912</f>
        <v>0</v>
      </c>
      <c r="AK913" s="410">
        <f t="shared" ref="AK913" si="2424">AK912</f>
        <v>0</v>
      </c>
      <c r="AL913" s="410">
        <f t="shared" ref="AL913" si="2425">AL912</f>
        <v>0</v>
      </c>
      <c r="AM913" s="306"/>
    </row>
    <row r="914" spans="1:39" ht="15.5" outlineLevel="1">
      <c r="A914" s="529"/>
      <c r="B914" s="427"/>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1"/>
      <c r="Z914" s="424"/>
      <c r="AA914" s="424"/>
      <c r="AB914" s="424"/>
      <c r="AC914" s="424"/>
      <c r="AD914" s="424"/>
      <c r="AE914" s="424"/>
      <c r="AF914" s="424"/>
      <c r="AG914" s="424"/>
      <c r="AH914" s="424"/>
      <c r="AI914" s="424"/>
      <c r="AJ914" s="424"/>
      <c r="AK914" s="424"/>
      <c r="AL914" s="424"/>
      <c r="AM914" s="306"/>
    </row>
    <row r="915" spans="1:39" ht="15.5" outlineLevel="1">
      <c r="A915" s="529">
        <v>38</v>
      </c>
      <c r="B915" s="427" t="s">
        <v>130</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5"/>
      <c r="Z915" s="414"/>
      <c r="AA915" s="414"/>
      <c r="AB915" s="414"/>
      <c r="AC915" s="414"/>
      <c r="AD915" s="414"/>
      <c r="AE915" s="414"/>
      <c r="AF915" s="414"/>
      <c r="AG915" s="414"/>
      <c r="AH915" s="414"/>
      <c r="AI915" s="414"/>
      <c r="AJ915" s="414"/>
      <c r="AK915" s="414"/>
      <c r="AL915" s="414"/>
      <c r="AM915" s="296">
        <f>SUM(Y915:AL915)</f>
        <v>0</v>
      </c>
    </row>
    <row r="916" spans="1:39" ht="15.5" outlineLevel="1">
      <c r="A916" s="529"/>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0">
        <f>Y915</f>
        <v>0</v>
      </c>
      <c r="Z916" s="410">
        <f t="shared" ref="Z916" si="2426">Z915</f>
        <v>0</v>
      </c>
      <c r="AA916" s="410">
        <f t="shared" ref="AA916" si="2427">AA915</f>
        <v>0</v>
      </c>
      <c r="AB916" s="410">
        <f t="shared" ref="AB916" si="2428">AB915</f>
        <v>0</v>
      </c>
      <c r="AC916" s="410">
        <f t="shared" ref="AC916" si="2429">AC915</f>
        <v>0</v>
      </c>
      <c r="AD916" s="410">
        <f t="shared" ref="AD916" si="2430">AD915</f>
        <v>0</v>
      </c>
      <c r="AE916" s="410">
        <f t="shared" ref="AE916" si="2431">AE915</f>
        <v>0</v>
      </c>
      <c r="AF916" s="410">
        <f t="shared" ref="AF916" si="2432">AF915</f>
        <v>0</v>
      </c>
      <c r="AG916" s="410">
        <f t="shared" ref="AG916" si="2433">AG915</f>
        <v>0</v>
      </c>
      <c r="AH916" s="410">
        <f t="shared" ref="AH916" si="2434">AH915</f>
        <v>0</v>
      </c>
      <c r="AI916" s="410">
        <f t="shared" ref="AI916" si="2435">AI915</f>
        <v>0</v>
      </c>
      <c r="AJ916" s="410">
        <f t="shared" ref="AJ916" si="2436">AJ915</f>
        <v>0</v>
      </c>
      <c r="AK916" s="410">
        <f t="shared" ref="AK916" si="2437">AK915</f>
        <v>0</v>
      </c>
      <c r="AL916" s="410">
        <f t="shared" ref="AL916" si="2438">AL915</f>
        <v>0</v>
      </c>
      <c r="AM916" s="306"/>
    </row>
    <row r="917" spans="1:39" ht="15.5" outlineLevel="1">
      <c r="A917" s="529"/>
      <c r="B917" s="427"/>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1"/>
      <c r="Z917" s="424"/>
      <c r="AA917" s="424"/>
      <c r="AB917" s="424"/>
      <c r="AC917" s="424"/>
      <c r="AD917" s="424"/>
      <c r="AE917" s="424"/>
      <c r="AF917" s="424"/>
      <c r="AG917" s="424"/>
      <c r="AH917" s="424"/>
      <c r="AI917" s="424"/>
      <c r="AJ917" s="424"/>
      <c r="AK917" s="424"/>
      <c r="AL917" s="424"/>
      <c r="AM917" s="306"/>
    </row>
    <row r="918" spans="1:39" ht="31" outlineLevel="1">
      <c r="A918" s="529">
        <v>39</v>
      </c>
      <c r="B918" s="427" t="s">
        <v>131</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5"/>
      <c r="Z918" s="414"/>
      <c r="AA918" s="414"/>
      <c r="AB918" s="414"/>
      <c r="AC918" s="414"/>
      <c r="AD918" s="414"/>
      <c r="AE918" s="414"/>
      <c r="AF918" s="414"/>
      <c r="AG918" s="414"/>
      <c r="AH918" s="414"/>
      <c r="AI918" s="414"/>
      <c r="AJ918" s="414"/>
      <c r="AK918" s="414"/>
      <c r="AL918" s="414"/>
      <c r="AM918" s="296">
        <f>SUM(Y918:AL918)</f>
        <v>0</v>
      </c>
    </row>
    <row r="919" spans="1:39" ht="15.5" outlineLevel="1">
      <c r="A919" s="529"/>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0">
        <f>Y918</f>
        <v>0</v>
      </c>
      <c r="Z919" s="410">
        <f t="shared" ref="Z919" si="2439">Z918</f>
        <v>0</v>
      </c>
      <c r="AA919" s="410">
        <f t="shared" ref="AA919" si="2440">AA918</f>
        <v>0</v>
      </c>
      <c r="AB919" s="410">
        <f t="shared" ref="AB919" si="2441">AB918</f>
        <v>0</v>
      </c>
      <c r="AC919" s="410">
        <f t="shared" ref="AC919" si="2442">AC918</f>
        <v>0</v>
      </c>
      <c r="AD919" s="410">
        <f t="shared" ref="AD919" si="2443">AD918</f>
        <v>0</v>
      </c>
      <c r="AE919" s="410">
        <f t="shared" ref="AE919" si="2444">AE918</f>
        <v>0</v>
      </c>
      <c r="AF919" s="410">
        <f t="shared" ref="AF919" si="2445">AF918</f>
        <v>0</v>
      </c>
      <c r="AG919" s="410">
        <f t="shared" ref="AG919" si="2446">AG918</f>
        <v>0</v>
      </c>
      <c r="AH919" s="410">
        <f t="shared" ref="AH919" si="2447">AH918</f>
        <v>0</v>
      </c>
      <c r="AI919" s="410">
        <f t="shared" ref="AI919" si="2448">AI918</f>
        <v>0</v>
      </c>
      <c r="AJ919" s="410">
        <f t="shared" ref="AJ919" si="2449">AJ918</f>
        <v>0</v>
      </c>
      <c r="AK919" s="410">
        <f t="shared" ref="AK919" si="2450">AK918</f>
        <v>0</v>
      </c>
      <c r="AL919" s="410">
        <f t="shared" ref="AL919" si="2451">AL918</f>
        <v>0</v>
      </c>
      <c r="AM919" s="306"/>
    </row>
    <row r="920" spans="1:39" ht="15.5" outlineLevel="1">
      <c r="A920" s="529"/>
      <c r="B920" s="427"/>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1"/>
      <c r="Z920" s="424"/>
      <c r="AA920" s="424"/>
      <c r="AB920" s="424"/>
      <c r="AC920" s="424"/>
      <c r="AD920" s="424"/>
      <c r="AE920" s="424"/>
      <c r="AF920" s="424"/>
      <c r="AG920" s="424"/>
      <c r="AH920" s="424"/>
      <c r="AI920" s="424"/>
      <c r="AJ920" s="424"/>
      <c r="AK920" s="424"/>
      <c r="AL920" s="424"/>
      <c r="AM920" s="306"/>
    </row>
    <row r="921" spans="1:39" ht="31" outlineLevel="1">
      <c r="A921" s="529">
        <v>40</v>
      </c>
      <c r="B921" s="427" t="s">
        <v>132</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5"/>
      <c r="Z921" s="414"/>
      <c r="AA921" s="414"/>
      <c r="AB921" s="414"/>
      <c r="AC921" s="414"/>
      <c r="AD921" s="414"/>
      <c r="AE921" s="414"/>
      <c r="AF921" s="414"/>
      <c r="AG921" s="414"/>
      <c r="AH921" s="414"/>
      <c r="AI921" s="414"/>
      <c r="AJ921" s="414"/>
      <c r="AK921" s="414"/>
      <c r="AL921" s="414"/>
      <c r="AM921" s="296">
        <f>SUM(Y921:AL921)</f>
        <v>0</v>
      </c>
    </row>
    <row r="922" spans="1:39" ht="15.5" outlineLevel="1">
      <c r="A922" s="529"/>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0">
        <f>Y921</f>
        <v>0</v>
      </c>
      <c r="Z922" s="410">
        <f t="shared" ref="Z922" si="2452">Z921</f>
        <v>0</v>
      </c>
      <c r="AA922" s="410">
        <f t="shared" ref="AA922" si="2453">AA921</f>
        <v>0</v>
      </c>
      <c r="AB922" s="410">
        <f t="shared" ref="AB922" si="2454">AB921</f>
        <v>0</v>
      </c>
      <c r="AC922" s="410">
        <f t="shared" ref="AC922" si="2455">AC921</f>
        <v>0</v>
      </c>
      <c r="AD922" s="410">
        <f t="shared" ref="AD922" si="2456">AD921</f>
        <v>0</v>
      </c>
      <c r="AE922" s="410">
        <f t="shared" ref="AE922" si="2457">AE921</f>
        <v>0</v>
      </c>
      <c r="AF922" s="410">
        <f t="shared" ref="AF922" si="2458">AF921</f>
        <v>0</v>
      </c>
      <c r="AG922" s="410">
        <f t="shared" ref="AG922" si="2459">AG921</f>
        <v>0</v>
      </c>
      <c r="AH922" s="410">
        <f t="shared" ref="AH922" si="2460">AH921</f>
        <v>0</v>
      </c>
      <c r="AI922" s="410">
        <f t="shared" ref="AI922" si="2461">AI921</f>
        <v>0</v>
      </c>
      <c r="AJ922" s="410">
        <f t="shared" ref="AJ922" si="2462">AJ921</f>
        <v>0</v>
      </c>
      <c r="AK922" s="410">
        <f t="shared" ref="AK922" si="2463">AK921</f>
        <v>0</v>
      </c>
      <c r="AL922" s="410">
        <f t="shared" ref="AL922" si="2464">AL921</f>
        <v>0</v>
      </c>
      <c r="AM922" s="306"/>
    </row>
    <row r="923" spans="1:39" ht="15.5" outlineLevel="1">
      <c r="A923" s="529"/>
      <c r="B923" s="427"/>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1"/>
      <c r="Z923" s="424"/>
      <c r="AA923" s="424"/>
      <c r="AB923" s="424"/>
      <c r="AC923" s="424"/>
      <c r="AD923" s="424"/>
      <c r="AE923" s="424"/>
      <c r="AF923" s="424"/>
      <c r="AG923" s="424"/>
      <c r="AH923" s="424"/>
      <c r="AI923" s="424"/>
      <c r="AJ923" s="424"/>
      <c r="AK923" s="424"/>
      <c r="AL923" s="424"/>
      <c r="AM923" s="306"/>
    </row>
    <row r="924" spans="1:39" ht="46.5" outlineLevel="1">
      <c r="A924" s="529">
        <v>41</v>
      </c>
      <c r="B924" s="427" t="s">
        <v>133</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5"/>
      <c r="Z924" s="414"/>
      <c r="AA924" s="414"/>
      <c r="AB924" s="414"/>
      <c r="AC924" s="414"/>
      <c r="AD924" s="414"/>
      <c r="AE924" s="414"/>
      <c r="AF924" s="414"/>
      <c r="AG924" s="414"/>
      <c r="AH924" s="414"/>
      <c r="AI924" s="414"/>
      <c r="AJ924" s="414"/>
      <c r="AK924" s="414"/>
      <c r="AL924" s="414"/>
      <c r="AM924" s="296">
        <f>SUM(Y924:AL924)</f>
        <v>0</v>
      </c>
    </row>
    <row r="925" spans="1:39" ht="15.5" outlineLevel="1">
      <c r="A925" s="529"/>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0">
        <f>Y924</f>
        <v>0</v>
      </c>
      <c r="Z925" s="410">
        <f t="shared" ref="Z925" si="2465">Z924</f>
        <v>0</v>
      </c>
      <c r="AA925" s="410">
        <f t="shared" ref="AA925" si="2466">AA924</f>
        <v>0</v>
      </c>
      <c r="AB925" s="410">
        <f t="shared" ref="AB925" si="2467">AB924</f>
        <v>0</v>
      </c>
      <c r="AC925" s="410">
        <f t="shared" ref="AC925" si="2468">AC924</f>
        <v>0</v>
      </c>
      <c r="AD925" s="410">
        <f t="shared" ref="AD925" si="2469">AD924</f>
        <v>0</v>
      </c>
      <c r="AE925" s="410">
        <f t="shared" ref="AE925" si="2470">AE924</f>
        <v>0</v>
      </c>
      <c r="AF925" s="410">
        <f t="shared" ref="AF925" si="2471">AF924</f>
        <v>0</v>
      </c>
      <c r="AG925" s="410">
        <f t="shared" ref="AG925" si="2472">AG924</f>
        <v>0</v>
      </c>
      <c r="AH925" s="410">
        <f t="shared" ref="AH925" si="2473">AH924</f>
        <v>0</v>
      </c>
      <c r="AI925" s="410">
        <f t="shared" ref="AI925" si="2474">AI924</f>
        <v>0</v>
      </c>
      <c r="AJ925" s="410">
        <f t="shared" ref="AJ925" si="2475">AJ924</f>
        <v>0</v>
      </c>
      <c r="AK925" s="410">
        <f t="shared" ref="AK925" si="2476">AK924</f>
        <v>0</v>
      </c>
      <c r="AL925" s="410">
        <f t="shared" ref="AL925" si="2477">AL924</f>
        <v>0</v>
      </c>
      <c r="AM925" s="306"/>
    </row>
    <row r="926" spans="1:39" ht="15.5" outlineLevel="1">
      <c r="A926" s="529"/>
      <c r="B926" s="427"/>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1"/>
      <c r="Z926" s="424"/>
      <c r="AA926" s="424"/>
      <c r="AB926" s="424"/>
      <c r="AC926" s="424"/>
      <c r="AD926" s="424"/>
      <c r="AE926" s="424"/>
      <c r="AF926" s="424"/>
      <c r="AG926" s="424"/>
      <c r="AH926" s="424"/>
      <c r="AI926" s="424"/>
      <c r="AJ926" s="424"/>
      <c r="AK926" s="424"/>
      <c r="AL926" s="424"/>
      <c r="AM926" s="306"/>
    </row>
    <row r="927" spans="1:39" ht="31" outlineLevel="1">
      <c r="A927" s="529">
        <v>42</v>
      </c>
      <c r="B927" s="427" t="s">
        <v>134</v>
      </c>
      <c r="C927" s="291" t="s">
        <v>25</v>
      </c>
      <c r="D927" s="295"/>
      <c r="E927" s="295"/>
      <c r="F927" s="295"/>
      <c r="G927" s="295"/>
      <c r="H927" s="295"/>
      <c r="I927" s="295"/>
      <c r="J927" s="295"/>
      <c r="K927" s="295"/>
      <c r="L927" s="295"/>
      <c r="M927" s="295"/>
      <c r="N927" s="291"/>
      <c r="O927" s="295"/>
      <c r="P927" s="295"/>
      <c r="Q927" s="295"/>
      <c r="R927" s="295"/>
      <c r="S927" s="295"/>
      <c r="T927" s="295"/>
      <c r="U927" s="295"/>
      <c r="V927" s="295"/>
      <c r="W927" s="295"/>
      <c r="X927" s="295"/>
      <c r="Y927" s="425"/>
      <c r="Z927" s="414"/>
      <c r="AA927" s="414"/>
      <c r="AB927" s="414"/>
      <c r="AC927" s="414"/>
      <c r="AD927" s="414"/>
      <c r="AE927" s="414"/>
      <c r="AF927" s="414"/>
      <c r="AG927" s="414"/>
      <c r="AH927" s="414"/>
      <c r="AI927" s="414"/>
      <c r="AJ927" s="414"/>
      <c r="AK927" s="414"/>
      <c r="AL927" s="414"/>
      <c r="AM927" s="296">
        <f>SUM(Y927:AL927)</f>
        <v>0</v>
      </c>
    </row>
    <row r="928" spans="1:39" ht="15.5" outlineLevel="1">
      <c r="A928" s="529"/>
      <c r="B928" s="294" t="s">
        <v>342</v>
      </c>
      <c r="C928" s="291" t="s">
        <v>163</v>
      </c>
      <c r="D928" s="295"/>
      <c r="E928" s="295"/>
      <c r="F928" s="295"/>
      <c r="G928" s="295"/>
      <c r="H928" s="295"/>
      <c r="I928" s="295"/>
      <c r="J928" s="295"/>
      <c r="K928" s="295"/>
      <c r="L928" s="295"/>
      <c r="M928" s="295"/>
      <c r="N928" s="466"/>
      <c r="O928" s="295"/>
      <c r="P928" s="295"/>
      <c r="Q928" s="295"/>
      <c r="R928" s="295"/>
      <c r="S928" s="295"/>
      <c r="T928" s="295"/>
      <c r="U928" s="295"/>
      <c r="V928" s="295"/>
      <c r="W928" s="295"/>
      <c r="X928" s="295"/>
      <c r="Y928" s="410">
        <f>Y927</f>
        <v>0</v>
      </c>
      <c r="Z928" s="410">
        <f t="shared" ref="Z928" si="2478">Z927</f>
        <v>0</v>
      </c>
      <c r="AA928" s="410">
        <f t="shared" ref="AA928" si="2479">AA927</f>
        <v>0</v>
      </c>
      <c r="AB928" s="410">
        <f t="shared" ref="AB928" si="2480">AB927</f>
        <v>0</v>
      </c>
      <c r="AC928" s="410">
        <f t="shared" ref="AC928" si="2481">AC927</f>
        <v>0</v>
      </c>
      <c r="AD928" s="410">
        <f t="shared" ref="AD928" si="2482">AD927</f>
        <v>0</v>
      </c>
      <c r="AE928" s="410">
        <f t="shared" ref="AE928" si="2483">AE927</f>
        <v>0</v>
      </c>
      <c r="AF928" s="410">
        <f t="shared" ref="AF928" si="2484">AF927</f>
        <v>0</v>
      </c>
      <c r="AG928" s="410">
        <f t="shared" ref="AG928" si="2485">AG927</f>
        <v>0</v>
      </c>
      <c r="AH928" s="410">
        <f t="shared" ref="AH928" si="2486">AH927</f>
        <v>0</v>
      </c>
      <c r="AI928" s="410">
        <f t="shared" ref="AI928" si="2487">AI927</f>
        <v>0</v>
      </c>
      <c r="AJ928" s="410">
        <f t="shared" ref="AJ928" si="2488">AJ927</f>
        <v>0</v>
      </c>
      <c r="AK928" s="410">
        <f t="shared" ref="AK928" si="2489">AK927</f>
        <v>0</v>
      </c>
      <c r="AL928" s="410">
        <f t="shared" ref="AL928" si="2490">AL927</f>
        <v>0</v>
      </c>
      <c r="AM928" s="306"/>
    </row>
    <row r="929" spans="1:39" ht="15.5" outlineLevel="1">
      <c r="A929" s="529"/>
      <c r="B929" s="427"/>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1"/>
      <c r="Z929" s="424"/>
      <c r="AA929" s="424"/>
      <c r="AB929" s="424"/>
      <c r="AC929" s="424"/>
      <c r="AD929" s="424"/>
      <c r="AE929" s="424"/>
      <c r="AF929" s="424"/>
      <c r="AG929" s="424"/>
      <c r="AH929" s="424"/>
      <c r="AI929" s="424"/>
      <c r="AJ929" s="424"/>
      <c r="AK929" s="424"/>
      <c r="AL929" s="424"/>
      <c r="AM929" s="306"/>
    </row>
    <row r="930" spans="1:39" ht="15.5" outlineLevel="1">
      <c r="A930" s="529">
        <v>43</v>
      </c>
      <c r="B930" s="427" t="s">
        <v>135</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5"/>
      <c r="Z930" s="414"/>
      <c r="AA930" s="414"/>
      <c r="AB930" s="414"/>
      <c r="AC930" s="414"/>
      <c r="AD930" s="414"/>
      <c r="AE930" s="414"/>
      <c r="AF930" s="414"/>
      <c r="AG930" s="414"/>
      <c r="AH930" s="414"/>
      <c r="AI930" s="414"/>
      <c r="AJ930" s="414"/>
      <c r="AK930" s="414"/>
      <c r="AL930" s="414"/>
      <c r="AM930" s="296">
        <f>SUM(Y930:AL930)</f>
        <v>0</v>
      </c>
    </row>
    <row r="931" spans="1:39" ht="15.5" outlineLevel="1">
      <c r="A931" s="529"/>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0">
        <f>Y930</f>
        <v>0</v>
      </c>
      <c r="Z931" s="410">
        <f t="shared" ref="Z931" si="2491">Z930</f>
        <v>0</v>
      </c>
      <c r="AA931" s="410">
        <f t="shared" ref="AA931" si="2492">AA930</f>
        <v>0</v>
      </c>
      <c r="AB931" s="410">
        <f t="shared" ref="AB931" si="2493">AB930</f>
        <v>0</v>
      </c>
      <c r="AC931" s="410">
        <f t="shared" ref="AC931" si="2494">AC930</f>
        <v>0</v>
      </c>
      <c r="AD931" s="410">
        <f t="shared" ref="AD931" si="2495">AD930</f>
        <v>0</v>
      </c>
      <c r="AE931" s="410">
        <f t="shared" ref="AE931" si="2496">AE930</f>
        <v>0</v>
      </c>
      <c r="AF931" s="410">
        <f t="shared" ref="AF931" si="2497">AF930</f>
        <v>0</v>
      </c>
      <c r="AG931" s="410">
        <f t="shared" ref="AG931" si="2498">AG930</f>
        <v>0</v>
      </c>
      <c r="AH931" s="410">
        <f t="shared" ref="AH931" si="2499">AH930</f>
        <v>0</v>
      </c>
      <c r="AI931" s="410">
        <f t="shared" ref="AI931" si="2500">AI930</f>
        <v>0</v>
      </c>
      <c r="AJ931" s="410">
        <f t="shared" ref="AJ931" si="2501">AJ930</f>
        <v>0</v>
      </c>
      <c r="AK931" s="410">
        <f t="shared" ref="AK931" si="2502">AK930</f>
        <v>0</v>
      </c>
      <c r="AL931" s="410">
        <f t="shared" ref="AL931" si="2503">AL930</f>
        <v>0</v>
      </c>
      <c r="AM931" s="306"/>
    </row>
    <row r="932" spans="1:39" ht="15.5" outlineLevel="1">
      <c r="A932" s="529"/>
      <c r="B932" s="427"/>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1"/>
      <c r="Z932" s="424"/>
      <c r="AA932" s="424"/>
      <c r="AB932" s="424"/>
      <c r="AC932" s="424"/>
      <c r="AD932" s="424"/>
      <c r="AE932" s="424"/>
      <c r="AF932" s="424"/>
      <c r="AG932" s="424"/>
      <c r="AH932" s="424"/>
      <c r="AI932" s="424"/>
      <c r="AJ932" s="424"/>
      <c r="AK932" s="424"/>
      <c r="AL932" s="424"/>
      <c r="AM932" s="306"/>
    </row>
    <row r="933" spans="1:39" ht="46.5" outlineLevel="1">
      <c r="A933" s="529">
        <v>44</v>
      </c>
      <c r="B933" s="427" t="s">
        <v>136</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5"/>
      <c r="Z933" s="414"/>
      <c r="AA933" s="414"/>
      <c r="AB933" s="414"/>
      <c r="AC933" s="414"/>
      <c r="AD933" s="414"/>
      <c r="AE933" s="414"/>
      <c r="AF933" s="414"/>
      <c r="AG933" s="414"/>
      <c r="AH933" s="414"/>
      <c r="AI933" s="414"/>
      <c r="AJ933" s="414"/>
      <c r="AK933" s="414"/>
      <c r="AL933" s="414"/>
      <c r="AM933" s="296">
        <f>SUM(Y933:AL933)</f>
        <v>0</v>
      </c>
    </row>
    <row r="934" spans="1:39" ht="15.5" outlineLevel="1">
      <c r="A934" s="529"/>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0">
        <f>Y933</f>
        <v>0</v>
      </c>
      <c r="Z934" s="410">
        <f t="shared" ref="Z934" si="2504">Z933</f>
        <v>0</v>
      </c>
      <c r="AA934" s="410">
        <f t="shared" ref="AA934" si="2505">AA933</f>
        <v>0</v>
      </c>
      <c r="AB934" s="410">
        <f t="shared" ref="AB934" si="2506">AB933</f>
        <v>0</v>
      </c>
      <c r="AC934" s="410">
        <f t="shared" ref="AC934" si="2507">AC933</f>
        <v>0</v>
      </c>
      <c r="AD934" s="410">
        <f t="shared" ref="AD934" si="2508">AD933</f>
        <v>0</v>
      </c>
      <c r="AE934" s="410">
        <f t="shared" ref="AE934" si="2509">AE933</f>
        <v>0</v>
      </c>
      <c r="AF934" s="410">
        <f t="shared" ref="AF934" si="2510">AF933</f>
        <v>0</v>
      </c>
      <c r="AG934" s="410">
        <f t="shared" ref="AG934" si="2511">AG933</f>
        <v>0</v>
      </c>
      <c r="AH934" s="410">
        <f t="shared" ref="AH934" si="2512">AH933</f>
        <v>0</v>
      </c>
      <c r="AI934" s="410">
        <f t="shared" ref="AI934" si="2513">AI933</f>
        <v>0</v>
      </c>
      <c r="AJ934" s="410">
        <f t="shared" ref="AJ934" si="2514">AJ933</f>
        <v>0</v>
      </c>
      <c r="AK934" s="410">
        <f t="shared" ref="AK934" si="2515">AK933</f>
        <v>0</v>
      </c>
      <c r="AL934" s="410">
        <f t="shared" ref="AL934" si="2516">AL933</f>
        <v>0</v>
      </c>
      <c r="AM934" s="306"/>
    </row>
    <row r="935" spans="1:39" ht="15.5" outlineLevel="1">
      <c r="A935" s="529"/>
      <c r="B935" s="427"/>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1"/>
      <c r="Z935" s="424"/>
      <c r="AA935" s="424"/>
      <c r="AB935" s="424"/>
      <c r="AC935" s="424"/>
      <c r="AD935" s="424"/>
      <c r="AE935" s="424"/>
      <c r="AF935" s="424"/>
      <c r="AG935" s="424"/>
      <c r="AH935" s="424"/>
      <c r="AI935" s="424"/>
      <c r="AJ935" s="424"/>
      <c r="AK935" s="424"/>
      <c r="AL935" s="424"/>
      <c r="AM935" s="306"/>
    </row>
    <row r="936" spans="1:39" ht="31" outlineLevel="1">
      <c r="A936" s="529">
        <v>45</v>
      </c>
      <c r="B936" s="427" t="s">
        <v>137</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5"/>
      <c r="Z936" s="414"/>
      <c r="AA936" s="414"/>
      <c r="AB936" s="414"/>
      <c r="AC936" s="414"/>
      <c r="AD936" s="414"/>
      <c r="AE936" s="414"/>
      <c r="AF936" s="414"/>
      <c r="AG936" s="414"/>
      <c r="AH936" s="414"/>
      <c r="AI936" s="414"/>
      <c r="AJ936" s="414"/>
      <c r="AK936" s="414"/>
      <c r="AL936" s="414"/>
      <c r="AM936" s="296">
        <f>SUM(Y936:AL936)</f>
        <v>0</v>
      </c>
    </row>
    <row r="937" spans="1:39" ht="15.5" outlineLevel="1">
      <c r="A937" s="529"/>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0">
        <f>Y936</f>
        <v>0</v>
      </c>
      <c r="Z937" s="410">
        <f t="shared" ref="Z937" si="2517">Z936</f>
        <v>0</v>
      </c>
      <c r="AA937" s="410">
        <f t="shared" ref="AA937" si="2518">AA936</f>
        <v>0</v>
      </c>
      <c r="AB937" s="410">
        <f t="shared" ref="AB937" si="2519">AB936</f>
        <v>0</v>
      </c>
      <c r="AC937" s="410">
        <f t="shared" ref="AC937" si="2520">AC936</f>
        <v>0</v>
      </c>
      <c r="AD937" s="410">
        <f t="shared" ref="AD937" si="2521">AD936</f>
        <v>0</v>
      </c>
      <c r="AE937" s="410">
        <f t="shared" ref="AE937" si="2522">AE936</f>
        <v>0</v>
      </c>
      <c r="AF937" s="410">
        <f t="shared" ref="AF937" si="2523">AF936</f>
        <v>0</v>
      </c>
      <c r="AG937" s="410">
        <f t="shared" ref="AG937" si="2524">AG936</f>
        <v>0</v>
      </c>
      <c r="AH937" s="410">
        <f t="shared" ref="AH937" si="2525">AH936</f>
        <v>0</v>
      </c>
      <c r="AI937" s="410">
        <f t="shared" ref="AI937" si="2526">AI936</f>
        <v>0</v>
      </c>
      <c r="AJ937" s="410">
        <f t="shared" ref="AJ937" si="2527">AJ936</f>
        <v>0</v>
      </c>
      <c r="AK937" s="410">
        <f t="shared" ref="AK937" si="2528">AK936</f>
        <v>0</v>
      </c>
      <c r="AL937" s="410">
        <f t="shared" ref="AL937" si="2529">AL936</f>
        <v>0</v>
      </c>
      <c r="AM937" s="306"/>
    </row>
    <row r="938" spans="1:39" ht="15.5" outlineLevel="1">
      <c r="A938" s="529"/>
      <c r="B938" s="427"/>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411"/>
      <c r="Z938" s="424"/>
      <c r="AA938" s="424"/>
      <c r="AB938" s="424"/>
      <c r="AC938" s="424"/>
      <c r="AD938" s="424"/>
      <c r="AE938" s="424"/>
      <c r="AF938" s="424"/>
      <c r="AG938" s="424"/>
      <c r="AH938" s="424"/>
      <c r="AI938" s="424"/>
      <c r="AJ938" s="424"/>
      <c r="AK938" s="424"/>
      <c r="AL938" s="424"/>
      <c r="AM938" s="306"/>
    </row>
    <row r="939" spans="1:39" ht="31" outlineLevel="1">
      <c r="A939" s="529">
        <v>46</v>
      </c>
      <c r="B939" s="427" t="s">
        <v>138</v>
      </c>
      <c r="C939" s="291" t="s">
        <v>25</v>
      </c>
      <c r="D939" s="295"/>
      <c r="E939" s="295"/>
      <c r="F939" s="295"/>
      <c r="G939" s="295"/>
      <c r="H939" s="295"/>
      <c r="I939" s="295"/>
      <c r="J939" s="295"/>
      <c r="K939" s="295"/>
      <c r="L939" s="295"/>
      <c r="M939" s="295"/>
      <c r="N939" s="295">
        <v>12</v>
      </c>
      <c r="O939" s="295"/>
      <c r="P939" s="295"/>
      <c r="Q939" s="295"/>
      <c r="R939" s="295"/>
      <c r="S939" s="295"/>
      <c r="T939" s="295"/>
      <c r="U939" s="295"/>
      <c r="V939" s="295"/>
      <c r="W939" s="295"/>
      <c r="X939" s="295"/>
      <c r="Y939" s="425"/>
      <c r="Z939" s="414"/>
      <c r="AA939" s="414"/>
      <c r="AB939" s="414"/>
      <c r="AC939" s="414"/>
      <c r="AD939" s="414"/>
      <c r="AE939" s="414"/>
      <c r="AF939" s="414"/>
      <c r="AG939" s="414"/>
      <c r="AH939" s="414"/>
      <c r="AI939" s="414"/>
      <c r="AJ939" s="414"/>
      <c r="AK939" s="414"/>
      <c r="AL939" s="414"/>
      <c r="AM939" s="296">
        <f>SUM(Y939:AL939)</f>
        <v>0</v>
      </c>
    </row>
    <row r="940" spans="1:39" ht="15.5" outlineLevel="1">
      <c r="A940" s="529"/>
      <c r="B940" s="294" t="s">
        <v>342</v>
      </c>
      <c r="C940" s="291" t="s">
        <v>163</v>
      </c>
      <c r="D940" s="295"/>
      <c r="E940" s="295"/>
      <c r="F940" s="295"/>
      <c r="G940" s="295"/>
      <c r="H940" s="295"/>
      <c r="I940" s="295"/>
      <c r="J940" s="295"/>
      <c r="K940" s="295"/>
      <c r="L940" s="295"/>
      <c r="M940" s="295"/>
      <c r="N940" s="295">
        <f>N939</f>
        <v>12</v>
      </c>
      <c r="O940" s="295"/>
      <c r="P940" s="295"/>
      <c r="Q940" s="295"/>
      <c r="R940" s="295"/>
      <c r="S940" s="295"/>
      <c r="T940" s="295"/>
      <c r="U940" s="295"/>
      <c r="V940" s="295"/>
      <c r="W940" s="295"/>
      <c r="X940" s="295"/>
      <c r="Y940" s="410">
        <f>Y939</f>
        <v>0</v>
      </c>
      <c r="Z940" s="410">
        <f t="shared" ref="Z940" si="2530">Z939</f>
        <v>0</v>
      </c>
      <c r="AA940" s="410">
        <f t="shared" ref="AA940" si="2531">AA939</f>
        <v>0</v>
      </c>
      <c r="AB940" s="410">
        <f t="shared" ref="AB940" si="2532">AB939</f>
        <v>0</v>
      </c>
      <c r="AC940" s="410">
        <f t="shared" ref="AC940" si="2533">AC939</f>
        <v>0</v>
      </c>
      <c r="AD940" s="410">
        <f t="shared" ref="AD940" si="2534">AD939</f>
        <v>0</v>
      </c>
      <c r="AE940" s="410">
        <f t="shared" ref="AE940" si="2535">AE939</f>
        <v>0</v>
      </c>
      <c r="AF940" s="410">
        <f t="shared" ref="AF940" si="2536">AF939</f>
        <v>0</v>
      </c>
      <c r="AG940" s="410">
        <f t="shared" ref="AG940" si="2537">AG939</f>
        <v>0</v>
      </c>
      <c r="AH940" s="410">
        <f t="shared" ref="AH940" si="2538">AH939</f>
        <v>0</v>
      </c>
      <c r="AI940" s="410">
        <f t="shared" ref="AI940" si="2539">AI939</f>
        <v>0</v>
      </c>
      <c r="AJ940" s="410">
        <f t="shared" ref="AJ940" si="2540">AJ939</f>
        <v>0</v>
      </c>
      <c r="AK940" s="410">
        <f t="shared" ref="AK940" si="2541">AK939</f>
        <v>0</v>
      </c>
      <c r="AL940" s="410">
        <f t="shared" ref="AL940" si="2542">AL939</f>
        <v>0</v>
      </c>
      <c r="AM940" s="306"/>
    </row>
    <row r="941" spans="1:39" ht="15.5" outlineLevel="1">
      <c r="A941" s="529"/>
      <c r="B941" s="427"/>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411"/>
      <c r="Z941" s="424"/>
      <c r="AA941" s="424"/>
      <c r="AB941" s="424"/>
      <c r="AC941" s="424"/>
      <c r="AD941" s="424"/>
      <c r="AE941" s="424"/>
      <c r="AF941" s="424"/>
      <c r="AG941" s="424"/>
      <c r="AH941" s="424"/>
      <c r="AI941" s="424"/>
      <c r="AJ941" s="424"/>
      <c r="AK941" s="424"/>
      <c r="AL941" s="424"/>
      <c r="AM941" s="306"/>
    </row>
    <row r="942" spans="1:39" ht="31" outlineLevel="1">
      <c r="A942" s="529">
        <v>47</v>
      </c>
      <c r="B942" s="427" t="s">
        <v>139</v>
      </c>
      <c r="C942" s="291" t="s">
        <v>25</v>
      </c>
      <c r="D942" s="295"/>
      <c r="E942" s="295"/>
      <c r="F942" s="295"/>
      <c r="G942" s="295"/>
      <c r="H942" s="295"/>
      <c r="I942" s="295"/>
      <c r="J942" s="295"/>
      <c r="K942" s="295"/>
      <c r="L942" s="295"/>
      <c r="M942" s="295"/>
      <c r="N942" s="295">
        <v>12</v>
      </c>
      <c r="O942" s="295"/>
      <c r="P942" s="295"/>
      <c r="Q942" s="295"/>
      <c r="R942" s="295"/>
      <c r="S942" s="295"/>
      <c r="T942" s="295"/>
      <c r="U942" s="295"/>
      <c r="V942" s="295"/>
      <c r="W942" s="295"/>
      <c r="X942" s="295"/>
      <c r="Y942" s="425"/>
      <c r="Z942" s="414"/>
      <c r="AA942" s="414"/>
      <c r="AB942" s="414"/>
      <c r="AC942" s="414"/>
      <c r="AD942" s="414"/>
      <c r="AE942" s="414"/>
      <c r="AF942" s="414"/>
      <c r="AG942" s="414"/>
      <c r="AH942" s="414"/>
      <c r="AI942" s="414"/>
      <c r="AJ942" s="414"/>
      <c r="AK942" s="414"/>
      <c r="AL942" s="414"/>
      <c r="AM942" s="296">
        <f>SUM(Y942:AL942)</f>
        <v>0</v>
      </c>
    </row>
    <row r="943" spans="1:39" ht="15.5" outlineLevel="1">
      <c r="A943" s="529"/>
      <c r="B943" s="294" t="s">
        <v>342</v>
      </c>
      <c r="C943" s="291" t="s">
        <v>163</v>
      </c>
      <c r="D943" s="295"/>
      <c r="E943" s="295"/>
      <c r="F943" s="295"/>
      <c r="G943" s="295"/>
      <c r="H943" s="295"/>
      <c r="I943" s="295"/>
      <c r="J943" s="295"/>
      <c r="K943" s="295"/>
      <c r="L943" s="295"/>
      <c r="M943" s="295"/>
      <c r="N943" s="295">
        <f>N942</f>
        <v>12</v>
      </c>
      <c r="O943" s="295"/>
      <c r="P943" s="295"/>
      <c r="Q943" s="295"/>
      <c r="R943" s="295"/>
      <c r="S943" s="295"/>
      <c r="T943" s="295"/>
      <c r="U943" s="295"/>
      <c r="V943" s="295"/>
      <c r="W943" s="295"/>
      <c r="X943" s="295"/>
      <c r="Y943" s="410">
        <f>Y942</f>
        <v>0</v>
      </c>
      <c r="Z943" s="410">
        <f t="shared" ref="Z943" si="2543">Z942</f>
        <v>0</v>
      </c>
      <c r="AA943" s="410">
        <f t="shared" ref="AA943" si="2544">AA942</f>
        <v>0</v>
      </c>
      <c r="AB943" s="410">
        <f t="shared" ref="AB943" si="2545">AB942</f>
        <v>0</v>
      </c>
      <c r="AC943" s="410">
        <f t="shared" ref="AC943" si="2546">AC942</f>
        <v>0</v>
      </c>
      <c r="AD943" s="410">
        <f t="shared" ref="AD943" si="2547">AD942</f>
        <v>0</v>
      </c>
      <c r="AE943" s="410">
        <f t="shared" ref="AE943" si="2548">AE942</f>
        <v>0</v>
      </c>
      <c r="AF943" s="410">
        <f t="shared" ref="AF943" si="2549">AF942</f>
        <v>0</v>
      </c>
      <c r="AG943" s="410">
        <f t="shared" ref="AG943" si="2550">AG942</f>
        <v>0</v>
      </c>
      <c r="AH943" s="410">
        <f t="shared" ref="AH943" si="2551">AH942</f>
        <v>0</v>
      </c>
      <c r="AI943" s="410">
        <f t="shared" ref="AI943" si="2552">AI942</f>
        <v>0</v>
      </c>
      <c r="AJ943" s="410">
        <f t="shared" ref="AJ943" si="2553">AJ942</f>
        <v>0</v>
      </c>
      <c r="AK943" s="410">
        <f t="shared" ref="AK943" si="2554">AK942</f>
        <v>0</v>
      </c>
      <c r="AL943" s="410">
        <f t="shared" ref="AL943" si="2555">AL942</f>
        <v>0</v>
      </c>
      <c r="AM943" s="306"/>
    </row>
    <row r="944" spans="1:39" ht="15.5" outlineLevel="1">
      <c r="A944" s="529"/>
      <c r="B944" s="427"/>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411"/>
      <c r="Z944" s="424"/>
      <c r="AA944" s="424"/>
      <c r="AB944" s="424"/>
      <c r="AC944" s="424"/>
      <c r="AD944" s="424"/>
      <c r="AE944" s="424"/>
      <c r="AF944" s="424"/>
      <c r="AG944" s="424"/>
      <c r="AH944" s="424"/>
      <c r="AI944" s="424"/>
      <c r="AJ944" s="424"/>
      <c r="AK944" s="424"/>
      <c r="AL944" s="424"/>
      <c r="AM944" s="306"/>
    </row>
    <row r="945" spans="1:39" ht="31" outlineLevel="1">
      <c r="A945" s="529">
        <v>48</v>
      </c>
      <c r="B945" s="427" t="s">
        <v>140</v>
      </c>
      <c r="C945" s="291" t="s">
        <v>25</v>
      </c>
      <c r="D945" s="295"/>
      <c r="E945" s="295"/>
      <c r="F945" s="295"/>
      <c r="G945" s="295"/>
      <c r="H945" s="295"/>
      <c r="I945" s="295"/>
      <c r="J945" s="295"/>
      <c r="K945" s="295"/>
      <c r="L945" s="295"/>
      <c r="M945" s="295"/>
      <c r="N945" s="295">
        <v>12</v>
      </c>
      <c r="O945" s="295"/>
      <c r="P945" s="295"/>
      <c r="Q945" s="295"/>
      <c r="R945" s="295"/>
      <c r="S945" s="295"/>
      <c r="T945" s="295"/>
      <c r="U945" s="295"/>
      <c r="V945" s="295"/>
      <c r="W945" s="295"/>
      <c r="X945" s="295"/>
      <c r="Y945" s="425"/>
      <c r="Z945" s="414"/>
      <c r="AA945" s="414"/>
      <c r="AB945" s="414"/>
      <c r="AC945" s="414"/>
      <c r="AD945" s="414"/>
      <c r="AE945" s="414"/>
      <c r="AF945" s="414"/>
      <c r="AG945" s="414"/>
      <c r="AH945" s="414"/>
      <c r="AI945" s="414"/>
      <c r="AJ945" s="414"/>
      <c r="AK945" s="414"/>
      <c r="AL945" s="414"/>
      <c r="AM945" s="296">
        <f>SUM(Y945:AL945)</f>
        <v>0</v>
      </c>
    </row>
    <row r="946" spans="1:39" ht="15.5" outlineLevel="1">
      <c r="A946" s="529"/>
      <c r="B946" s="294" t="s">
        <v>342</v>
      </c>
      <c r="C946" s="291" t="s">
        <v>163</v>
      </c>
      <c r="D946" s="295"/>
      <c r="E946" s="295"/>
      <c r="F946" s="295"/>
      <c r="G946" s="295"/>
      <c r="H946" s="295"/>
      <c r="I946" s="295"/>
      <c r="J946" s="295"/>
      <c r="K946" s="295"/>
      <c r="L946" s="295"/>
      <c r="M946" s="295"/>
      <c r="N946" s="295">
        <f>N945</f>
        <v>12</v>
      </c>
      <c r="O946" s="295"/>
      <c r="P946" s="295"/>
      <c r="Q946" s="295"/>
      <c r="R946" s="295"/>
      <c r="S946" s="295"/>
      <c r="T946" s="295"/>
      <c r="U946" s="295"/>
      <c r="V946" s="295"/>
      <c r="W946" s="295"/>
      <c r="X946" s="295"/>
      <c r="Y946" s="410">
        <f>Y945</f>
        <v>0</v>
      </c>
      <c r="Z946" s="410">
        <f t="shared" ref="Z946" si="2556">Z945</f>
        <v>0</v>
      </c>
      <c r="AA946" s="410">
        <f t="shared" ref="AA946" si="2557">AA945</f>
        <v>0</v>
      </c>
      <c r="AB946" s="410">
        <f t="shared" ref="AB946" si="2558">AB945</f>
        <v>0</v>
      </c>
      <c r="AC946" s="410">
        <f t="shared" ref="AC946" si="2559">AC945</f>
        <v>0</v>
      </c>
      <c r="AD946" s="410">
        <f t="shared" ref="AD946" si="2560">AD945</f>
        <v>0</v>
      </c>
      <c r="AE946" s="410">
        <f t="shared" ref="AE946" si="2561">AE945</f>
        <v>0</v>
      </c>
      <c r="AF946" s="410">
        <f t="shared" ref="AF946" si="2562">AF945</f>
        <v>0</v>
      </c>
      <c r="AG946" s="410">
        <f t="shared" ref="AG946" si="2563">AG945</f>
        <v>0</v>
      </c>
      <c r="AH946" s="410">
        <f t="shared" ref="AH946" si="2564">AH945</f>
        <v>0</v>
      </c>
      <c r="AI946" s="410">
        <f t="shared" ref="AI946" si="2565">AI945</f>
        <v>0</v>
      </c>
      <c r="AJ946" s="410">
        <f t="shared" ref="AJ946" si="2566">AJ945</f>
        <v>0</v>
      </c>
      <c r="AK946" s="410">
        <f t="shared" ref="AK946" si="2567">AK945</f>
        <v>0</v>
      </c>
      <c r="AL946" s="410">
        <f t="shared" ref="AL946" si="2568">AL945</f>
        <v>0</v>
      </c>
      <c r="AM946" s="306"/>
    </row>
    <row r="947" spans="1:39" ht="15.5" outlineLevel="1">
      <c r="A947" s="529"/>
      <c r="B947" s="427"/>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411"/>
      <c r="Z947" s="424"/>
      <c r="AA947" s="424"/>
      <c r="AB947" s="424"/>
      <c r="AC947" s="424"/>
      <c r="AD947" s="424"/>
      <c r="AE947" s="424"/>
      <c r="AF947" s="424"/>
      <c r="AG947" s="424"/>
      <c r="AH947" s="424"/>
      <c r="AI947" s="424"/>
      <c r="AJ947" s="424"/>
      <c r="AK947" s="424"/>
      <c r="AL947" s="424"/>
      <c r="AM947" s="306"/>
    </row>
    <row r="948" spans="1:39" ht="31" outlineLevel="1">
      <c r="A948" s="529">
        <v>49</v>
      </c>
      <c r="B948" s="427" t="s">
        <v>141</v>
      </c>
      <c r="C948" s="291" t="s">
        <v>25</v>
      </c>
      <c r="D948" s="295"/>
      <c r="E948" s="295"/>
      <c r="F948" s="295"/>
      <c r="G948" s="295"/>
      <c r="H948" s="295"/>
      <c r="I948" s="295"/>
      <c r="J948" s="295"/>
      <c r="K948" s="295"/>
      <c r="L948" s="295"/>
      <c r="M948" s="295"/>
      <c r="N948" s="295">
        <v>12</v>
      </c>
      <c r="O948" s="295"/>
      <c r="P948" s="295"/>
      <c r="Q948" s="295"/>
      <c r="R948" s="295"/>
      <c r="S948" s="295"/>
      <c r="T948" s="295"/>
      <c r="U948" s="295"/>
      <c r="V948" s="295"/>
      <c r="W948" s="295"/>
      <c r="X948" s="295"/>
      <c r="Y948" s="425"/>
      <c r="Z948" s="414"/>
      <c r="AA948" s="414"/>
      <c r="AB948" s="414"/>
      <c r="AC948" s="414"/>
      <c r="AD948" s="414"/>
      <c r="AE948" s="414"/>
      <c r="AF948" s="414"/>
      <c r="AG948" s="414"/>
      <c r="AH948" s="414"/>
      <c r="AI948" s="414"/>
      <c r="AJ948" s="414"/>
      <c r="AK948" s="414"/>
      <c r="AL948" s="414"/>
      <c r="AM948" s="296">
        <f>SUM(Y948:AL948)</f>
        <v>0</v>
      </c>
    </row>
    <row r="949" spans="1:39" ht="15.5" outlineLevel="1">
      <c r="A949" s="529"/>
      <c r="B949" s="294" t="s">
        <v>342</v>
      </c>
      <c r="C949" s="291" t="s">
        <v>163</v>
      </c>
      <c r="D949" s="295"/>
      <c r="E949" s="295"/>
      <c r="F949" s="295"/>
      <c r="G949" s="295"/>
      <c r="H949" s="295"/>
      <c r="I949" s="295"/>
      <c r="J949" s="295"/>
      <c r="K949" s="295"/>
      <c r="L949" s="295"/>
      <c r="M949" s="295"/>
      <c r="N949" s="295">
        <f>N948</f>
        <v>12</v>
      </c>
      <c r="O949" s="295"/>
      <c r="P949" s="295"/>
      <c r="Q949" s="295"/>
      <c r="R949" s="295"/>
      <c r="S949" s="295"/>
      <c r="T949" s="295"/>
      <c r="U949" s="295"/>
      <c r="V949" s="295"/>
      <c r="W949" s="295"/>
      <c r="X949" s="295"/>
      <c r="Y949" s="410">
        <f>Y948</f>
        <v>0</v>
      </c>
      <c r="Z949" s="410">
        <f t="shared" ref="Z949" si="2569">Z948</f>
        <v>0</v>
      </c>
      <c r="AA949" s="410">
        <f t="shared" ref="AA949" si="2570">AA948</f>
        <v>0</v>
      </c>
      <c r="AB949" s="410">
        <f t="shared" ref="AB949" si="2571">AB948</f>
        <v>0</v>
      </c>
      <c r="AC949" s="410">
        <f t="shared" ref="AC949" si="2572">AC948</f>
        <v>0</v>
      </c>
      <c r="AD949" s="410">
        <f t="shared" ref="AD949" si="2573">AD948</f>
        <v>0</v>
      </c>
      <c r="AE949" s="410">
        <f t="shared" ref="AE949" si="2574">AE948</f>
        <v>0</v>
      </c>
      <c r="AF949" s="410">
        <f t="shared" ref="AF949" si="2575">AF948</f>
        <v>0</v>
      </c>
      <c r="AG949" s="410">
        <f t="shared" ref="AG949" si="2576">AG948</f>
        <v>0</v>
      </c>
      <c r="AH949" s="410">
        <f t="shared" ref="AH949" si="2577">AH948</f>
        <v>0</v>
      </c>
      <c r="AI949" s="410">
        <f t="shared" ref="AI949" si="2578">AI948</f>
        <v>0</v>
      </c>
      <c r="AJ949" s="410">
        <f t="shared" ref="AJ949" si="2579">AJ948</f>
        <v>0</v>
      </c>
      <c r="AK949" s="410">
        <f t="shared" ref="AK949" si="2580">AK948</f>
        <v>0</v>
      </c>
      <c r="AL949" s="410">
        <f t="shared" ref="AL949" si="2581">AL948</f>
        <v>0</v>
      </c>
      <c r="AM949" s="306"/>
    </row>
    <row r="950" spans="1:39" ht="15.5" outlineLevel="1">
      <c r="A950" s="529"/>
      <c r="B950" s="294"/>
      <c r="C950" s="305"/>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301"/>
      <c r="Z950" s="301"/>
      <c r="AA950" s="301"/>
      <c r="AB950" s="301"/>
      <c r="AC950" s="301"/>
      <c r="AD950" s="301"/>
      <c r="AE950" s="301"/>
      <c r="AF950" s="301"/>
      <c r="AG950" s="301"/>
      <c r="AH950" s="301"/>
      <c r="AI950" s="301"/>
      <c r="AJ950" s="301"/>
      <c r="AK950" s="301"/>
      <c r="AL950" s="301"/>
      <c r="AM950" s="306"/>
    </row>
    <row r="951" spans="1:39" ht="15.5">
      <c r="B951" s="326" t="s">
        <v>328</v>
      </c>
      <c r="C951" s="328"/>
      <c r="D951" s="328">
        <f>SUM(D794:D949)</f>
        <v>5759648</v>
      </c>
      <c r="E951" s="328"/>
      <c r="F951" s="328"/>
      <c r="G951" s="328"/>
      <c r="H951" s="328"/>
      <c r="I951" s="328"/>
      <c r="J951" s="328"/>
      <c r="K951" s="328"/>
      <c r="L951" s="328"/>
      <c r="M951" s="328"/>
      <c r="N951" s="328"/>
      <c r="O951" s="328">
        <f>SUM(O794:O949)</f>
        <v>1459.6000000000001</v>
      </c>
      <c r="P951" s="328"/>
      <c r="Q951" s="328"/>
      <c r="R951" s="328"/>
      <c r="S951" s="328"/>
      <c r="T951" s="328"/>
      <c r="U951" s="328"/>
      <c r="V951" s="328"/>
      <c r="W951" s="328"/>
      <c r="X951" s="328"/>
      <c r="Y951" s="328">
        <f>IF(Y792="kWh",SUMPRODUCT(D794:D949,Y794:Y949))</f>
        <v>0</v>
      </c>
      <c r="Z951" s="328">
        <f>IF(Z792="kWh",SUMPRODUCT(D794:D949,Z794:Z949))</f>
        <v>1250481.4999999998</v>
      </c>
      <c r="AA951" s="328">
        <f>IF(AA792="kw",SUMPRODUCT(N794:N949,O794:O949,AA794:AA949),SUMPRODUCT(D794:D949,AA794:AA949))</f>
        <v>12343.173599999998</v>
      </c>
      <c r="AB951" s="328">
        <f>IF(AB792="kw",SUMPRODUCT(N794:N949,O794:O949,AB794:AB949),SUMPRODUCT(D794:D949,AB794:AB949))</f>
        <v>0</v>
      </c>
      <c r="AC951" s="328">
        <f>IF(AC792="kw",SUMPRODUCT(N794:N949,O794:O949,AC794:AC949),SUMPRODUCT(D794:D949,AC794:AC949))</f>
        <v>0</v>
      </c>
      <c r="AD951" s="328">
        <f>IF(AD792="kw",SUMPRODUCT(N794:N949,O794:O949,AD794:AD949),SUMPRODUCT(D794:D949,AD794:AD949))</f>
        <v>0</v>
      </c>
      <c r="AE951" s="328">
        <f>IF(AE792="kw",SUMPRODUCT(N794:N949,O794:O949,AE794:AE949),SUMPRODUCT(D794:D949,AE794:AE949))</f>
        <v>0</v>
      </c>
      <c r="AF951" s="328">
        <f>IF(AF792="kw",SUMPRODUCT(N794:N949,O794:O949,AF794:AF949),SUMPRODUCT(D794:D949,AF794:AF949))</f>
        <v>0</v>
      </c>
      <c r="AG951" s="328">
        <f>IF(AG792="kw",SUMPRODUCT(N794:N949,O794:O949,AG794:AG949),SUMPRODUCT(D794:D949,AG794:AG949))</f>
        <v>0</v>
      </c>
      <c r="AH951" s="328">
        <f>IF(AH792="kw",SUMPRODUCT(N794:N949,O794:O949,AH794:AH949),SUMPRODUCT(D794:D949,AH794:AH949))</f>
        <v>0</v>
      </c>
      <c r="AI951" s="328">
        <f>IF(AI792="kw",SUMPRODUCT(N794:N949,O794:O949,AI794:AI949),SUMPRODUCT(D794:D949,AI794:AI949))</f>
        <v>0</v>
      </c>
      <c r="AJ951" s="328">
        <f>IF(AJ792="kw",SUMPRODUCT(N794:N949,O794:O949,AJ794:AJ949),SUMPRODUCT(D794:D949,AJ794:AJ949))</f>
        <v>0</v>
      </c>
      <c r="AK951" s="328">
        <f>IF(AK792="kw",SUMPRODUCT(N794:N949,O794:O949,AK794:AK949),SUMPRODUCT(D794:D949,AK794:AK949))</f>
        <v>0</v>
      </c>
      <c r="AL951" s="328">
        <f>IF(AL792="kw",SUMPRODUCT(N794:N949,O794:O949,AL794:AL949),SUMPRODUCT(D794:D949,AL794:AL949))</f>
        <v>0</v>
      </c>
      <c r="AM951" s="329"/>
    </row>
    <row r="952" spans="1:39" ht="15.5">
      <c r="B952" s="390" t="s">
        <v>329</v>
      </c>
      <c r="C952" s="391"/>
      <c r="D952" s="391"/>
      <c r="E952" s="391"/>
      <c r="F952" s="391"/>
      <c r="G952" s="391"/>
      <c r="H952" s="391"/>
      <c r="I952" s="391"/>
      <c r="J952" s="391"/>
      <c r="K952" s="391"/>
      <c r="L952" s="391"/>
      <c r="M952" s="391"/>
      <c r="N952" s="391"/>
      <c r="O952" s="391"/>
      <c r="P952" s="391"/>
      <c r="Q952" s="391"/>
      <c r="R952" s="391"/>
      <c r="S952" s="391"/>
      <c r="T952" s="391"/>
      <c r="U952" s="391"/>
      <c r="V952" s="391"/>
      <c r="W952" s="391"/>
      <c r="X952" s="391"/>
      <c r="Y952" s="391">
        <f>HLOOKUP(Y602,'2. LRAMVA Threshold'!$B$42:$Q$53,11,FALSE)</f>
        <v>3348102</v>
      </c>
      <c r="Z952" s="391">
        <f>HLOOKUP(Z602,'2. LRAMVA Threshold'!$B$42:$Q$53,11,FALSE)</f>
        <v>3280740</v>
      </c>
      <c r="AA952" s="391">
        <f>HLOOKUP(AA602,'2. LRAMVA Threshold'!$B$42:$Q$53,11,FALSE)</f>
        <v>31326</v>
      </c>
      <c r="AB952" s="391">
        <f>HLOOKUP(AB602,'2. LRAMVA Threshold'!$B$42:$Q$53,11,FALSE)</f>
        <v>0</v>
      </c>
      <c r="AC952" s="391">
        <f>HLOOKUP(AC602,'2. LRAMVA Threshold'!$B$42:$Q$53,11,FALSE)</f>
        <v>0</v>
      </c>
      <c r="AD952" s="391">
        <f>HLOOKUP(AD602,'2. LRAMVA Threshold'!$B$42:$Q$53,11,FALSE)</f>
        <v>0</v>
      </c>
      <c r="AE952" s="391">
        <f>HLOOKUP(AE602,'2. LRAMVA Threshold'!$B$42:$Q$53,11,FALSE)</f>
        <v>0</v>
      </c>
      <c r="AF952" s="391">
        <f>HLOOKUP(AF602,'2. LRAMVA Threshold'!$B$42:$Q$53,11,FALSE)</f>
        <v>0</v>
      </c>
      <c r="AG952" s="391">
        <f>HLOOKUP(AG602,'2. LRAMVA Threshold'!$B$42:$Q$53,11,FALSE)</f>
        <v>0</v>
      </c>
      <c r="AH952" s="391">
        <f>HLOOKUP(AH602,'2. LRAMVA Threshold'!$B$42:$Q$53,11,FALSE)</f>
        <v>0</v>
      </c>
      <c r="AI952" s="391">
        <f>HLOOKUP(AI602,'2. LRAMVA Threshold'!$B$42:$Q$53,11,FALSE)</f>
        <v>0</v>
      </c>
      <c r="AJ952" s="391">
        <f>HLOOKUP(AJ602,'2. LRAMVA Threshold'!$B$42:$Q$53,11,FALSE)</f>
        <v>0</v>
      </c>
      <c r="AK952" s="391">
        <f>HLOOKUP(AK602,'2. LRAMVA Threshold'!$B$42:$Q$53,11,FALSE)</f>
        <v>0</v>
      </c>
      <c r="AL952" s="391">
        <f>HLOOKUP(AL602,'2. LRAMVA Threshold'!$B$42:$Q$53,11,FALSE)</f>
        <v>0</v>
      </c>
      <c r="AM952" s="441"/>
    </row>
    <row r="953" spans="1:39" ht="15.5">
      <c r="B953" s="393"/>
      <c r="C953" s="431"/>
      <c r="D953" s="432"/>
      <c r="E953" s="432"/>
      <c r="F953" s="432"/>
      <c r="G953" s="432"/>
      <c r="H953" s="432"/>
      <c r="I953" s="432"/>
      <c r="J953" s="432"/>
      <c r="K953" s="432"/>
      <c r="L953" s="432"/>
      <c r="M953" s="432"/>
      <c r="N953" s="432"/>
      <c r="O953" s="433"/>
      <c r="P953" s="432"/>
      <c r="Q953" s="432"/>
      <c r="R953" s="432"/>
      <c r="S953" s="434"/>
      <c r="T953" s="434"/>
      <c r="U953" s="434"/>
      <c r="V953" s="434"/>
      <c r="W953" s="432"/>
      <c r="X953" s="432"/>
      <c r="Y953" s="435"/>
      <c r="Z953" s="435"/>
      <c r="AA953" s="435"/>
      <c r="AB953" s="435"/>
      <c r="AC953" s="435"/>
      <c r="AD953" s="435"/>
      <c r="AE953" s="435"/>
      <c r="AF953" s="398"/>
      <c r="AG953" s="398"/>
      <c r="AH953" s="398"/>
      <c r="AI953" s="398"/>
      <c r="AJ953" s="398"/>
      <c r="AK953" s="398"/>
      <c r="AL953" s="398"/>
      <c r="AM953" s="399"/>
    </row>
    <row r="954" spans="1:39" ht="15.5">
      <c r="B954" s="323" t="s">
        <v>330</v>
      </c>
      <c r="C954" s="337"/>
      <c r="D954" s="337"/>
      <c r="E954" s="375"/>
      <c r="F954" s="375"/>
      <c r="G954" s="375"/>
      <c r="H954" s="375"/>
      <c r="I954" s="375"/>
      <c r="J954" s="375"/>
      <c r="K954" s="375"/>
      <c r="L954" s="375"/>
      <c r="M954" s="375"/>
      <c r="N954" s="375"/>
      <c r="O954" s="291"/>
      <c r="P954" s="339"/>
      <c r="Q954" s="339"/>
      <c r="R954" s="339"/>
      <c r="S954" s="338"/>
      <c r="T954" s="338"/>
      <c r="U954" s="338"/>
      <c r="V954" s="338"/>
      <c r="W954" s="339"/>
      <c r="X954" s="339"/>
      <c r="Y954" s="340">
        <f>HLOOKUP(Y$35,'3.  Distribution Rates'!$C$122:$P$133,11,FALSE)</f>
        <v>0</v>
      </c>
      <c r="Z954" s="340">
        <f>HLOOKUP(Z$35,'3.  Distribution Rates'!$C$122:$P$133,11,FALSE)</f>
        <v>1.3299999999999999E-2</v>
      </c>
      <c r="AA954" s="340">
        <f>HLOOKUP(AA$35,'3.  Distribution Rates'!$C$122:$P$133,11,FALSE)</f>
        <v>4.7637999999999998</v>
      </c>
      <c r="AB954" s="340">
        <f>HLOOKUP(AB$35,'3.  Distribution Rates'!$C$122:$P$133,11,FALSE)</f>
        <v>5.0130999999999997</v>
      </c>
      <c r="AC954" s="340">
        <f>HLOOKUP(AC$35,'3.  Distribution Rates'!$C$122:$P$133,11,FALSE)</f>
        <v>0</v>
      </c>
      <c r="AD954" s="340">
        <f>HLOOKUP(AD$35,'3.  Distribution Rates'!$C$122:$P$133,11,FALSE)</f>
        <v>0</v>
      </c>
      <c r="AE954" s="340">
        <f>HLOOKUP(AE$35,'3.  Distribution Rates'!$C$122:$P$133,11,FALSE)</f>
        <v>0</v>
      </c>
      <c r="AF954" s="340">
        <f>HLOOKUP(AF$35,'3.  Distribution Rates'!$C$122:$P$133,11,FALSE)</f>
        <v>0</v>
      </c>
      <c r="AG954" s="340">
        <f>HLOOKUP(AG$35,'3.  Distribution Rates'!$C$122:$P$133,11,FALSE)</f>
        <v>0</v>
      </c>
      <c r="AH954" s="340">
        <f>HLOOKUP(AH$35,'3.  Distribution Rates'!$C$122:$P$133,11,FALSE)</f>
        <v>0</v>
      </c>
      <c r="AI954" s="340">
        <f>HLOOKUP(AI$35,'3.  Distribution Rates'!$C$122:$P$133,11,FALSE)</f>
        <v>0</v>
      </c>
      <c r="AJ954" s="340">
        <f>HLOOKUP(AJ$35,'3.  Distribution Rates'!$C$122:$P$133,11,FALSE)</f>
        <v>0</v>
      </c>
      <c r="AK954" s="340">
        <f>HLOOKUP(AK$35,'3.  Distribution Rates'!$C$122:$P$133,11,FALSE)</f>
        <v>0</v>
      </c>
      <c r="AL954" s="340">
        <f>HLOOKUP(AL$35,'3.  Distribution Rates'!$C$122:$P$133,11,FALSE)</f>
        <v>0</v>
      </c>
      <c r="AM954" s="376"/>
    </row>
    <row r="955" spans="1:39" ht="15.5">
      <c r="B955" s="323" t="s">
        <v>331</v>
      </c>
      <c r="C955" s="344"/>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1135"/>
      <c r="Z955" s="1135"/>
      <c r="AA955" s="1135"/>
      <c r="AB955" s="377">
        <f>'4.  2011-2014 LRAM'!AB142*AB954</f>
        <v>0</v>
      </c>
      <c r="AC955" s="377">
        <f>'4.  2011-2014 LRAM'!AC142*AC954</f>
        <v>0</v>
      </c>
      <c r="AD955" s="377">
        <f>'4.  2011-2014 LRAM'!AD142*AD954</f>
        <v>0</v>
      </c>
      <c r="AE955" s="377">
        <f>'4.  2011-2014 LRAM'!AE142*AE954</f>
        <v>0</v>
      </c>
      <c r="AF955" s="377">
        <f>'4.  2011-2014 LRAM'!AF142*AF954</f>
        <v>0</v>
      </c>
      <c r="AG955" s="377">
        <f>'4.  2011-2014 LRAM'!AG142*AG954</f>
        <v>0</v>
      </c>
      <c r="AH955" s="377">
        <f>'4.  2011-2014 LRAM'!AH142*AH954</f>
        <v>0</v>
      </c>
      <c r="AI955" s="377">
        <f>'4.  2011-2014 LRAM'!AI142*AI954</f>
        <v>0</v>
      </c>
      <c r="AJ955" s="377">
        <f>'4.  2011-2014 LRAM'!AJ142*AJ954</f>
        <v>0</v>
      </c>
      <c r="AK955" s="377">
        <f>'4.  2011-2014 LRAM'!AK142*AK954</f>
        <v>0</v>
      </c>
      <c r="AL955" s="377">
        <f>'4.  2011-2014 LRAM'!AL142*AL954</f>
        <v>0</v>
      </c>
      <c r="AM955" s="626">
        <f t="shared" ref="AM955:AM963" si="2582">SUM(Y955:AL955)</f>
        <v>0</v>
      </c>
    </row>
    <row r="956" spans="1:39" ht="15.5">
      <c r="B956" s="323" t="s">
        <v>332</v>
      </c>
      <c r="C956" s="344"/>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1135"/>
      <c r="Z956" s="1135"/>
      <c r="AA956" s="1135"/>
      <c r="AB956" s="377">
        <f>'4.  2011-2014 LRAM'!AB271*AB954</f>
        <v>0</v>
      </c>
      <c r="AC956" s="377">
        <f>'4.  2011-2014 LRAM'!AC271*AC954</f>
        <v>0</v>
      </c>
      <c r="AD956" s="377">
        <f>'4.  2011-2014 LRAM'!AD271*AD954</f>
        <v>0</v>
      </c>
      <c r="AE956" s="377">
        <f>'4.  2011-2014 LRAM'!AE271*AE954</f>
        <v>0</v>
      </c>
      <c r="AF956" s="377">
        <f>'4.  2011-2014 LRAM'!AF271*AF954</f>
        <v>0</v>
      </c>
      <c r="AG956" s="377">
        <f>'4.  2011-2014 LRAM'!AG271*AG954</f>
        <v>0</v>
      </c>
      <c r="AH956" s="377">
        <f>'4.  2011-2014 LRAM'!AH271*AH954</f>
        <v>0</v>
      </c>
      <c r="AI956" s="377">
        <f>'4.  2011-2014 LRAM'!AI271*AI954</f>
        <v>0</v>
      </c>
      <c r="AJ956" s="377">
        <f>'4.  2011-2014 LRAM'!AJ271*AJ954</f>
        <v>0</v>
      </c>
      <c r="AK956" s="377">
        <f>'4.  2011-2014 LRAM'!AK271*AK954</f>
        <v>0</v>
      </c>
      <c r="AL956" s="377">
        <f>'4.  2011-2014 LRAM'!AL271*AL954</f>
        <v>0</v>
      </c>
      <c r="AM956" s="626">
        <f t="shared" si="2582"/>
        <v>0</v>
      </c>
    </row>
    <row r="957" spans="1:39" ht="15.5">
      <c r="B957" s="323" t="s">
        <v>333</v>
      </c>
      <c r="C957" s="344"/>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7">
        <f>'4.  2011-2014 LRAM'!Y400*Y954</f>
        <v>0</v>
      </c>
      <c r="Z957" s="377">
        <f>'4.  2011-2014 LRAM'!Z400*Z954</f>
        <v>14599.271441281639</v>
      </c>
      <c r="AA957" s="377">
        <f>'4.  2011-2014 LRAM'!AA400*AA954</f>
        <v>55933.301631495524</v>
      </c>
      <c r="AB957" s="377">
        <f>'4.  2011-2014 LRAM'!AB400*AB954</f>
        <v>0</v>
      </c>
      <c r="AC957" s="377">
        <f>'4.  2011-2014 LRAM'!AC400*AC954</f>
        <v>0</v>
      </c>
      <c r="AD957" s="377">
        <f>'4.  2011-2014 LRAM'!AD400*AD954</f>
        <v>0</v>
      </c>
      <c r="AE957" s="377">
        <f>'4.  2011-2014 LRAM'!AE400*AE954</f>
        <v>0</v>
      </c>
      <c r="AF957" s="377">
        <f>'4.  2011-2014 LRAM'!AF400*AF954</f>
        <v>0</v>
      </c>
      <c r="AG957" s="377">
        <f>'4.  2011-2014 LRAM'!AG400*AG954</f>
        <v>0</v>
      </c>
      <c r="AH957" s="377">
        <f>'4.  2011-2014 LRAM'!AH400*AH954</f>
        <v>0</v>
      </c>
      <c r="AI957" s="377">
        <f>'4.  2011-2014 LRAM'!AI400*AI954</f>
        <v>0</v>
      </c>
      <c r="AJ957" s="377">
        <f>'4.  2011-2014 LRAM'!AJ400*AJ954</f>
        <v>0</v>
      </c>
      <c r="AK957" s="377">
        <f>'4.  2011-2014 LRAM'!AK400*AK954</f>
        <v>0</v>
      </c>
      <c r="AL957" s="377">
        <f>'4.  2011-2014 LRAM'!AL400*AL954</f>
        <v>0</v>
      </c>
      <c r="AM957" s="626">
        <f t="shared" si="2582"/>
        <v>70532.573072777159</v>
      </c>
    </row>
    <row r="958" spans="1:39" ht="15.5">
      <c r="B958" s="323" t="s">
        <v>334</v>
      </c>
      <c r="C958" s="344"/>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7">
        <f>'4.  2011-2014 LRAM'!Y530*Y954</f>
        <v>0</v>
      </c>
      <c r="Z958" s="377">
        <f>'4.  2011-2014 LRAM'!Z530*Z954</f>
        <v>11359.263261677101</v>
      </c>
      <c r="AA958" s="377">
        <f>'4.  2011-2014 LRAM'!AA530*AA954</f>
        <v>46810.097954240417</v>
      </c>
      <c r="AB958" s="377">
        <f>'4.  2011-2014 LRAM'!AB530*AB954</f>
        <v>0</v>
      </c>
      <c r="AC958" s="377">
        <f>'4.  2011-2014 LRAM'!AC530*AC954</f>
        <v>0</v>
      </c>
      <c r="AD958" s="377">
        <f>'4.  2011-2014 LRAM'!AD530*AD954</f>
        <v>0</v>
      </c>
      <c r="AE958" s="377">
        <f>'4.  2011-2014 LRAM'!AE530*AE954</f>
        <v>0</v>
      </c>
      <c r="AF958" s="377">
        <f>'4.  2011-2014 LRAM'!AF530*AF954</f>
        <v>0</v>
      </c>
      <c r="AG958" s="377">
        <f>'4.  2011-2014 LRAM'!AG530*AG954</f>
        <v>0</v>
      </c>
      <c r="AH958" s="377">
        <f>'4.  2011-2014 LRAM'!AH530*AH954</f>
        <v>0</v>
      </c>
      <c r="AI958" s="377">
        <f>'4.  2011-2014 LRAM'!AI530*AI954</f>
        <v>0</v>
      </c>
      <c r="AJ958" s="377">
        <f>'4.  2011-2014 LRAM'!AJ530*AJ954</f>
        <v>0</v>
      </c>
      <c r="AK958" s="377">
        <f>'4.  2011-2014 LRAM'!AK530*AK954</f>
        <v>0</v>
      </c>
      <c r="AL958" s="377">
        <f>'4.  2011-2014 LRAM'!AL530*AL954</f>
        <v>0</v>
      </c>
      <c r="AM958" s="626">
        <f t="shared" si="2582"/>
        <v>58169.361215917517</v>
      </c>
    </row>
    <row r="959" spans="1:39" ht="15.5">
      <c r="B959" s="323" t="s">
        <v>335</v>
      </c>
      <c r="C959" s="344"/>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7">
        <f t="shared" ref="Y959:AL959" si="2583">Y211*Y954</f>
        <v>0</v>
      </c>
      <c r="Z959" s="377">
        <f t="shared" si="2583"/>
        <v>49792.348745999996</v>
      </c>
      <c r="AA959" s="377">
        <f t="shared" si="2583"/>
        <v>177236.22623999996</v>
      </c>
      <c r="AB959" s="377">
        <f t="shared" si="2583"/>
        <v>0</v>
      </c>
      <c r="AC959" s="377">
        <f t="shared" si="2583"/>
        <v>0</v>
      </c>
      <c r="AD959" s="377">
        <f t="shared" si="2583"/>
        <v>0</v>
      </c>
      <c r="AE959" s="377">
        <f t="shared" si="2583"/>
        <v>0</v>
      </c>
      <c r="AF959" s="377">
        <f t="shared" si="2583"/>
        <v>0</v>
      </c>
      <c r="AG959" s="377">
        <f t="shared" si="2583"/>
        <v>0</v>
      </c>
      <c r="AH959" s="377">
        <f t="shared" si="2583"/>
        <v>0</v>
      </c>
      <c r="AI959" s="377">
        <f t="shared" si="2583"/>
        <v>0</v>
      </c>
      <c r="AJ959" s="377">
        <f t="shared" si="2583"/>
        <v>0</v>
      </c>
      <c r="AK959" s="377">
        <f t="shared" si="2583"/>
        <v>0</v>
      </c>
      <c r="AL959" s="377">
        <f t="shared" si="2583"/>
        <v>0</v>
      </c>
      <c r="AM959" s="626">
        <f t="shared" si="2582"/>
        <v>227028.57498599996</v>
      </c>
    </row>
    <row r="960" spans="1:39" ht="15.5">
      <c r="B960" s="323" t="s">
        <v>336</v>
      </c>
      <c r="C960" s="344"/>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7">
        <f t="shared" ref="Y960:AL960" si="2584">Y397*Y954</f>
        <v>0</v>
      </c>
      <c r="Z960" s="377">
        <f t="shared" si="2584"/>
        <v>20796.231119999997</v>
      </c>
      <c r="AA960" s="377">
        <f t="shared" si="2584"/>
        <v>140302.67539199998</v>
      </c>
      <c r="AB960" s="377">
        <f t="shared" si="2584"/>
        <v>0</v>
      </c>
      <c r="AC960" s="377">
        <f t="shared" si="2584"/>
        <v>0</v>
      </c>
      <c r="AD960" s="377">
        <f t="shared" si="2584"/>
        <v>0</v>
      </c>
      <c r="AE960" s="377">
        <f t="shared" si="2584"/>
        <v>0</v>
      </c>
      <c r="AF960" s="377">
        <f t="shared" si="2584"/>
        <v>0</v>
      </c>
      <c r="AG960" s="377">
        <f t="shared" si="2584"/>
        <v>0</v>
      </c>
      <c r="AH960" s="377">
        <f t="shared" si="2584"/>
        <v>0</v>
      </c>
      <c r="AI960" s="377">
        <f t="shared" si="2584"/>
        <v>0</v>
      </c>
      <c r="AJ960" s="377">
        <f t="shared" si="2584"/>
        <v>0</v>
      </c>
      <c r="AK960" s="377">
        <f t="shared" si="2584"/>
        <v>0</v>
      </c>
      <c r="AL960" s="377">
        <f t="shared" si="2584"/>
        <v>0</v>
      </c>
      <c r="AM960" s="626">
        <f t="shared" si="2582"/>
        <v>161098.90651199996</v>
      </c>
    </row>
    <row r="961" spans="1:39" ht="15.5">
      <c r="B961" s="323" t="s">
        <v>337</v>
      </c>
      <c r="C961" s="344"/>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7">
        <f t="shared" ref="Y961:AL961" si="2585">Y595*Y954</f>
        <v>0</v>
      </c>
      <c r="Z961" s="377">
        <f t="shared" si="2585"/>
        <v>27056.494457040935</v>
      </c>
      <c r="AA961" s="377">
        <f t="shared" si="2585"/>
        <v>184681.72244811797</v>
      </c>
      <c r="AB961" s="377">
        <f t="shared" si="2585"/>
        <v>109661.35497771237</v>
      </c>
      <c r="AC961" s="377">
        <f t="shared" si="2585"/>
        <v>0</v>
      </c>
      <c r="AD961" s="377">
        <f t="shared" si="2585"/>
        <v>0</v>
      </c>
      <c r="AE961" s="377">
        <f t="shared" si="2585"/>
        <v>0</v>
      </c>
      <c r="AF961" s="377">
        <f t="shared" si="2585"/>
        <v>0</v>
      </c>
      <c r="AG961" s="377">
        <f t="shared" si="2585"/>
        <v>0</v>
      </c>
      <c r="AH961" s="377">
        <f t="shared" si="2585"/>
        <v>0</v>
      </c>
      <c r="AI961" s="377">
        <f t="shared" si="2585"/>
        <v>0</v>
      </c>
      <c r="AJ961" s="377">
        <f t="shared" si="2585"/>
        <v>0</v>
      </c>
      <c r="AK961" s="377">
        <f t="shared" si="2585"/>
        <v>0</v>
      </c>
      <c r="AL961" s="377">
        <f t="shared" si="2585"/>
        <v>0</v>
      </c>
      <c r="AM961" s="626">
        <f t="shared" si="2582"/>
        <v>321399.57188287127</v>
      </c>
    </row>
    <row r="962" spans="1:39" ht="15.5">
      <c r="B962" s="323" t="s">
        <v>338</v>
      </c>
      <c r="C962" s="344"/>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7">
        <f t="shared" ref="Y962:AL962" si="2586">Y784*Y954</f>
        <v>0</v>
      </c>
      <c r="Z962" s="377">
        <f t="shared" si="2586"/>
        <v>53373.667261819384</v>
      </c>
      <c r="AA962" s="377">
        <f t="shared" si="2586"/>
        <v>75193.186910051285</v>
      </c>
      <c r="AB962" s="377">
        <f t="shared" si="2586"/>
        <v>0</v>
      </c>
      <c r="AC962" s="377">
        <f t="shared" si="2586"/>
        <v>0</v>
      </c>
      <c r="AD962" s="377">
        <f t="shared" si="2586"/>
        <v>0</v>
      </c>
      <c r="AE962" s="377">
        <f t="shared" si="2586"/>
        <v>0</v>
      </c>
      <c r="AF962" s="377">
        <f t="shared" si="2586"/>
        <v>0</v>
      </c>
      <c r="AG962" s="377">
        <f t="shared" si="2586"/>
        <v>0</v>
      </c>
      <c r="AH962" s="377">
        <f t="shared" si="2586"/>
        <v>0</v>
      </c>
      <c r="AI962" s="377">
        <f t="shared" si="2586"/>
        <v>0</v>
      </c>
      <c r="AJ962" s="377">
        <f t="shared" si="2586"/>
        <v>0</v>
      </c>
      <c r="AK962" s="377">
        <f t="shared" si="2586"/>
        <v>0</v>
      </c>
      <c r="AL962" s="377">
        <f t="shared" si="2586"/>
        <v>0</v>
      </c>
      <c r="AM962" s="626">
        <f t="shared" si="2582"/>
        <v>128566.85417187067</v>
      </c>
    </row>
    <row r="963" spans="1:39" ht="15.5">
      <c r="B963" s="323" t="s">
        <v>339</v>
      </c>
      <c r="C963" s="344"/>
      <c r="D963" s="309"/>
      <c r="E963" s="279"/>
      <c r="F963" s="279"/>
      <c r="G963" s="279"/>
      <c r="H963" s="279"/>
      <c r="I963" s="279"/>
      <c r="J963" s="279"/>
      <c r="K963" s="279"/>
      <c r="L963" s="279"/>
      <c r="M963" s="279"/>
      <c r="N963" s="279"/>
      <c r="O963" s="291"/>
      <c r="P963" s="279"/>
      <c r="Q963" s="279"/>
      <c r="R963" s="279"/>
      <c r="S963" s="309"/>
      <c r="T963" s="309"/>
      <c r="U963" s="309"/>
      <c r="V963" s="309"/>
      <c r="W963" s="279"/>
      <c r="X963" s="279"/>
      <c r="Y963" s="377">
        <f>Y951*Y954</f>
        <v>0</v>
      </c>
      <c r="Z963" s="377">
        <f t="shared" ref="Z963:AL963" si="2587">Z951*Z954</f>
        <v>16631.403949999996</v>
      </c>
      <c r="AA963" s="377">
        <f t="shared" si="2587"/>
        <v>58800.410395679988</v>
      </c>
      <c r="AB963" s="377">
        <f t="shared" si="2587"/>
        <v>0</v>
      </c>
      <c r="AC963" s="377">
        <f t="shared" si="2587"/>
        <v>0</v>
      </c>
      <c r="AD963" s="377">
        <f t="shared" si="2587"/>
        <v>0</v>
      </c>
      <c r="AE963" s="377">
        <f t="shared" si="2587"/>
        <v>0</v>
      </c>
      <c r="AF963" s="377">
        <f t="shared" si="2587"/>
        <v>0</v>
      </c>
      <c r="AG963" s="377">
        <f t="shared" si="2587"/>
        <v>0</v>
      </c>
      <c r="AH963" s="377">
        <f t="shared" si="2587"/>
        <v>0</v>
      </c>
      <c r="AI963" s="377">
        <f t="shared" si="2587"/>
        <v>0</v>
      </c>
      <c r="AJ963" s="377">
        <f t="shared" si="2587"/>
        <v>0</v>
      </c>
      <c r="AK963" s="377">
        <f t="shared" si="2587"/>
        <v>0</v>
      </c>
      <c r="AL963" s="377">
        <f t="shared" si="2587"/>
        <v>0</v>
      </c>
      <c r="AM963" s="626">
        <f t="shared" si="2582"/>
        <v>75431.814345679988</v>
      </c>
    </row>
    <row r="964" spans="1:39" ht="15.5">
      <c r="B964" s="348" t="s">
        <v>343</v>
      </c>
      <c r="C964" s="344"/>
      <c r="D964" s="335"/>
      <c r="E964" s="333"/>
      <c r="F964" s="333"/>
      <c r="G964" s="333"/>
      <c r="H964" s="333"/>
      <c r="I964" s="333"/>
      <c r="J964" s="333"/>
      <c r="K964" s="333"/>
      <c r="L964" s="333"/>
      <c r="M964" s="333"/>
      <c r="N964" s="333"/>
      <c r="O964" s="300"/>
      <c r="P964" s="333"/>
      <c r="Q964" s="333"/>
      <c r="R964" s="333"/>
      <c r="S964" s="335"/>
      <c r="T964" s="335"/>
      <c r="U964" s="335"/>
      <c r="V964" s="335"/>
      <c r="W964" s="333"/>
      <c r="X964" s="333"/>
      <c r="Y964" s="345">
        <f>SUM(Y955:Y963)</f>
        <v>0</v>
      </c>
      <c r="Z964" s="345">
        <f t="shared" ref="Z964:AE964" si="2588">SUM(Z955:Z963)</f>
        <v>193608.68023781906</v>
      </c>
      <c r="AA964" s="345">
        <f t="shared" si="2588"/>
        <v>738957.62097158504</v>
      </c>
      <c r="AB964" s="345">
        <f t="shared" si="2588"/>
        <v>109661.35497771237</v>
      </c>
      <c r="AC964" s="345">
        <f t="shared" si="2588"/>
        <v>0</v>
      </c>
      <c r="AD964" s="345">
        <f t="shared" si="2588"/>
        <v>0</v>
      </c>
      <c r="AE964" s="345">
        <f t="shared" si="2588"/>
        <v>0</v>
      </c>
      <c r="AF964" s="345">
        <f>SUM(AF955:AF963)</f>
        <v>0</v>
      </c>
      <c r="AG964" s="345">
        <f t="shared" ref="AG964:AL964" si="2589">SUM(AG955:AG963)</f>
        <v>0</v>
      </c>
      <c r="AH964" s="345">
        <f t="shared" si="2589"/>
        <v>0</v>
      </c>
      <c r="AI964" s="345">
        <f t="shared" si="2589"/>
        <v>0</v>
      </c>
      <c r="AJ964" s="345">
        <f t="shared" si="2589"/>
        <v>0</v>
      </c>
      <c r="AK964" s="345">
        <f t="shared" si="2589"/>
        <v>0</v>
      </c>
      <c r="AL964" s="345">
        <f t="shared" si="2589"/>
        <v>0</v>
      </c>
      <c r="AM964" s="406">
        <f>SUM(AM955:AM963)</f>
        <v>1042227.6561871164</v>
      </c>
    </row>
    <row r="965" spans="1:39" ht="15.5">
      <c r="B965" s="348" t="s">
        <v>344</v>
      </c>
      <c r="C965" s="344"/>
      <c r="D965" s="349"/>
      <c r="E965" s="333"/>
      <c r="F965" s="333"/>
      <c r="G965" s="333"/>
      <c r="H965" s="333"/>
      <c r="I965" s="333"/>
      <c r="J965" s="333"/>
      <c r="K965" s="333"/>
      <c r="L965" s="333"/>
      <c r="M965" s="333"/>
      <c r="N965" s="333"/>
      <c r="O965" s="300"/>
      <c r="P965" s="333"/>
      <c r="Q965" s="333"/>
      <c r="R965" s="333"/>
      <c r="S965" s="335"/>
      <c r="T965" s="335"/>
      <c r="U965" s="335"/>
      <c r="V965" s="335"/>
      <c r="W965" s="333"/>
      <c r="X965" s="333"/>
      <c r="Y965" s="346">
        <f>Y952*Y954</f>
        <v>0</v>
      </c>
      <c r="Z965" s="346">
        <f t="shared" ref="Z965:AE965" si="2590">Z952*Z954</f>
        <v>43633.841999999997</v>
      </c>
      <c r="AA965" s="346">
        <f t="shared" si="2590"/>
        <v>149230.79879999999</v>
      </c>
      <c r="AB965" s="346">
        <f t="shared" si="2590"/>
        <v>0</v>
      </c>
      <c r="AC965" s="346">
        <f t="shared" si="2590"/>
        <v>0</v>
      </c>
      <c r="AD965" s="346">
        <f t="shared" si="2590"/>
        <v>0</v>
      </c>
      <c r="AE965" s="346">
        <f t="shared" si="2590"/>
        <v>0</v>
      </c>
      <c r="AF965" s="346">
        <f>AF952*AF954</f>
        <v>0</v>
      </c>
      <c r="AG965" s="346">
        <f t="shared" ref="AG965:AL965" si="2591">AG952*AG954</f>
        <v>0</v>
      </c>
      <c r="AH965" s="346">
        <f t="shared" si="2591"/>
        <v>0</v>
      </c>
      <c r="AI965" s="346">
        <f t="shared" si="2591"/>
        <v>0</v>
      </c>
      <c r="AJ965" s="346">
        <f t="shared" si="2591"/>
        <v>0</v>
      </c>
      <c r="AK965" s="346">
        <f t="shared" si="2591"/>
        <v>0</v>
      </c>
      <c r="AL965" s="346">
        <f t="shared" si="2591"/>
        <v>0</v>
      </c>
      <c r="AM965" s="406">
        <f>SUM(Y965:AL965)</f>
        <v>192864.64079999999</v>
      </c>
    </row>
    <row r="966" spans="1:39" ht="15.5">
      <c r="B966" s="348" t="s">
        <v>345</v>
      </c>
      <c r="C966" s="344"/>
      <c r="D966" s="349"/>
      <c r="E966" s="333"/>
      <c r="F966" s="333"/>
      <c r="G966" s="333"/>
      <c r="H966" s="333"/>
      <c r="I966" s="333"/>
      <c r="J966" s="333"/>
      <c r="K966" s="333"/>
      <c r="L966" s="333"/>
      <c r="M966" s="333"/>
      <c r="N966" s="333"/>
      <c r="O966" s="300"/>
      <c r="P966" s="333"/>
      <c r="Q966" s="333"/>
      <c r="R966" s="333"/>
      <c r="S966" s="349"/>
      <c r="T966" s="349"/>
      <c r="U966" s="349"/>
      <c r="V966" s="349"/>
      <c r="W966" s="333"/>
      <c r="X966" s="333"/>
      <c r="Y966" s="350"/>
      <c r="Z966" s="350"/>
      <c r="AA966" s="350"/>
      <c r="AB966" s="350"/>
      <c r="AC966" s="350"/>
      <c r="AD966" s="350"/>
      <c r="AE966" s="350"/>
      <c r="AF966" s="350"/>
      <c r="AG966" s="350"/>
      <c r="AH966" s="350"/>
      <c r="AI966" s="350"/>
      <c r="AJ966" s="350"/>
      <c r="AK966" s="350"/>
      <c r="AL966" s="350"/>
      <c r="AM966" s="406">
        <f>AM964-AM965</f>
        <v>849363.01538711647</v>
      </c>
    </row>
    <row r="967" spans="1:39" ht="15.5">
      <c r="B967" s="323"/>
      <c r="C967" s="349"/>
      <c r="D967" s="349"/>
      <c r="E967" s="333"/>
      <c r="F967" s="333"/>
      <c r="G967" s="333"/>
      <c r="H967" s="333"/>
      <c r="I967" s="333"/>
      <c r="J967" s="333"/>
      <c r="K967" s="333"/>
      <c r="L967" s="333"/>
      <c r="M967" s="333"/>
      <c r="N967" s="333"/>
      <c r="O967" s="300"/>
      <c r="P967" s="333"/>
      <c r="Q967" s="333"/>
      <c r="R967" s="333"/>
      <c r="S967" s="349"/>
      <c r="T967" s="344"/>
      <c r="U967" s="349"/>
      <c r="V967" s="349"/>
      <c r="W967" s="333"/>
      <c r="X967" s="333"/>
      <c r="Y967" s="351"/>
      <c r="Z967" s="351"/>
      <c r="AA967" s="351"/>
      <c r="AB967" s="351"/>
      <c r="AC967" s="351"/>
      <c r="AD967" s="351"/>
      <c r="AE967" s="351"/>
      <c r="AF967" s="351"/>
      <c r="AG967" s="351"/>
      <c r="AH967" s="351"/>
      <c r="AI967" s="351"/>
      <c r="AJ967" s="351"/>
      <c r="AK967" s="351"/>
      <c r="AL967" s="351"/>
      <c r="AM967" s="336"/>
    </row>
    <row r="968" spans="1:39" ht="15.5">
      <c r="B968" s="439" t="s">
        <v>340</v>
      </c>
      <c r="C968" s="363"/>
      <c r="D968" s="383"/>
      <c r="E968" s="383"/>
      <c r="F968" s="383"/>
      <c r="G968" s="383"/>
      <c r="H968" s="383"/>
      <c r="I968" s="383"/>
      <c r="J968" s="383"/>
      <c r="K968" s="383"/>
      <c r="L968" s="383"/>
      <c r="M968" s="383"/>
      <c r="N968" s="383"/>
      <c r="O968" s="382"/>
      <c r="P968" s="383"/>
      <c r="Q968" s="383"/>
      <c r="R968" s="383"/>
      <c r="S968" s="363"/>
      <c r="T968" s="384"/>
      <c r="U968" s="384"/>
      <c r="V968" s="383"/>
      <c r="W968" s="383"/>
      <c r="X968" s="384"/>
      <c r="Y968" s="325">
        <f>SUMPRODUCT(E794:E949,Y794:Y949)</f>
        <v>0</v>
      </c>
      <c r="Z968" s="325">
        <f>SUMPRODUCT(E794:E949,Z794:Z949)</f>
        <v>1207258.7425026018</v>
      </c>
      <c r="AA968" s="325">
        <f t="shared" ref="AA968:AL968" si="2592">IF(AA792="kw",SUMPRODUCT($N$794:$N$949,$P$794:$P$949,AA794:AA949),SUMPRODUCT($E$794:$E$949,AA794:AA949))</f>
        <v>12224.315999999999</v>
      </c>
      <c r="AB968" s="325">
        <f t="shared" si="2592"/>
        <v>0</v>
      </c>
      <c r="AC968" s="325">
        <f t="shared" si="2592"/>
        <v>0</v>
      </c>
      <c r="AD968" s="325">
        <f t="shared" si="2592"/>
        <v>0</v>
      </c>
      <c r="AE968" s="325">
        <f t="shared" si="2592"/>
        <v>0</v>
      </c>
      <c r="AF968" s="325">
        <f t="shared" si="2592"/>
        <v>0</v>
      </c>
      <c r="AG968" s="325">
        <f t="shared" si="2592"/>
        <v>0</v>
      </c>
      <c r="AH968" s="325">
        <f t="shared" si="2592"/>
        <v>0</v>
      </c>
      <c r="AI968" s="325">
        <f t="shared" si="2592"/>
        <v>0</v>
      </c>
      <c r="AJ968" s="325">
        <f t="shared" si="2592"/>
        <v>0</v>
      </c>
      <c r="AK968" s="325">
        <f t="shared" si="2592"/>
        <v>0</v>
      </c>
      <c r="AL968" s="325">
        <f t="shared" si="2592"/>
        <v>0</v>
      </c>
      <c r="AM968" s="385"/>
    </row>
    <row r="969" spans="1:39" ht="18.75" customHeight="1">
      <c r="B969" s="367" t="s">
        <v>582</v>
      </c>
      <c r="C969" s="386"/>
      <c r="D969" s="387"/>
      <c r="E969" s="387"/>
      <c r="F969" s="387"/>
      <c r="G969" s="387"/>
      <c r="H969" s="387"/>
      <c r="I969" s="387"/>
      <c r="J969" s="387"/>
      <c r="K969" s="387"/>
      <c r="L969" s="387"/>
      <c r="M969" s="387"/>
      <c r="N969" s="387"/>
      <c r="O969" s="387"/>
      <c r="P969" s="387"/>
      <c r="Q969" s="387"/>
      <c r="R969" s="387"/>
      <c r="S969" s="370"/>
      <c r="T969" s="371"/>
      <c r="U969" s="387"/>
      <c r="V969" s="387"/>
      <c r="W969" s="387"/>
      <c r="X969" s="387"/>
      <c r="Y969" s="408"/>
      <c r="Z969" s="408"/>
      <c r="AA969" s="408"/>
      <c r="AB969" s="408"/>
      <c r="AC969" s="408"/>
      <c r="AD969" s="408"/>
      <c r="AE969" s="408"/>
      <c r="AF969" s="408"/>
      <c r="AG969" s="408"/>
      <c r="AH969" s="408"/>
      <c r="AI969" s="408"/>
      <c r="AJ969" s="408"/>
      <c r="AK969" s="408"/>
      <c r="AL969" s="408"/>
      <c r="AM969" s="388"/>
    </row>
    <row r="970" spans="1:39" collapsed="1"/>
    <row r="972" spans="1:39" ht="15.5">
      <c r="B972" s="280" t="s">
        <v>341</v>
      </c>
      <c r="C972" s="281"/>
      <c r="D972" s="587" t="s">
        <v>526</v>
      </c>
      <c r="E972" s="253"/>
      <c r="F972" s="587"/>
      <c r="G972" s="253"/>
      <c r="H972" s="253"/>
      <c r="I972" s="253"/>
      <c r="J972" s="253"/>
      <c r="K972" s="253"/>
      <c r="L972" s="253"/>
      <c r="M972" s="253"/>
      <c r="N972" s="253"/>
      <c r="O972" s="281"/>
      <c r="P972" s="253"/>
      <c r="Q972" s="253"/>
      <c r="R972" s="253"/>
      <c r="S972" s="253"/>
      <c r="T972" s="253"/>
      <c r="U972" s="253"/>
      <c r="V972" s="253"/>
      <c r="W972" s="253"/>
      <c r="X972" s="253"/>
      <c r="Y972" s="270"/>
      <c r="Z972" s="267"/>
      <c r="AA972" s="267"/>
      <c r="AB972" s="267"/>
      <c r="AC972" s="267"/>
      <c r="AD972" s="267"/>
      <c r="AE972" s="267"/>
      <c r="AF972" s="267"/>
      <c r="AG972" s="267"/>
      <c r="AH972" s="267"/>
      <c r="AI972" s="267"/>
      <c r="AJ972" s="267"/>
      <c r="AK972" s="267"/>
      <c r="AL972" s="267"/>
    </row>
    <row r="973" spans="1:39" ht="39.75" customHeight="1">
      <c r="B973" s="1198" t="s">
        <v>211</v>
      </c>
      <c r="C973" s="1200" t="s">
        <v>33</v>
      </c>
      <c r="D973" s="284" t="s">
        <v>422</v>
      </c>
      <c r="E973" s="1202" t="s">
        <v>209</v>
      </c>
      <c r="F973" s="1203"/>
      <c r="G973" s="1203"/>
      <c r="H973" s="1203"/>
      <c r="I973" s="1203"/>
      <c r="J973" s="1203"/>
      <c r="K973" s="1203"/>
      <c r="L973" s="1203"/>
      <c r="M973" s="1204"/>
      <c r="N973" s="1208" t="s">
        <v>213</v>
      </c>
      <c r="O973" s="284" t="s">
        <v>423</v>
      </c>
      <c r="P973" s="1202" t="s">
        <v>212</v>
      </c>
      <c r="Q973" s="1203"/>
      <c r="R973" s="1203"/>
      <c r="S973" s="1203"/>
      <c r="T973" s="1203"/>
      <c r="U973" s="1203"/>
      <c r="V973" s="1203"/>
      <c r="W973" s="1203"/>
      <c r="X973" s="1204"/>
      <c r="Y973" s="1205" t="s">
        <v>243</v>
      </c>
      <c r="Z973" s="1206"/>
      <c r="AA973" s="1206"/>
      <c r="AB973" s="1206"/>
      <c r="AC973" s="1206"/>
      <c r="AD973" s="1206"/>
      <c r="AE973" s="1206"/>
      <c r="AF973" s="1206"/>
      <c r="AG973" s="1206"/>
      <c r="AH973" s="1206"/>
      <c r="AI973" s="1206"/>
      <c r="AJ973" s="1206"/>
      <c r="AK973" s="1206"/>
      <c r="AL973" s="1206"/>
      <c r="AM973" s="1207"/>
    </row>
    <row r="974" spans="1:39" ht="65.25" customHeight="1">
      <c r="B974" s="1199"/>
      <c r="C974" s="1201"/>
      <c r="D974" s="285">
        <v>2020</v>
      </c>
      <c r="E974" s="285">
        <v>2021</v>
      </c>
      <c r="F974" s="285">
        <v>2022</v>
      </c>
      <c r="G974" s="285">
        <v>2023</v>
      </c>
      <c r="H974" s="285">
        <v>2024</v>
      </c>
      <c r="I974" s="285">
        <v>2025</v>
      </c>
      <c r="J974" s="285">
        <v>2026</v>
      </c>
      <c r="K974" s="285">
        <v>2027</v>
      </c>
      <c r="L974" s="285">
        <v>2028</v>
      </c>
      <c r="M974" s="285">
        <v>2029</v>
      </c>
      <c r="N974" s="1209"/>
      <c r="O974" s="285">
        <v>2020</v>
      </c>
      <c r="P974" s="285">
        <v>2021</v>
      </c>
      <c r="Q974" s="285">
        <v>2022</v>
      </c>
      <c r="R974" s="285">
        <v>2023</v>
      </c>
      <c r="S974" s="285">
        <v>2024</v>
      </c>
      <c r="T974" s="285">
        <v>2025</v>
      </c>
      <c r="U974" s="285">
        <v>2026</v>
      </c>
      <c r="V974" s="285">
        <v>2027</v>
      </c>
      <c r="W974" s="285">
        <v>2028</v>
      </c>
      <c r="X974" s="285">
        <v>2029</v>
      </c>
      <c r="Y974" s="285" t="str">
        <f>'1.  LRAMVA Summary'!D52</f>
        <v>Residential</v>
      </c>
      <c r="Z974" s="285" t="str">
        <f>'1.  LRAMVA Summary'!E52</f>
        <v>GS&lt;50 kW</v>
      </c>
      <c r="AA974" s="285" t="str">
        <f>'1.  LRAMVA Summary'!F52</f>
        <v>GS&gt;50 kW</v>
      </c>
      <c r="AB974" s="285" t="str">
        <f>'1.  LRAMVA Summary'!G52</f>
        <v>Streetlighting kW</v>
      </c>
      <c r="AC974" s="285" t="str">
        <f>'1.  LRAMVA Summary'!H52</f>
        <v/>
      </c>
      <c r="AD974" s="285" t="str">
        <f>'1.  LRAMVA Summary'!I52</f>
        <v/>
      </c>
      <c r="AE974" s="285" t="str">
        <f>'1.  LRAMVA Summary'!J52</f>
        <v/>
      </c>
      <c r="AF974" s="285" t="str">
        <f>'1.  LRAMVA Summary'!K52</f>
        <v/>
      </c>
      <c r="AG974" s="285" t="str">
        <f>'1.  LRAMVA Summary'!L52</f>
        <v/>
      </c>
      <c r="AH974" s="285" t="str">
        <f>'1.  LRAMVA Summary'!M52</f>
        <v/>
      </c>
      <c r="AI974" s="285" t="str">
        <f>'1.  LRAMVA Summary'!N52</f>
        <v/>
      </c>
      <c r="AJ974" s="285" t="str">
        <f>'1.  LRAMVA Summary'!O52</f>
        <v/>
      </c>
      <c r="AK974" s="285" t="str">
        <f>'1.  LRAMVA Summary'!P52</f>
        <v/>
      </c>
      <c r="AL974" s="285" t="str">
        <f>'1.  LRAMVA Summary'!Q52</f>
        <v/>
      </c>
      <c r="AM974" s="287" t="str">
        <f>'1.  LRAMVA Summary'!R52</f>
        <v>Total</v>
      </c>
    </row>
    <row r="975" spans="1:39" ht="15" customHeight="1">
      <c r="A975" s="529"/>
      <c r="B975" s="515" t="s">
        <v>504</v>
      </c>
      <c r="C975" s="289"/>
      <c r="D975" s="289"/>
      <c r="E975" s="289"/>
      <c r="F975" s="289"/>
      <c r="G975" s="289"/>
      <c r="H975" s="289"/>
      <c r="I975" s="289"/>
      <c r="J975" s="289"/>
      <c r="K975" s="289"/>
      <c r="L975" s="289"/>
      <c r="M975" s="289"/>
      <c r="N975" s="290"/>
      <c r="O975" s="289"/>
      <c r="P975" s="289"/>
      <c r="Q975" s="289"/>
      <c r="R975" s="289"/>
      <c r="S975" s="289"/>
      <c r="T975" s="289"/>
      <c r="U975" s="289"/>
      <c r="V975" s="289"/>
      <c r="W975" s="289"/>
      <c r="X975" s="289"/>
      <c r="Y975" s="291" t="str">
        <f>'1.  LRAMVA Summary'!D53</f>
        <v>kWh</v>
      </c>
      <c r="Z975" s="291" t="str">
        <f>'1.  LRAMVA Summary'!E53</f>
        <v>kWh</v>
      </c>
      <c r="AA975" s="291" t="str">
        <f>'1.  LRAMVA Summary'!F53</f>
        <v>kW</v>
      </c>
      <c r="AB975" s="291" t="str">
        <f>'1.  LRAMVA Summary'!G53</f>
        <v>kW</v>
      </c>
      <c r="AC975" s="291">
        <f>'1.  LRAMVA Summary'!H53</f>
        <v>0</v>
      </c>
      <c r="AD975" s="291">
        <f>'1.  LRAMVA Summary'!I53</f>
        <v>0</v>
      </c>
      <c r="AE975" s="291">
        <f>'1.  LRAMVA Summary'!J53</f>
        <v>0</v>
      </c>
      <c r="AF975" s="291">
        <f>'1.  LRAMVA Summary'!K53</f>
        <v>0</v>
      </c>
      <c r="AG975" s="291">
        <f>'1.  LRAMVA Summary'!L53</f>
        <v>0</v>
      </c>
      <c r="AH975" s="291">
        <f>'1.  LRAMVA Summary'!M53</f>
        <v>0</v>
      </c>
      <c r="AI975" s="291">
        <f>'1.  LRAMVA Summary'!N53</f>
        <v>0</v>
      </c>
      <c r="AJ975" s="291">
        <f>'1.  LRAMVA Summary'!O53</f>
        <v>0</v>
      </c>
      <c r="AK975" s="291">
        <f>'1.  LRAMVA Summary'!P53</f>
        <v>0</v>
      </c>
      <c r="AL975" s="291">
        <f>'1.  LRAMVA Summary'!Q53</f>
        <v>0</v>
      </c>
      <c r="AM975" s="292"/>
    </row>
    <row r="976" spans="1:39" ht="15" hidden="1" customHeight="1" outlineLevel="1">
      <c r="A976" s="529"/>
      <c r="B976" s="501" t="s">
        <v>497</v>
      </c>
      <c r="C976" s="289"/>
      <c r="D976" s="289"/>
      <c r="E976" s="289"/>
      <c r="F976" s="289"/>
      <c r="G976" s="289"/>
      <c r="H976" s="289"/>
      <c r="I976" s="289"/>
      <c r="J976" s="289"/>
      <c r="K976" s="289"/>
      <c r="L976" s="289"/>
      <c r="M976" s="289"/>
      <c r="N976" s="290"/>
      <c r="O976" s="289"/>
      <c r="P976" s="289"/>
      <c r="Q976" s="289"/>
      <c r="R976" s="289"/>
      <c r="S976" s="289"/>
      <c r="T976" s="289"/>
      <c r="U976" s="289"/>
      <c r="V976" s="289"/>
      <c r="W976" s="289"/>
      <c r="X976" s="289"/>
      <c r="Y976" s="291"/>
      <c r="Z976" s="291"/>
      <c r="AA976" s="291"/>
      <c r="AB976" s="291"/>
      <c r="AC976" s="291"/>
      <c r="AD976" s="291"/>
      <c r="AE976" s="291"/>
      <c r="AF976" s="291"/>
      <c r="AG976" s="291"/>
      <c r="AH976" s="291"/>
      <c r="AI976" s="291"/>
      <c r="AJ976" s="291"/>
      <c r="AK976" s="291"/>
      <c r="AL976" s="291"/>
      <c r="AM976" s="292"/>
    </row>
    <row r="977" spans="1:39" ht="15" hidden="1" customHeight="1" outlineLevel="1">
      <c r="A977" s="529">
        <v>1</v>
      </c>
      <c r="B977" s="427" t="s">
        <v>95</v>
      </c>
      <c r="C977" s="291" t="s">
        <v>25</v>
      </c>
      <c r="D977" s="295"/>
      <c r="E977" s="295"/>
      <c r="F977" s="295"/>
      <c r="G977" s="295"/>
      <c r="H977" s="295"/>
      <c r="I977" s="295"/>
      <c r="J977" s="295"/>
      <c r="K977" s="295"/>
      <c r="L977" s="295"/>
      <c r="M977" s="295"/>
      <c r="N977" s="291"/>
      <c r="O977" s="295"/>
      <c r="P977" s="295"/>
      <c r="Q977" s="295"/>
      <c r="R977" s="295"/>
      <c r="S977" s="295"/>
      <c r="T977" s="295"/>
      <c r="U977" s="295"/>
      <c r="V977" s="295"/>
      <c r="W977" s="295"/>
      <c r="X977" s="295"/>
      <c r="Y977" s="414"/>
      <c r="Z977" s="414"/>
      <c r="AA977" s="414"/>
      <c r="AB977" s="414"/>
      <c r="AC977" s="414"/>
      <c r="AD977" s="414"/>
      <c r="AE977" s="414"/>
      <c r="AF977" s="409"/>
      <c r="AG977" s="409"/>
      <c r="AH977" s="409"/>
      <c r="AI977" s="409"/>
      <c r="AJ977" s="409"/>
      <c r="AK977" s="409"/>
      <c r="AL977" s="409"/>
      <c r="AM977" s="296">
        <f>SUM(Y977:AL977)</f>
        <v>0</v>
      </c>
    </row>
    <row r="978" spans="1:39" ht="15" hidden="1" customHeight="1" outlineLevel="1">
      <c r="A978" s="529"/>
      <c r="B978" s="294" t="s">
        <v>346</v>
      </c>
      <c r="C978" s="291" t="s">
        <v>163</v>
      </c>
      <c r="D978" s="295"/>
      <c r="E978" s="295"/>
      <c r="F978" s="295"/>
      <c r="G978" s="295"/>
      <c r="H978" s="295"/>
      <c r="I978" s="295"/>
      <c r="J978" s="295"/>
      <c r="K978" s="295"/>
      <c r="L978" s="295"/>
      <c r="M978" s="295"/>
      <c r="N978" s="466"/>
      <c r="O978" s="295"/>
      <c r="P978" s="295"/>
      <c r="Q978" s="295"/>
      <c r="R978" s="295"/>
      <c r="S978" s="295"/>
      <c r="T978" s="295"/>
      <c r="U978" s="295"/>
      <c r="V978" s="295"/>
      <c r="W978" s="295"/>
      <c r="X978" s="295"/>
      <c r="Y978" s="410">
        <f>Y977</f>
        <v>0</v>
      </c>
      <c r="Z978" s="410">
        <f t="shared" ref="Z978" si="2593">Z977</f>
        <v>0</v>
      </c>
      <c r="AA978" s="410">
        <f t="shared" ref="AA978" si="2594">AA977</f>
        <v>0</v>
      </c>
      <c r="AB978" s="410">
        <f t="shared" ref="AB978" si="2595">AB977</f>
        <v>0</v>
      </c>
      <c r="AC978" s="410">
        <f t="shared" ref="AC978" si="2596">AC977</f>
        <v>0</v>
      </c>
      <c r="AD978" s="410">
        <f t="shared" ref="AD978" si="2597">AD977</f>
        <v>0</v>
      </c>
      <c r="AE978" s="410">
        <f t="shared" ref="AE978" si="2598">AE977</f>
        <v>0</v>
      </c>
      <c r="AF978" s="410">
        <f t="shared" ref="AF978" si="2599">AF977</f>
        <v>0</v>
      </c>
      <c r="AG978" s="410">
        <f t="shared" ref="AG978" si="2600">AG977</f>
        <v>0</v>
      </c>
      <c r="AH978" s="410">
        <f t="shared" ref="AH978" si="2601">AH977</f>
        <v>0</v>
      </c>
      <c r="AI978" s="410">
        <f t="shared" ref="AI978" si="2602">AI977</f>
        <v>0</v>
      </c>
      <c r="AJ978" s="410">
        <f t="shared" ref="AJ978" si="2603">AJ977</f>
        <v>0</v>
      </c>
      <c r="AK978" s="410">
        <f t="shared" ref="AK978" si="2604">AK977</f>
        <v>0</v>
      </c>
      <c r="AL978" s="410">
        <f t="shared" ref="AL978" si="2605">AL977</f>
        <v>0</v>
      </c>
      <c r="AM978" s="297"/>
    </row>
    <row r="979" spans="1:39" ht="15" hidden="1" customHeight="1" outlineLevel="1">
      <c r="A979" s="529"/>
      <c r="B979" s="298"/>
      <c r="C979" s="299"/>
      <c r="D979" s="299"/>
      <c r="E979" s="299"/>
      <c r="F979" s="299"/>
      <c r="G979" s="299"/>
      <c r="H979" s="299"/>
      <c r="I979" s="299"/>
      <c r="J979" s="299"/>
      <c r="K979" s="299"/>
      <c r="L979" s="299"/>
      <c r="M979" s="299"/>
      <c r="N979" s="300"/>
      <c r="O979" s="299"/>
      <c r="P979" s="299"/>
      <c r="Q979" s="299"/>
      <c r="R979" s="299"/>
      <c r="S979" s="299"/>
      <c r="T979" s="299"/>
      <c r="U979" s="299"/>
      <c r="V979" s="299"/>
      <c r="W979" s="299"/>
      <c r="X979" s="299"/>
      <c r="Y979" s="411"/>
      <c r="Z979" s="412"/>
      <c r="AA979" s="412"/>
      <c r="AB979" s="412"/>
      <c r="AC979" s="412"/>
      <c r="AD979" s="412"/>
      <c r="AE979" s="412"/>
      <c r="AF979" s="412"/>
      <c r="AG979" s="412"/>
      <c r="AH979" s="412"/>
      <c r="AI979" s="412"/>
      <c r="AJ979" s="412"/>
      <c r="AK979" s="412"/>
      <c r="AL979" s="412"/>
      <c r="AM979" s="302"/>
    </row>
    <row r="980" spans="1:39" ht="15" hidden="1" customHeight="1" outlineLevel="1">
      <c r="A980" s="529">
        <v>2</v>
      </c>
      <c r="B980" s="427" t="s">
        <v>96</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4"/>
      <c r="Z980" s="414"/>
      <c r="AA980" s="414"/>
      <c r="AB980" s="414"/>
      <c r="AC980" s="414"/>
      <c r="AD980" s="414"/>
      <c r="AE980" s="414"/>
      <c r="AF980" s="409"/>
      <c r="AG980" s="409"/>
      <c r="AH980" s="409"/>
      <c r="AI980" s="409"/>
      <c r="AJ980" s="409"/>
      <c r="AK980" s="409"/>
      <c r="AL980" s="409"/>
      <c r="AM980" s="296">
        <f>SUM(Y980:AL980)</f>
        <v>0</v>
      </c>
    </row>
    <row r="981" spans="1:39" ht="15" hidden="1" customHeight="1" outlineLevel="1">
      <c r="A981" s="529"/>
      <c r="B981" s="294" t="s">
        <v>346</v>
      </c>
      <c r="C981" s="291" t="s">
        <v>163</v>
      </c>
      <c r="D981" s="295"/>
      <c r="E981" s="295"/>
      <c r="F981" s="295"/>
      <c r="G981" s="295"/>
      <c r="H981" s="295"/>
      <c r="I981" s="295"/>
      <c r="J981" s="295"/>
      <c r="K981" s="295"/>
      <c r="L981" s="295"/>
      <c r="M981" s="295"/>
      <c r="N981" s="466"/>
      <c r="O981" s="295"/>
      <c r="P981" s="295"/>
      <c r="Q981" s="295"/>
      <c r="R981" s="295"/>
      <c r="S981" s="295"/>
      <c r="T981" s="295"/>
      <c r="U981" s="295"/>
      <c r="V981" s="295"/>
      <c r="W981" s="295"/>
      <c r="X981" s="295"/>
      <c r="Y981" s="410">
        <f>Y980</f>
        <v>0</v>
      </c>
      <c r="Z981" s="410">
        <f t="shared" ref="Z981" si="2606">Z980</f>
        <v>0</v>
      </c>
      <c r="AA981" s="410">
        <f t="shared" ref="AA981" si="2607">AA980</f>
        <v>0</v>
      </c>
      <c r="AB981" s="410">
        <f t="shared" ref="AB981" si="2608">AB980</f>
        <v>0</v>
      </c>
      <c r="AC981" s="410">
        <f t="shared" ref="AC981" si="2609">AC980</f>
        <v>0</v>
      </c>
      <c r="AD981" s="410">
        <f t="shared" ref="AD981" si="2610">AD980</f>
        <v>0</v>
      </c>
      <c r="AE981" s="410">
        <f t="shared" ref="AE981" si="2611">AE980</f>
        <v>0</v>
      </c>
      <c r="AF981" s="410">
        <f t="shared" ref="AF981" si="2612">AF980</f>
        <v>0</v>
      </c>
      <c r="AG981" s="410">
        <f t="shared" ref="AG981" si="2613">AG980</f>
        <v>0</v>
      </c>
      <c r="AH981" s="410">
        <f t="shared" ref="AH981" si="2614">AH980</f>
        <v>0</v>
      </c>
      <c r="AI981" s="410">
        <f t="shared" ref="AI981" si="2615">AI980</f>
        <v>0</v>
      </c>
      <c r="AJ981" s="410">
        <f t="shared" ref="AJ981" si="2616">AJ980</f>
        <v>0</v>
      </c>
      <c r="AK981" s="410">
        <f t="shared" ref="AK981" si="2617">AK980</f>
        <v>0</v>
      </c>
      <c r="AL981" s="410">
        <f t="shared" ref="AL981" si="2618">AL980</f>
        <v>0</v>
      </c>
      <c r="AM981" s="297"/>
    </row>
    <row r="982" spans="1:39" ht="15" hidden="1" customHeight="1" outlineLevel="1">
      <c r="A982" s="529"/>
      <c r="B982" s="298"/>
      <c r="C982" s="299"/>
      <c r="D982" s="304"/>
      <c r="E982" s="304"/>
      <c r="F982" s="304"/>
      <c r="G982" s="304"/>
      <c r="H982" s="304"/>
      <c r="I982" s="304"/>
      <c r="J982" s="304"/>
      <c r="K982" s="304"/>
      <c r="L982" s="304"/>
      <c r="M982" s="304"/>
      <c r="N982" s="300"/>
      <c r="O982" s="304"/>
      <c r="P982" s="304"/>
      <c r="Q982" s="304"/>
      <c r="R982" s="304"/>
      <c r="S982" s="304"/>
      <c r="T982" s="304"/>
      <c r="U982" s="304"/>
      <c r="V982" s="304"/>
      <c r="W982" s="304"/>
      <c r="X982" s="304"/>
      <c r="Y982" s="411"/>
      <c r="Z982" s="412"/>
      <c r="AA982" s="412"/>
      <c r="AB982" s="412"/>
      <c r="AC982" s="412"/>
      <c r="AD982" s="412"/>
      <c r="AE982" s="412"/>
      <c r="AF982" s="412"/>
      <c r="AG982" s="412"/>
      <c r="AH982" s="412"/>
      <c r="AI982" s="412"/>
      <c r="AJ982" s="412"/>
      <c r="AK982" s="412"/>
      <c r="AL982" s="412"/>
      <c r="AM982" s="302"/>
    </row>
    <row r="983" spans="1:39" ht="15" hidden="1" customHeight="1" outlineLevel="1">
      <c r="A983" s="529">
        <v>3</v>
      </c>
      <c r="B983" s="427" t="s">
        <v>97</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4"/>
      <c r="Z983" s="414"/>
      <c r="AA983" s="414"/>
      <c r="AB983" s="414"/>
      <c r="AC983" s="414"/>
      <c r="AD983" s="414"/>
      <c r="AE983" s="414"/>
      <c r="AF983" s="409"/>
      <c r="AG983" s="409"/>
      <c r="AH983" s="409"/>
      <c r="AI983" s="409"/>
      <c r="AJ983" s="409"/>
      <c r="AK983" s="409"/>
      <c r="AL983" s="409"/>
      <c r="AM983" s="296">
        <f>SUM(Y983:AL983)</f>
        <v>0</v>
      </c>
    </row>
    <row r="984" spans="1:39" ht="15" hidden="1" customHeight="1" outlineLevel="1">
      <c r="A984" s="529"/>
      <c r="B984" s="294" t="s">
        <v>346</v>
      </c>
      <c r="C984" s="291" t="s">
        <v>163</v>
      </c>
      <c r="D984" s="295"/>
      <c r="E984" s="295"/>
      <c r="F984" s="295"/>
      <c r="G984" s="295"/>
      <c r="H984" s="295"/>
      <c r="I984" s="295"/>
      <c r="J984" s="295"/>
      <c r="K984" s="295"/>
      <c r="L984" s="295"/>
      <c r="M984" s="295"/>
      <c r="N984" s="466"/>
      <c r="O984" s="295"/>
      <c r="P984" s="295"/>
      <c r="Q984" s="295"/>
      <c r="R984" s="295"/>
      <c r="S984" s="295"/>
      <c r="T984" s="295"/>
      <c r="U984" s="295"/>
      <c r="V984" s="295"/>
      <c r="W984" s="295"/>
      <c r="X984" s="295"/>
      <c r="Y984" s="410">
        <f>Y983</f>
        <v>0</v>
      </c>
      <c r="Z984" s="410">
        <f t="shared" ref="Z984" si="2619">Z983</f>
        <v>0</v>
      </c>
      <c r="AA984" s="410">
        <f t="shared" ref="AA984" si="2620">AA983</f>
        <v>0</v>
      </c>
      <c r="AB984" s="410">
        <f t="shared" ref="AB984" si="2621">AB983</f>
        <v>0</v>
      </c>
      <c r="AC984" s="410">
        <f t="shared" ref="AC984" si="2622">AC983</f>
        <v>0</v>
      </c>
      <c r="AD984" s="410">
        <f t="shared" ref="AD984" si="2623">AD983</f>
        <v>0</v>
      </c>
      <c r="AE984" s="410">
        <f t="shared" ref="AE984" si="2624">AE983</f>
        <v>0</v>
      </c>
      <c r="AF984" s="410">
        <f t="shared" ref="AF984" si="2625">AF983</f>
        <v>0</v>
      </c>
      <c r="AG984" s="410">
        <f t="shared" ref="AG984" si="2626">AG983</f>
        <v>0</v>
      </c>
      <c r="AH984" s="410">
        <f t="shared" ref="AH984" si="2627">AH983</f>
        <v>0</v>
      </c>
      <c r="AI984" s="410">
        <f t="shared" ref="AI984" si="2628">AI983</f>
        <v>0</v>
      </c>
      <c r="AJ984" s="410">
        <f t="shared" ref="AJ984" si="2629">AJ983</f>
        <v>0</v>
      </c>
      <c r="AK984" s="410">
        <f t="shared" ref="AK984" si="2630">AK983</f>
        <v>0</v>
      </c>
      <c r="AL984" s="410">
        <f t="shared" ref="AL984" si="2631">AL983</f>
        <v>0</v>
      </c>
      <c r="AM984" s="297"/>
    </row>
    <row r="985" spans="1:39" ht="15" hidden="1" customHeight="1" outlineLevel="1">
      <c r="A985" s="529"/>
      <c r="B985" s="294"/>
      <c r="C985" s="305"/>
      <c r="D985" s="291"/>
      <c r="E985" s="291"/>
      <c r="F985" s="291"/>
      <c r="G985" s="291"/>
      <c r="H985" s="291"/>
      <c r="I985" s="291"/>
      <c r="J985" s="291"/>
      <c r="K985" s="291"/>
      <c r="L985" s="291"/>
      <c r="M985" s="291"/>
      <c r="N985" s="291"/>
      <c r="O985" s="291"/>
      <c r="P985" s="291"/>
      <c r="Q985" s="291"/>
      <c r="R985" s="291"/>
      <c r="S985" s="291"/>
      <c r="T985" s="291"/>
      <c r="U985" s="291"/>
      <c r="V985" s="291"/>
      <c r="W985" s="291"/>
      <c r="X985" s="291"/>
      <c r="Y985" s="411"/>
      <c r="Z985" s="411"/>
      <c r="AA985" s="411"/>
      <c r="AB985" s="411"/>
      <c r="AC985" s="411"/>
      <c r="AD985" s="411"/>
      <c r="AE985" s="411"/>
      <c r="AF985" s="411"/>
      <c r="AG985" s="411"/>
      <c r="AH985" s="411"/>
      <c r="AI985" s="411"/>
      <c r="AJ985" s="411"/>
      <c r="AK985" s="411"/>
      <c r="AL985" s="411"/>
      <c r="AM985" s="306"/>
    </row>
    <row r="986" spans="1:39" ht="15" hidden="1" customHeight="1" outlineLevel="1">
      <c r="A986" s="529">
        <v>4</v>
      </c>
      <c r="B986" s="517" t="s">
        <v>668</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4"/>
      <c r="Z986" s="414"/>
      <c r="AA986" s="414"/>
      <c r="AB986" s="414"/>
      <c r="AC986" s="414"/>
      <c r="AD986" s="414"/>
      <c r="AE986" s="414"/>
      <c r="AF986" s="409"/>
      <c r="AG986" s="409"/>
      <c r="AH986" s="409"/>
      <c r="AI986" s="409"/>
      <c r="AJ986" s="409"/>
      <c r="AK986" s="409"/>
      <c r="AL986" s="409"/>
      <c r="AM986" s="296">
        <f>SUM(Y986:AL986)</f>
        <v>0</v>
      </c>
    </row>
    <row r="987" spans="1:39" ht="15" hidden="1" customHeight="1" outlineLevel="1">
      <c r="A987" s="529"/>
      <c r="B987" s="294" t="s">
        <v>346</v>
      </c>
      <c r="C987" s="291" t="s">
        <v>163</v>
      </c>
      <c r="D987" s="295"/>
      <c r="E987" s="295"/>
      <c r="F987" s="295"/>
      <c r="G987" s="295"/>
      <c r="H987" s="295"/>
      <c r="I987" s="295"/>
      <c r="J987" s="295"/>
      <c r="K987" s="295"/>
      <c r="L987" s="295"/>
      <c r="M987" s="295"/>
      <c r="N987" s="466"/>
      <c r="O987" s="295"/>
      <c r="P987" s="295"/>
      <c r="Q987" s="295"/>
      <c r="R987" s="295"/>
      <c r="S987" s="295"/>
      <c r="T987" s="295"/>
      <c r="U987" s="295"/>
      <c r="V987" s="295"/>
      <c r="W987" s="295"/>
      <c r="X987" s="295"/>
      <c r="Y987" s="410">
        <f>Y986</f>
        <v>0</v>
      </c>
      <c r="Z987" s="410">
        <f t="shared" ref="Z987" si="2632">Z986</f>
        <v>0</v>
      </c>
      <c r="AA987" s="410">
        <f t="shared" ref="AA987" si="2633">AA986</f>
        <v>0</v>
      </c>
      <c r="AB987" s="410">
        <f t="shared" ref="AB987" si="2634">AB986</f>
        <v>0</v>
      </c>
      <c r="AC987" s="410">
        <f t="shared" ref="AC987" si="2635">AC986</f>
        <v>0</v>
      </c>
      <c r="AD987" s="410">
        <f t="shared" ref="AD987" si="2636">AD986</f>
        <v>0</v>
      </c>
      <c r="AE987" s="410">
        <f t="shared" ref="AE987" si="2637">AE986</f>
        <v>0</v>
      </c>
      <c r="AF987" s="410">
        <f t="shared" ref="AF987" si="2638">AF986</f>
        <v>0</v>
      </c>
      <c r="AG987" s="410">
        <f t="shared" ref="AG987" si="2639">AG986</f>
        <v>0</v>
      </c>
      <c r="AH987" s="410">
        <f t="shared" ref="AH987" si="2640">AH986</f>
        <v>0</v>
      </c>
      <c r="AI987" s="410">
        <f t="shared" ref="AI987" si="2641">AI986</f>
        <v>0</v>
      </c>
      <c r="AJ987" s="410">
        <f t="shared" ref="AJ987" si="2642">AJ986</f>
        <v>0</v>
      </c>
      <c r="AK987" s="410">
        <f t="shared" ref="AK987" si="2643">AK986</f>
        <v>0</v>
      </c>
      <c r="AL987" s="410">
        <f t="shared" ref="AL987" si="2644">AL986</f>
        <v>0</v>
      </c>
      <c r="AM987" s="297"/>
    </row>
    <row r="988" spans="1:39" ht="15" hidden="1" customHeight="1" outlineLevel="1">
      <c r="A988" s="529"/>
      <c r="B988" s="294"/>
      <c r="C988" s="305"/>
      <c r="D988" s="304"/>
      <c r="E988" s="304"/>
      <c r="F988" s="304"/>
      <c r="G988" s="304"/>
      <c r="H988" s="304"/>
      <c r="I988" s="304"/>
      <c r="J988" s="304"/>
      <c r="K988" s="304"/>
      <c r="L988" s="304"/>
      <c r="M988" s="304"/>
      <c r="N988" s="291"/>
      <c r="O988" s="304"/>
      <c r="P988" s="304"/>
      <c r="Q988" s="304"/>
      <c r="R988" s="304"/>
      <c r="S988" s="304"/>
      <c r="T988" s="304"/>
      <c r="U988" s="304"/>
      <c r="V988" s="304"/>
      <c r="W988" s="304"/>
      <c r="X988" s="304"/>
      <c r="Y988" s="411"/>
      <c r="Z988" s="411"/>
      <c r="AA988" s="411"/>
      <c r="AB988" s="411"/>
      <c r="AC988" s="411"/>
      <c r="AD988" s="411"/>
      <c r="AE988" s="411"/>
      <c r="AF988" s="411"/>
      <c r="AG988" s="411"/>
      <c r="AH988" s="411"/>
      <c r="AI988" s="411"/>
      <c r="AJ988" s="411"/>
      <c r="AK988" s="411"/>
      <c r="AL988" s="411"/>
      <c r="AM988" s="306"/>
    </row>
    <row r="989" spans="1:39" ht="15" hidden="1" customHeight="1" outlineLevel="1">
      <c r="A989" s="529">
        <v>5</v>
      </c>
      <c r="B989" s="427" t="s">
        <v>98</v>
      </c>
      <c r="C989" s="291" t="s">
        <v>25</v>
      </c>
      <c r="D989" s="295"/>
      <c r="E989" s="295"/>
      <c r="F989" s="295"/>
      <c r="G989" s="295"/>
      <c r="H989" s="295"/>
      <c r="I989" s="295"/>
      <c r="J989" s="295"/>
      <c r="K989" s="295"/>
      <c r="L989" s="295"/>
      <c r="M989" s="295"/>
      <c r="N989" s="291"/>
      <c r="O989" s="295"/>
      <c r="P989" s="295"/>
      <c r="Q989" s="295"/>
      <c r="R989" s="295"/>
      <c r="S989" s="295"/>
      <c r="T989" s="295"/>
      <c r="U989" s="295"/>
      <c r="V989" s="295"/>
      <c r="W989" s="295"/>
      <c r="X989" s="295"/>
      <c r="Y989" s="414"/>
      <c r="Z989" s="414"/>
      <c r="AA989" s="414"/>
      <c r="AB989" s="414"/>
      <c r="AC989" s="414"/>
      <c r="AD989" s="414"/>
      <c r="AE989" s="414"/>
      <c r="AF989" s="409"/>
      <c r="AG989" s="409"/>
      <c r="AH989" s="409"/>
      <c r="AI989" s="409"/>
      <c r="AJ989" s="409"/>
      <c r="AK989" s="409"/>
      <c r="AL989" s="409"/>
      <c r="AM989" s="296">
        <f>SUM(Y989:AL989)</f>
        <v>0</v>
      </c>
    </row>
    <row r="990" spans="1:39" ht="15" hidden="1" customHeight="1" outlineLevel="1">
      <c r="A990" s="529"/>
      <c r="B990" s="294" t="s">
        <v>346</v>
      </c>
      <c r="C990" s="291" t="s">
        <v>163</v>
      </c>
      <c r="D990" s="295"/>
      <c r="E990" s="295"/>
      <c r="F990" s="295"/>
      <c r="G990" s="295"/>
      <c r="H990" s="295"/>
      <c r="I990" s="295"/>
      <c r="J990" s="295"/>
      <c r="K990" s="295"/>
      <c r="L990" s="295"/>
      <c r="M990" s="295"/>
      <c r="N990" s="466"/>
      <c r="O990" s="295"/>
      <c r="P990" s="295"/>
      <c r="Q990" s="295"/>
      <c r="R990" s="295"/>
      <c r="S990" s="295"/>
      <c r="T990" s="295"/>
      <c r="U990" s="295"/>
      <c r="V990" s="295"/>
      <c r="W990" s="295"/>
      <c r="X990" s="295"/>
      <c r="Y990" s="410">
        <f>Y989</f>
        <v>0</v>
      </c>
      <c r="Z990" s="410">
        <f t="shared" ref="Z990" si="2645">Z989</f>
        <v>0</v>
      </c>
      <c r="AA990" s="410">
        <f t="shared" ref="AA990" si="2646">AA989</f>
        <v>0</v>
      </c>
      <c r="AB990" s="410">
        <f t="shared" ref="AB990" si="2647">AB989</f>
        <v>0</v>
      </c>
      <c r="AC990" s="410">
        <f t="shared" ref="AC990" si="2648">AC989</f>
        <v>0</v>
      </c>
      <c r="AD990" s="410">
        <f t="shared" ref="AD990" si="2649">AD989</f>
        <v>0</v>
      </c>
      <c r="AE990" s="410">
        <f t="shared" ref="AE990" si="2650">AE989</f>
        <v>0</v>
      </c>
      <c r="AF990" s="410">
        <f t="shared" ref="AF990" si="2651">AF989</f>
        <v>0</v>
      </c>
      <c r="AG990" s="410">
        <f t="shared" ref="AG990" si="2652">AG989</f>
        <v>0</v>
      </c>
      <c r="AH990" s="410">
        <f t="shared" ref="AH990" si="2653">AH989</f>
        <v>0</v>
      </c>
      <c r="AI990" s="410">
        <f t="shared" ref="AI990" si="2654">AI989</f>
        <v>0</v>
      </c>
      <c r="AJ990" s="410">
        <f t="shared" ref="AJ990" si="2655">AJ989</f>
        <v>0</v>
      </c>
      <c r="AK990" s="410">
        <f t="shared" ref="AK990" si="2656">AK989</f>
        <v>0</v>
      </c>
      <c r="AL990" s="410">
        <f t="shared" ref="AL990" si="2657">AL989</f>
        <v>0</v>
      </c>
      <c r="AM990" s="297"/>
    </row>
    <row r="991" spans="1:39" ht="15" hidden="1" customHeight="1" outlineLevel="1">
      <c r="A991" s="529"/>
      <c r="B991" s="294"/>
      <c r="C991" s="291"/>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21"/>
      <c r="Z991" s="422"/>
      <c r="AA991" s="422"/>
      <c r="AB991" s="422"/>
      <c r="AC991" s="422"/>
      <c r="AD991" s="422"/>
      <c r="AE991" s="422"/>
      <c r="AF991" s="422"/>
      <c r="AG991" s="422"/>
      <c r="AH991" s="422"/>
      <c r="AI991" s="422"/>
      <c r="AJ991" s="422"/>
      <c r="AK991" s="422"/>
      <c r="AL991" s="422"/>
      <c r="AM991" s="297"/>
    </row>
    <row r="992" spans="1:39" ht="15.5" hidden="1" outlineLevel="1">
      <c r="A992" s="529"/>
      <c r="B992" s="318" t="s">
        <v>498</v>
      </c>
      <c r="C992" s="289"/>
      <c r="D992" s="289"/>
      <c r="E992" s="289"/>
      <c r="F992" s="289"/>
      <c r="G992" s="289"/>
      <c r="H992" s="289"/>
      <c r="I992" s="289"/>
      <c r="J992" s="289"/>
      <c r="K992" s="289"/>
      <c r="L992" s="289"/>
      <c r="M992" s="289"/>
      <c r="N992" s="290"/>
      <c r="O992" s="289"/>
      <c r="P992" s="289"/>
      <c r="Q992" s="289"/>
      <c r="R992" s="289"/>
      <c r="S992" s="289"/>
      <c r="T992" s="289"/>
      <c r="U992" s="289"/>
      <c r="V992" s="289"/>
      <c r="W992" s="289"/>
      <c r="X992" s="289"/>
      <c r="Y992" s="413"/>
      <c r="Z992" s="413"/>
      <c r="AA992" s="413"/>
      <c r="AB992" s="413"/>
      <c r="AC992" s="413"/>
      <c r="AD992" s="413"/>
      <c r="AE992" s="413"/>
      <c r="AF992" s="413"/>
      <c r="AG992" s="413"/>
      <c r="AH992" s="413"/>
      <c r="AI992" s="413"/>
      <c r="AJ992" s="413"/>
      <c r="AK992" s="413"/>
      <c r="AL992" s="413"/>
      <c r="AM992" s="292"/>
    </row>
    <row r="993" spans="1:39" ht="15" hidden="1" customHeight="1" outlineLevel="1">
      <c r="A993" s="529">
        <v>6</v>
      </c>
      <c r="B993" s="427" t="s">
        <v>99</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14"/>
      <c r="Z993" s="414"/>
      <c r="AA993" s="414"/>
      <c r="AB993" s="414"/>
      <c r="AC993" s="414"/>
      <c r="AD993" s="414"/>
      <c r="AE993" s="414"/>
      <c r="AF993" s="414"/>
      <c r="AG993" s="414"/>
      <c r="AH993" s="414"/>
      <c r="AI993" s="414"/>
      <c r="AJ993" s="414"/>
      <c r="AK993" s="414"/>
      <c r="AL993" s="414"/>
      <c r="AM993" s="296">
        <f>SUM(Y993:AL993)</f>
        <v>0</v>
      </c>
    </row>
    <row r="994" spans="1:39" ht="15" hidden="1" customHeight="1" outlineLevel="1">
      <c r="A994" s="529"/>
      <c r="B994" s="294" t="s">
        <v>346</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0">
        <f>Y993</f>
        <v>0</v>
      </c>
      <c r="Z994" s="410">
        <f t="shared" ref="Z994" si="2658">Z993</f>
        <v>0</v>
      </c>
      <c r="AA994" s="410">
        <f t="shared" ref="AA994" si="2659">AA993</f>
        <v>0</v>
      </c>
      <c r="AB994" s="410">
        <f t="shared" ref="AB994" si="2660">AB993</f>
        <v>0</v>
      </c>
      <c r="AC994" s="410">
        <f t="shared" ref="AC994" si="2661">AC993</f>
        <v>0</v>
      </c>
      <c r="AD994" s="410">
        <f t="shared" ref="AD994" si="2662">AD993</f>
        <v>0</v>
      </c>
      <c r="AE994" s="410">
        <f t="shared" ref="AE994" si="2663">AE993</f>
        <v>0</v>
      </c>
      <c r="AF994" s="410">
        <f t="shared" ref="AF994" si="2664">AF993</f>
        <v>0</v>
      </c>
      <c r="AG994" s="410">
        <f t="shared" ref="AG994" si="2665">AG993</f>
        <v>0</v>
      </c>
      <c r="AH994" s="410">
        <f t="shared" ref="AH994" si="2666">AH993</f>
        <v>0</v>
      </c>
      <c r="AI994" s="410">
        <f t="shared" ref="AI994" si="2667">AI993</f>
        <v>0</v>
      </c>
      <c r="AJ994" s="410">
        <f t="shared" ref="AJ994" si="2668">AJ993</f>
        <v>0</v>
      </c>
      <c r="AK994" s="410">
        <f t="shared" ref="AK994" si="2669">AK993</f>
        <v>0</v>
      </c>
      <c r="AL994" s="410">
        <f t="shared" ref="AL994" si="2670">AL993</f>
        <v>0</v>
      </c>
      <c r="AM994" s="311"/>
    </row>
    <row r="995" spans="1:39" ht="15" hidden="1" customHeight="1" outlineLevel="1">
      <c r="A995" s="529"/>
      <c r="B995" s="310"/>
      <c r="C995" s="312"/>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15"/>
      <c r="Z995" s="415"/>
      <c r="AA995" s="415"/>
      <c r="AB995" s="415"/>
      <c r="AC995" s="415"/>
      <c r="AD995" s="415"/>
      <c r="AE995" s="415"/>
      <c r="AF995" s="415"/>
      <c r="AG995" s="415"/>
      <c r="AH995" s="415"/>
      <c r="AI995" s="415"/>
      <c r="AJ995" s="415"/>
      <c r="AK995" s="415"/>
      <c r="AL995" s="415"/>
      <c r="AM995" s="313"/>
    </row>
    <row r="996" spans="1:39" ht="15" hidden="1" customHeight="1" outlineLevel="1">
      <c r="A996" s="529">
        <v>7</v>
      </c>
      <c r="B996" s="427" t="s">
        <v>100</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4"/>
      <c r="Z996" s="414"/>
      <c r="AA996" s="414"/>
      <c r="AB996" s="414"/>
      <c r="AC996" s="414"/>
      <c r="AD996" s="414"/>
      <c r="AE996" s="414"/>
      <c r="AF996" s="414"/>
      <c r="AG996" s="414"/>
      <c r="AH996" s="414"/>
      <c r="AI996" s="414"/>
      <c r="AJ996" s="414"/>
      <c r="AK996" s="414"/>
      <c r="AL996" s="414"/>
      <c r="AM996" s="296">
        <f>SUM(Y996:AL996)</f>
        <v>0</v>
      </c>
    </row>
    <row r="997" spans="1:39" ht="15" hidden="1" customHeight="1" outlineLevel="1">
      <c r="A997" s="529"/>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0">
        <f>Y996</f>
        <v>0</v>
      </c>
      <c r="Z997" s="410">
        <f t="shared" ref="Z997" si="2671">Z996</f>
        <v>0</v>
      </c>
      <c r="AA997" s="410">
        <f t="shared" ref="AA997" si="2672">AA996</f>
        <v>0</v>
      </c>
      <c r="AB997" s="410">
        <f t="shared" ref="AB997" si="2673">AB996</f>
        <v>0</v>
      </c>
      <c r="AC997" s="410">
        <f t="shared" ref="AC997" si="2674">AC996</f>
        <v>0</v>
      </c>
      <c r="AD997" s="410">
        <f t="shared" ref="AD997" si="2675">AD996</f>
        <v>0</v>
      </c>
      <c r="AE997" s="410">
        <f t="shared" ref="AE997" si="2676">AE996</f>
        <v>0</v>
      </c>
      <c r="AF997" s="410">
        <f t="shared" ref="AF997" si="2677">AF996</f>
        <v>0</v>
      </c>
      <c r="AG997" s="410">
        <f t="shared" ref="AG997" si="2678">AG996</f>
        <v>0</v>
      </c>
      <c r="AH997" s="410">
        <f t="shared" ref="AH997" si="2679">AH996</f>
        <v>0</v>
      </c>
      <c r="AI997" s="410">
        <f t="shared" ref="AI997" si="2680">AI996</f>
        <v>0</v>
      </c>
      <c r="AJ997" s="410">
        <f t="shared" ref="AJ997" si="2681">AJ996</f>
        <v>0</v>
      </c>
      <c r="AK997" s="410">
        <f t="shared" ref="AK997" si="2682">AK996</f>
        <v>0</v>
      </c>
      <c r="AL997" s="410">
        <f t="shared" ref="AL997" si="2683">AL996</f>
        <v>0</v>
      </c>
      <c r="AM997" s="311"/>
    </row>
    <row r="998" spans="1:39" ht="15" hidden="1" customHeight="1" outlineLevel="1">
      <c r="A998" s="529"/>
      <c r="B998" s="314"/>
      <c r="C998" s="312"/>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5"/>
      <c r="Z998" s="416"/>
      <c r="AA998" s="415"/>
      <c r="AB998" s="415"/>
      <c r="AC998" s="415"/>
      <c r="AD998" s="415"/>
      <c r="AE998" s="415"/>
      <c r="AF998" s="415"/>
      <c r="AG998" s="415"/>
      <c r="AH998" s="415"/>
      <c r="AI998" s="415"/>
      <c r="AJ998" s="415"/>
      <c r="AK998" s="415"/>
      <c r="AL998" s="415"/>
      <c r="AM998" s="313"/>
    </row>
    <row r="999" spans="1:39" ht="15" hidden="1" customHeight="1" outlineLevel="1">
      <c r="A999" s="529">
        <v>8</v>
      </c>
      <c r="B999" s="427" t="s">
        <v>101</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4"/>
      <c r="Z999" s="414"/>
      <c r="AA999" s="414"/>
      <c r="AB999" s="414"/>
      <c r="AC999" s="414"/>
      <c r="AD999" s="414"/>
      <c r="AE999" s="414"/>
      <c r="AF999" s="414"/>
      <c r="AG999" s="414"/>
      <c r="AH999" s="414"/>
      <c r="AI999" s="414"/>
      <c r="AJ999" s="414"/>
      <c r="AK999" s="414"/>
      <c r="AL999" s="414"/>
      <c r="AM999" s="296">
        <f>SUM(Y999:AL999)</f>
        <v>0</v>
      </c>
    </row>
    <row r="1000" spans="1:39" ht="15" hidden="1" customHeight="1" outlineLevel="1">
      <c r="A1000" s="529"/>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0">
        <f>Y999</f>
        <v>0</v>
      </c>
      <c r="Z1000" s="410">
        <f t="shared" ref="Z1000" si="2684">Z999</f>
        <v>0</v>
      </c>
      <c r="AA1000" s="410">
        <f t="shared" ref="AA1000" si="2685">AA999</f>
        <v>0</v>
      </c>
      <c r="AB1000" s="410">
        <f t="shared" ref="AB1000" si="2686">AB999</f>
        <v>0</v>
      </c>
      <c r="AC1000" s="410">
        <f t="shared" ref="AC1000" si="2687">AC999</f>
        <v>0</v>
      </c>
      <c r="AD1000" s="410">
        <f t="shared" ref="AD1000" si="2688">AD999</f>
        <v>0</v>
      </c>
      <c r="AE1000" s="410">
        <f t="shared" ref="AE1000" si="2689">AE999</f>
        <v>0</v>
      </c>
      <c r="AF1000" s="410">
        <f t="shared" ref="AF1000" si="2690">AF999</f>
        <v>0</v>
      </c>
      <c r="AG1000" s="410">
        <f t="shared" ref="AG1000" si="2691">AG999</f>
        <v>0</v>
      </c>
      <c r="AH1000" s="410">
        <f t="shared" ref="AH1000" si="2692">AH999</f>
        <v>0</v>
      </c>
      <c r="AI1000" s="410">
        <f t="shared" ref="AI1000" si="2693">AI999</f>
        <v>0</v>
      </c>
      <c r="AJ1000" s="410">
        <f t="shared" ref="AJ1000" si="2694">AJ999</f>
        <v>0</v>
      </c>
      <c r="AK1000" s="410">
        <f t="shared" ref="AK1000" si="2695">AK999</f>
        <v>0</v>
      </c>
      <c r="AL1000" s="410">
        <f t="shared" ref="AL1000" si="2696">AL999</f>
        <v>0</v>
      </c>
      <c r="AM1000" s="311"/>
    </row>
    <row r="1001" spans="1:39" ht="15" hidden="1" customHeight="1" outlineLevel="1">
      <c r="A1001" s="529"/>
      <c r="B1001" s="314"/>
      <c r="C1001" s="312"/>
      <c r="D1001" s="316"/>
      <c r="E1001" s="316"/>
      <c r="F1001" s="316"/>
      <c r="G1001" s="316"/>
      <c r="H1001" s="316"/>
      <c r="I1001" s="316"/>
      <c r="J1001" s="316"/>
      <c r="K1001" s="316"/>
      <c r="L1001" s="316"/>
      <c r="M1001" s="316"/>
      <c r="N1001" s="291"/>
      <c r="O1001" s="316"/>
      <c r="P1001" s="316"/>
      <c r="Q1001" s="316"/>
      <c r="R1001" s="316"/>
      <c r="S1001" s="316"/>
      <c r="T1001" s="316"/>
      <c r="U1001" s="316"/>
      <c r="V1001" s="316"/>
      <c r="W1001" s="316"/>
      <c r="X1001" s="316"/>
      <c r="Y1001" s="415"/>
      <c r="Z1001" s="416"/>
      <c r="AA1001" s="415"/>
      <c r="AB1001" s="415"/>
      <c r="AC1001" s="415"/>
      <c r="AD1001" s="415"/>
      <c r="AE1001" s="415"/>
      <c r="AF1001" s="415"/>
      <c r="AG1001" s="415"/>
      <c r="AH1001" s="415"/>
      <c r="AI1001" s="415"/>
      <c r="AJ1001" s="415"/>
      <c r="AK1001" s="415"/>
      <c r="AL1001" s="415"/>
      <c r="AM1001" s="313"/>
    </row>
    <row r="1002" spans="1:39" ht="15" hidden="1" customHeight="1" outlineLevel="1">
      <c r="A1002" s="529">
        <v>9</v>
      </c>
      <c r="B1002" s="427" t="s">
        <v>102</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4"/>
      <c r="Z1002" s="414"/>
      <c r="AA1002" s="414"/>
      <c r="AB1002" s="414"/>
      <c r="AC1002" s="414"/>
      <c r="AD1002" s="414"/>
      <c r="AE1002" s="414"/>
      <c r="AF1002" s="414"/>
      <c r="AG1002" s="414"/>
      <c r="AH1002" s="414"/>
      <c r="AI1002" s="414"/>
      <c r="AJ1002" s="414"/>
      <c r="AK1002" s="414"/>
      <c r="AL1002" s="414"/>
      <c r="AM1002" s="296">
        <f>SUM(Y1002:AL1002)</f>
        <v>0</v>
      </c>
    </row>
    <row r="1003" spans="1:39" ht="15" hidden="1" customHeight="1" outlineLevel="1">
      <c r="A1003" s="529"/>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0">
        <f>Y1002</f>
        <v>0</v>
      </c>
      <c r="Z1003" s="410">
        <f t="shared" ref="Z1003" si="2697">Z1002</f>
        <v>0</v>
      </c>
      <c r="AA1003" s="410">
        <f t="shared" ref="AA1003" si="2698">AA1002</f>
        <v>0</v>
      </c>
      <c r="AB1003" s="410">
        <f t="shared" ref="AB1003" si="2699">AB1002</f>
        <v>0</v>
      </c>
      <c r="AC1003" s="410">
        <f t="shared" ref="AC1003" si="2700">AC1002</f>
        <v>0</v>
      </c>
      <c r="AD1003" s="410">
        <f t="shared" ref="AD1003" si="2701">AD1002</f>
        <v>0</v>
      </c>
      <c r="AE1003" s="410">
        <f t="shared" ref="AE1003" si="2702">AE1002</f>
        <v>0</v>
      </c>
      <c r="AF1003" s="410">
        <f t="shared" ref="AF1003" si="2703">AF1002</f>
        <v>0</v>
      </c>
      <c r="AG1003" s="410">
        <f t="shared" ref="AG1003" si="2704">AG1002</f>
        <v>0</v>
      </c>
      <c r="AH1003" s="410">
        <f t="shared" ref="AH1003" si="2705">AH1002</f>
        <v>0</v>
      </c>
      <c r="AI1003" s="410">
        <f t="shared" ref="AI1003" si="2706">AI1002</f>
        <v>0</v>
      </c>
      <c r="AJ1003" s="410">
        <f t="shared" ref="AJ1003" si="2707">AJ1002</f>
        <v>0</v>
      </c>
      <c r="AK1003" s="410">
        <f t="shared" ref="AK1003" si="2708">AK1002</f>
        <v>0</v>
      </c>
      <c r="AL1003" s="410">
        <f t="shared" ref="AL1003" si="2709">AL1002</f>
        <v>0</v>
      </c>
      <c r="AM1003" s="311"/>
    </row>
    <row r="1004" spans="1:39" ht="15" hidden="1" customHeight="1" outlineLevel="1">
      <c r="A1004" s="529"/>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5"/>
      <c r="Z1004" s="415"/>
      <c r="AA1004" s="415"/>
      <c r="AB1004" s="415"/>
      <c r="AC1004" s="415"/>
      <c r="AD1004" s="415"/>
      <c r="AE1004" s="415"/>
      <c r="AF1004" s="415"/>
      <c r="AG1004" s="415"/>
      <c r="AH1004" s="415"/>
      <c r="AI1004" s="415"/>
      <c r="AJ1004" s="415"/>
      <c r="AK1004" s="415"/>
      <c r="AL1004" s="415"/>
      <c r="AM1004" s="313"/>
    </row>
    <row r="1005" spans="1:39" ht="15" hidden="1" customHeight="1" outlineLevel="1">
      <c r="A1005" s="529">
        <v>10</v>
      </c>
      <c r="B1005" s="427" t="s">
        <v>103</v>
      </c>
      <c r="C1005" s="291" t="s">
        <v>25</v>
      </c>
      <c r="D1005" s="295"/>
      <c r="E1005" s="295"/>
      <c r="F1005" s="295"/>
      <c r="G1005" s="295"/>
      <c r="H1005" s="295"/>
      <c r="I1005" s="295"/>
      <c r="J1005" s="295"/>
      <c r="K1005" s="295"/>
      <c r="L1005" s="295"/>
      <c r="M1005" s="295"/>
      <c r="N1005" s="295">
        <v>3</v>
      </c>
      <c r="O1005" s="295"/>
      <c r="P1005" s="295"/>
      <c r="Q1005" s="295"/>
      <c r="R1005" s="295"/>
      <c r="S1005" s="295"/>
      <c r="T1005" s="295"/>
      <c r="U1005" s="295"/>
      <c r="V1005" s="295"/>
      <c r="W1005" s="295"/>
      <c r="X1005" s="295"/>
      <c r="Y1005" s="414"/>
      <c r="Z1005" s="414"/>
      <c r="AA1005" s="414"/>
      <c r="AB1005" s="414"/>
      <c r="AC1005" s="414"/>
      <c r="AD1005" s="414"/>
      <c r="AE1005" s="414"/>
      <c r="AF1005" s="414"/>
      <c r="AG1005" s="414"/>
      <c r="AH1005" s="414"/>
      <c r="AI1005" s="414"/>
      <c r="AJ1005" s="414"/>
      <c r="AK1005" s="414"/>
      <c r="AL1005" s="414"/>
      <c r="AM1005" s="296">
        <f>SUM(Y1005:AL1005)</f>
        <v>0</v>
      </c>
    </row>
    <row r="1006" spans="1:39" ht="15" hidden="1" customHeight="1" outlineLevel="1">
      <c r="A1006" s="529"/>
      <c r="B1006" s="294" t="s">
        <v>346</v>
      </c>
      <c r="C1006" s="291" t="s">
        <v>163</v>
      </c>
      <c r="D1006" s="295"/>
      <c r="E1006" s="295"/>
      <c r="F1006" s="295"/>
      <c r="G1006" s="295"/>
      <c r="H1006" s="295"/>
      <c r="I1006" s="295"/>
      <c r="J1006" s="295"/>
      <c r="K1006" s="295"/>
      <c r="L1006" s="295"/>
      <c r="M1006" s="295"/>
      <c r="N1006" s="295">
        <f>N1005</f>
        <v>3</v>
      </c>
      <c r="O1006" s="295"/>
      <c r="P1006" s="295"/>
      <c r="Q1006" s="295"/>
      <c r="R1006" s="295"/>
      <c r="S1006" s="295"/>
      <c r="T1006" s="295"/>
      <c r="U1006" s="295"/>
      <c r="V1006" s="295"/>
      <c r="W1006" s="295"/>
      <c r="X1006" s="295"/>
      <c r="Y1006" s="410">
        <f>Y1005</f>
        <v>0</v>
      </c>
      <c r="Z1006" s="410">
        <f t="shared" ref="Z1006" si="2710">Z1005</f>
        <v>0</v>
      </c>
      <c r="AA1006" s="410">
        <f t="shared" ref="AA1006" si="2711">AA1005</f>
        <v>0</v>
      </c>
      <c r="AB1006" s="410">
        <f t="shared" ref="AB1006" si="2712">AB1005</f>
        <v>0</v>
      </c>
      <c r="AC1006" s="410">
        <f t="shared" ref="AC1006" si="2713">AC1005</f>
        <v>0</v>
      </c>
      <c r="AD1006" s="410">
        <f t="shared" ref="AD1006" si="2714">AD1005</f>
        <v>0</v>
      </c>
      <c r="AE1006" s="410">
        <f t="shared" ref="AE1006" si="2715">AE1005</f>
        <v>0</v>
      </c>
      <c r="AF1006" s="410">
        <f t="shared" ref="AF1006" si="2716">AF1005</f>
        <v>0</v>
      </c>
      <c r="AG1006" s="410">
        <f t="shared" ref="AG1006" si="2717">AG1005</f>
        <v>0</v>
      </c>
      <c r="AH1006" s="410">
        <f t="shared" ref="AH1006" si="2718">AH1005</f>
        <v>0</v>
      </c>
      <c r="AI1006" s="410">
        <f t="shared" ref="AI1006" si="2719">AI1005</f>
        <v>0</v>
      </c>
      <c r="AJ1006" s="410">
        <f t="shared" ref="AJ1006" si="2720">AJ1005</f>
        <v>0</v>
      </c>
      <c r="AK1006" s="410">
        <f t="shared" ref="AK1006" si="2721">AK1005</f>
        <v>0</v>
      </c>
      <c r="AL1006" s="410">
        <f t="shared" ref="AL1006" si="2722">AL1005</f>
        <v>0</v>
      </c>
      <c r="AM1006" s="311"/>
    </row>
    <row r="1007" spans="1:39" ht="15" hidden="1" customHeight="1" outlineLevel="1">
      <c r="A1007" s="529"/>
      <c r="B1007" s="314"/>
      <c r="C1007" s="312"/>
      <c r="D1007" s="316"/>
      <c r="E1007" s="316"/>
      <c r="F1007" s="316"/>
      <c r="G1007" s="316"/>
      <c r="H1007" s="316"/>
      <c r="I1007" s="316"/>
      <c r="J1007" s="316"/>
      <c r="K1007" s="316"/>
      <c r="L1007" s="316"/>
      <c r="M1007" s="316"/>
      <c r="N1007" s="291"/>
      <c r="O1007" s="316"/>
      <c r="P1007" s="316"/>
      <c r="Q1007" s="316"/>
      <c r="R1007" s="316"/>
      <c r="S1007" s="316"/>
      <c r="T1007" s="316"/>
      <c r="U1007" s="316"/>
      <c r="V1007" s="316"/>
      <c r="W1007" s="316"/>
      <c r="X1007" s="316"/>
      <c r="Y1007" s="415"/>
      <c r="Z1007" s="416"/>
      <c r="AA1007" s="415"/>
      <c r="AB1007" s="415"/>
      <c r="AC1007" s="415"/>
      <c r="AD1007" s="415"/>
      <c r="AE1007" s="415"/>
      <c r="AF1007" s="415"/>
      <c r="AG1007" s="415"/>
      <c r="AH1007" s="415"/>
      <c r="AI1007" s="415"/>
      <c r="AJ1007" s="415"/>
      <c r="AK1007" s="415"/>
      <c r="AL1007" s="415"/>
      <c r="AM1007" s="313"/>
    </row>
    <row r="1008" spans="1:39" ht="15" hidden="1" customHeight="1" outlineLevel="1">
      <c r="A1008" s="529"/>
      <c r="B1008" s="288" t="s">
        <v>10</v>
      </c>
      <c r="C1008" s="289"/>
      <c r="D1008" s="289"/>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3"/>
      <c r="Z1008" s="413"/>
      <c r="AA1008" s="413"/>
      <c r="AB1008" s="413"/>
      <c r="AC1008" s="413"/>
      <c r="AD1008" s="413"/>
      <c r="AE1008" s="413"/>
      <c r="AF1008" s="413"/>
      <c r="AG1008" s="413"/>
      <c r="AH1008" s="413"/>
      <c r="AI1008" s="413"/>
      <c r="AJ1008" s="413"/>
      <c r="AK1008" s="413"/>
      <c r="AL1008" s="413"/>
      <c r="AM1008" s="292"/>
    </row>
    <row r="1009" spans="1:40" ht="15" hidden="1" customHeight="1" outlineLevel="1">
      <c r="A1009" s="529">
        <v>11</v>
      </c>
      <c r="B1009" s="427" t="s">
        <v>104</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5"/>
      <c r="Z1009" s="414"/>
      <c r="AA1009" s="414"/>
      <c r="AB1009" s="414"/>
      <c r="AC1009" s="414"/>
      <c r="AD1009" s="414"/>
      <c r="AE1009" s="414"/>
      <c r="AF1009" s="414"/>
      <c r="AG1009" s="414"/>
      <c r="AH1009" s="414"/>
      <c r="AI1009" s="414"/>
      <c r="AJ1009" s="414"/>
      <c r="AK1009" s="414"/>
      <c r="AL1009" s="414"/>
      <c r="AM1009" s="296">
        <f>SUM(Y1009:AL1009)</f>
        <v>0</v>
      </c>
    </row>
    <row r="1010" spans="1:40" ht="15" hidden="1" customHeight="1" outlineLevel="1">
      <c r="A1010" s="529"/>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0">
        <f>Y1009</f>
        <v>0</v>
      </c>
      <c r="Z1010" s="410">
        <f t="shared" ref="Z1010" si="2723">Z1009</f>
        <v>0</v>
      </c>
      <c r="AA1010" s="410">
        <f t="shared" ref="AA1010" si="2724">AA1009</f>
        <v>0</v>
      </c>
      <c r="AB1010" s="410">
        <f t="shared" ref="AB1010" si="2725">AB1009</f>
        <v>0</v>
      </c>
      <c r="AC1010" s="410">
        <f t="shared" ref="AC1010" si="2726">AC1009</f>
        <v>0</v>
      </c>
      <c r="AD1010" s="410">
        <f t="shared" ref="AD1010" si="2727">AD1009</f>
        <v>0</v>
      </c>
      <c r="AE1010" s="410">
        <f t="shared" ref="AE1010" si="2728">AE1009</f>
        <v>0</v>
      </c>
      <c r="AF1010" s="410">
        <f t="shared" ref="AF1010" si="2729">AF1009</f>
        <v>0</v>
      </c>
      <c r="AG1010" s="410">
        <f t="shared" ref="AG1010" si="2730">AG1009</f>
        <v>0</v>
      </c>
      <c r="AH1010" s="410">
        <f t="shared" ref="AH1010" si="2731">AH1009</f>
        <v>0</v>
      </c>
      <c r="AI1010" s="410">
        <f t="shared" ref="AI1010" si="2732">AI1009</f>
        <v>0</v>
      </c>
      <c r="AJ1010" s="410">
        <f t="shared" ref="AJ1010" si="2733">AJ1009</f>
        <v>0</v>
      </c>
      <c r="AK1010" s="410">
        <f t="shared" ref="AK1010" si="2734">AK1009</f>
        <v>0</v>
      </c>
      <c r="AL1010" s="410">
        <f t="shared" ref="AL1010" si="2735">AL1009</f>
        <v>0</v>
      </c>
      <c r="AM1010" s="297"/>
    </row>
    <row r="1011" spans="1:40" ht="15" hidden="1" customHeight="1" outlineLevel="1">
      <c r="A1011" s="529"/>
      <c r="B1011" s="315"/>
      <c r="C1011" s="305"/>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1"/>
      <c r="Z1011" s="420"/>
      <c r="AA1011" s="420"/>
      <c r="AB1011" s="420"/>
      <c r="AC1011" s="420"/>
      <c r="AD1011" s="420"/>
      <c r="AE1011" s="420"/>
      <c r="AF1011" s="420"/>
      <c r="AG1011" s="420"/>
      <c r="AH1011" s="420"/>
      <c r="AI1011" s="420"/>
      <c r="AJ1011" s="420"/>
      <c r="AK1011" s="420"/>
      <c r="AL1011" s="420"/>
      <c r="AM1011" s="306"/>
    </row>
    <row r="1012" spans="1:40" ht="28.5" hidden="1" customHeight="1" outlineLevel="1">
      <c r="A1012" s="529">
        <v>12</v>
      </c>
      <c r="B1012" s="427" t="s">
        <v>105</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09"/>
      <c r="Z1012" s="414"/>
      <c r="AA1012" s="414"/>
      <c r="AB1012" s="414"/>
      <c r="AC1012" s="414"/>
      <c r="AD1012" s="414"/>
      <c r="AE1012" s="414"/>
      <c r="AF1012" s="414"/>
      <c r="AG1012" s="414"/>
      <c r="AH1012" s="414"/>
      <c r="AI1012" s="414"/>
      <c r="AJ1012" s="414"/>
      <c r="AK1012" s="414"/>
      <c r="AL1012" s="414"/>
      <c r="AM1012" s="296">
        <f>SUM(Y1012:AL1012)</f>
        <v>0</v>
      </c>
    </row>
    <row r="1013" spans="1:40" ht="15" hidden="1" customHeight="1" outlineLevel="1">
      <c r="A1013" s="529"/>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0">
        <f>Y1012</f>
        <v>0</v>
      </c>
      <c r="Z1013" s="410">
        <f t="shared" ref="Z1013" si="2736">Z1012</f>
        <v>0</v>
      </c>
      <c r="AA1013" s="410">
        <f t="shared" ref="AA1013" si="2737">AA1012</f>
        <v>0</v>
      </c>
      <c r="AB1013" s="410">
        <f t="shared" ref="AB1013" si="2738">AB1012</f>
        <v>0</v>
      </c>
      <c r="AC1013" s="410">
        <f t="shared" ref="AC1013" si="2739">AC1012</f>
        <v>0</v>
      </c>
      <c r="AD1013" s="410">
        <f t="shared" ref="AD1013" si="2740">AD1012</f>
        <v>0</v>
      </c>
      <c r="AE1013" s="410">
        <f t="shared" ref="AE1013" si="2741">AE1012</f>
        <v>0</v>
      </c>
      <c r="AF1013" s="410">
        <f t="shared" ref="AF1013" si="2742">AF1012</f>
        <v>0</v>
      </c>
      <c r="AG1013" s="410">
        <f t="shared" ref="AG1013" si="2743">AG1012</f>
        <v>0</v>
      </c>
      <c r="AH1013" s="410">
        <f t="shared" ref="AH1013" si="2744">AH1012</f>
        <v>0</v>
      </c>
      <c r="AI1013" s="410">
        <f t="shared" ref="AI1013" si="2745">AI1012</f>
        <v>0</v>
      </c>
      <c r="AJ1013" s="410">
        <f t="shared" ref="AJ1013" si="2746">AJ1012</f>
        <v>0</v>
      </c>
      <c r="AK1013" s="410">
        <f t="shared" ref="AK1013" si="2747">AK1012</f>
        <v>0</v>
      </c>
      <c r="AL1013" s="410">
        <f t="shared" ref="AL1013" si="2748">AL1012</f>
        <v>0</v>
      </c>
      <c r="AM1013" s="297"/>
    </row>
    <row r="1014" spans="1:40" ht="15" hidden="1" customHeight="1" outlineLevel="1">
      <c r="A1014" s="529"/>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1"/>
      <c r="Z1014" s="421"/>
      <c r="AA1014" s="411"/>
      <c r="AB1014" s="411"/>
      <c r="AC1014" s="411"/>
      <c r="AD1014" s="411"/>
      <c r="AE1014" s="411"/>
      <c r="AF1014" s="411"/>
      <c r="AG1014" s="411"/>
      <c r="AH1014" s="411"/>
      <c r="AI1014" s="411"/>
      <c r="AJ1014" s="411"/>
      <c r="AK1014" s="411"/>
      <c r="AL1014" s="411"/>
      <c r="AM1014" s="306"/>
    </row>
    <row r="1015" spans="1:40" ht="15" hidden="1" customHeight="1" outlineLevel="1">
      <c r="A1015" s="529">
        <v>13</v>
      </c>
      <c r="B1015" s="427" t="s">
        <v>106</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09"/>
      <c r="Z1015" s="414"/>
      <c r="AA1015" s="414"/>
      <c r="AB1015" s="414"/>
      <c r="AC1015" s="414"/>
      <c r="AD1015" s="414"/>
      <c r="AE1015" s="414"/>
      <c r="AF1015" s="414"/>
      <c r="AG1015" s="414"/>
      <c r="AH1015" s="414"/>
      <c r="AI1015" s="414"/>
      <c r="AJ1015" s="414"/>
      <c r="AK1015" s="414"/>
      <c r="AL1015" s="414"/>
      <c r="AM1015" s="296">
        <f>SUM(Y1015:AL1015)</f>
        <v>0</v>
      </c>
    </row>
    <row r="1016" spans="1:40" ht="15" hidden="1" customHeight="1" outlineLevel="1">
      <c r="A1016" s="529"/>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0">
        <f>Y1015</f>
        <v>0</v>
      </c>
      <c r="Z1016" s="410">
        <f t="shared" ref="Z1016" si="2749">Z1015</f>
        <v>0</v>
      </c>
      <c r="AA1016" s="410">
        <f t="shared" ref="AA1016" si="2750">AA1015</f>
        <v>0</v>
      </c>
      <c r="AB1016" s="410">
        <f t="shared" ref="AB1016" si="2751">AB1015</f>
        <v>0</v>
      </c>
      <c r="AC1016" s="410">
        <f t="shared" ref="AC1016" si="2752">AC1015</f>
        <v>0</v>
      </c>
      <c r="AD1016" s="410">
        <f t="shared" ref="AD1016" si="2753">AD1015</f>
        <v>0</v>
      </c>
      <c r="AE1016" s="410">
        <f t="shared" ref="AE1016" si="2754">AE1015</f>
        <v>0</v>
      </c>
      <c r="AF1016" s="410">
        <f t="shared" ref="AF1016" si="2755">AF1015</f>
        <v>0</v>
      </c>
      <c r="AG1016" s="410">
        <f t="shared" ref="AG1016" si="2756">AG1015</f>
        <v>0</v>
      </c>
      <c r="AH1016" s="410">
        <f t="shared" ref="AH1016" si="2757">AH1015</f>
        <v>0</v>
      </c>
      <c r="AI1016" s="410">
        <f t="shared" ref="AI1016" si="2758">AI1015</f>
        <v>0</v>
      </c>
      <c r="AJ1016" s="410">
        <f t="shared" ref="AJ1016" si="2759">AJ1015</f>
        <v>0</v>
      </c>
      <c r="AK1016" s="410">
        <f t="shared" ref="AK1016" si="2760">AK1015</f>
        <v>0</v>
      </c>
      <c r="AL1016" s="410">
        <f t="shared" ref="AL1016" si="2761">AL1015</f>
        <v>0</v>
      </c>
      <c r="AM1016" s="306"/>
    </row>
    <row r="1017" spans="1:40" ht="15" hidden="1" customHeight="1" outlineLevel="1">
      <c r="A1017" s="529"/>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1"/>
      <c r="Z1017" s="411"/>
      <c r="AA1017" s="411"/>
      <c r="AB1017" s="411"/>
      <c r="AC1017" s="411"/>
      <c r="AD1017" s="411"/>
      <c r="AE1017" s="411"/>
      <c r="AF1017" s="411"/>
      <c r="AG1017" s="411"/>
      <c r="AH1017" s="411"/>
      <c r="AI1017" s="411"/>
      <c r="AJ1017" s="411"/>
      <c r="AK1017" s="411"/>
      <c r="AL1017" s="411"/>
      <c r="AM1017" s="306"/>
    </row>
    <row r="1018" spans="1:40" ht="15" hidden="1" customHeight="1" outlineLevel="1">
      <c r="A1018" s="529"/>
      <c r="B1018" s="288" t="s">
        <v>107</v>
      </c>
      <c r="C1018" s="289"/>
      <c r="D1018" s="290"/>
      <c r="E1018" s="290"/>
      <c r="F1018" s="290"/>
      <c r="G1018" s="290"/>
      <c r="H1018" s="290"/>
      <c r="I1018" s="290"/>
      <c r="J1018" s="290"/>
      <c r="K1018" s="290"/>
      <c r="L1018" s="290"/>
      <c r="M1018" s="290"/>
      <c r="N1018" s="290"/>
      <c r="O1018" s="290"/>
      <c r="P1018" s="289"/>
      <c r="Q1018" s="289"/>
      <c r="R1018" s="289"/>
      <c r="S1018" s="289"/>
      <c r="T1018" s="289"/>
      <c r="U1018" s="289"/>
      <c r="V1018" s="289"/>
      <c r="W1018" s="289"/>
      <c r="X1018" s="289"/>
      <c r="Y1018" s="413"/>
      <c r="Z1018" s="413"/>
      <c r="AA1018" s="413"/>
      <c r="AB1018" s="413"/>
      <c r="AC1018" s="413"/>
      <c r="AD1018" s="413"/>
      <c r="AE1018" s="413"/>
      <c r="AF1018" s="413"/>
      <c r="AG1018" s="413"/>
      <c r="AH1018" s="413"/>
      <c r="AI1018" s="413"/>
      <c r="AJ1018" s="413"/>
      <c r="AK1018" s="413"/>
      <c r="AL1018" s="413"/>
      <c r="AM1018" s="292"/>
    </row>
    <row r="1019" spans="1:40" ht="15" hidden="1" customHeight="1" outlineLevel="1">
      <c r="A1019" s="529">
        <v>14</v>
      </c>
      <c r="B1019" s="315" t="s">
        <v>108</v>
      </c>
      <c r="C1019" s="291" t="s">
        <v>25</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09"/>
      <c r="Z1019" s="409"/>
      <c r="AA1019" s="409"/>
      <c r="AB1019" s="409"/>
      <c r="AC1019" s="409"/>
      <c r="AD1019" s="409"/>
      <c r="AE1019" s="409"/>
      <c r="AF1019" s="409"/>
      <c r="AG1019" s="409"/>
      <c r="AH1019" s="409"/>
      <c r="AI1019" s="409"/>
      <c r="AJ1019" s="409"/>
      <c r="AK1019" s="409"/>
      <c r="AL1019" s="409"/>
      <c r="AM1019" s="296">
        <f>SUM(Y1019:AL1019)</f>
        <v>0</v>
      </c>
    </row>
    <row r="1020" spans="1:40" ht="15" hidden="1" customHeight="1" outlineLevel="1">
      <c r="A1020" s="529"/>
      <c r="B1020" s="294" t="s">
        <v>346</v>
      </c>
      <c r="C1020" s="291" t="s">
        <v>163</v>
      </c>
      <c r="D1020" s="295"/>
      <c r="E1020" s="295"/>
      <c r="F1020" s="295"/>
      <c r="G1020" s="295"/>
      <c r="H1020" s="295"/>
      <c r="I1020" s="295"/>
      <c r="J1020" s="295"/>
      <c r="K1020" s="295"/>
      <c r="L1020" s="295"/>
      <c r="M1020" s="295"/>
      <c r="N1020" s="295">
        <f>N1019</f>
        <v>12</v>
      </c>
      <c r="O1020" s="295"/>
      <c r="P1020" s="295"/>
      <c r="Q1020" s="295"/>
      <c r="R1020" s="295"/>
      <c r="S1020" s="295"/>
      <c r="T1020" s="295"/>
      <c r="U1020" s="295"/>
      <c r="V1020" s="295"/>
      <c r="W1020" s="295"/>
      <c r="X1020" s="295"/>
      <c r="Y1020" s="410">
        <f>Y1019</f>
        <v>0</v>
      </c>
      <c r="Z1020" s="410">
        <f t="shared" ref="Z1020" si="2762">Z1019</f>
        <v>0</v>
      </c>
      <c r="AA1020" s="410">
        <f t="shared" ref="AA1020" si="2763">AA1019</f>
        <v>0</v>
      </c>
      <c r="AB1020" s="410">
        <f t="shared" ref="AB1020" si="2764">AB1019</f>
        <v>0</v>
      </c>
      <c r="AC1020" s="410">
        <f t="shared" ref="AC1020" si="2765">AC1019</f>
        <v>0</v>
      </c>
      <c r="AD1020" s="410">
        <f t="shared" ref="AD1020" si="2766">AD1019</f>
        <v>0</v>
      </c>
      <c r="AE1020" s="410">
        <f t="shared" ref="AE1020" si="2767">AE1019</f>
        <v>0</v>
      </c>
      <c r="AF1020" s="410">
        <f t="shared" ref="AF1020" si="2768">AF1019</f>
        <v>0</v>
      </c>
      <c r="AG1020" s="410">
        <f t="shared" ref="AG1020" si="2769">AG1019</f>
        <v>0</v>
      </c>
      <c r="AH1020" s="410">
        <f t="shared" ref="AH1020" si="2770">AH1019</f>
        <v>0</v>
      </c>
      <c r="AI1020" s="410">
        <f t="shared" ref="AI1020" si="2771">AI1019</f>
        <v>0</v>
      </c>
      <c r="AJ1020" s="410">
        <f t="shared" ref="AJ1020" si="2772">AJ1019</f>
        <v>0</v>
      </c>
      <c r="AK1020" s="410">
        <f t="shared" ref="AK1020" si="2773">AK1019</f>
        <v>0</v>
      </c>
      <c r="AL1020" s="410">
        <f t="shared" ref="AL1020" si="2774">AL1019</f>
        <v>0</v>
      </c>
      <c r="AM1020" s="297"/>
    </row>
    <row r="1021" spans="1:40" ht="15" hidden="1" customHeight="1" outlineLevel="1">
      <c r="A1021" s="529"/>
      <c r="B1021" s="315"/>
      <c r="C1021" s="305"/>
      <c r="D1021" s="291"/>
      <c r="E1021" s="291"/>
      <c r="F1021" s="291"/>
      <c r="G1021" s="291"/>
      <c r="H1021" s="291"/>
      <c r="I1021" s="291"/>
      <c r="J1021" s="291"/>
      <c r="K1021" s="291"/>
      <c r="L1021" s="291"/>
      <c r="M1021" s="291"/>
      <c r="N1021" s="466"/>
      <c r="O1021" s="291"/>
      <c r="P1021" s="291"/>
      <c r="Q1021" s="291"/>
      <c r="R1021" s="291"/>
      <c r="S1021" s="291"/>
      <c r="T1021" s="291"/>
      <c r="U1021" s="291"/>
      <c r="V1021" s="291"/>
      <c r="W1021" s="291"/>
      <c r="X1021" s="291"/>
      <c r="Y1021" s="411"/>
      <c r="Z1021" s="411"/>
      <c r="AA1021" s="411"/>
      <c r="AB1021" s="411"/>
      <c r="AC1021" s="411"/>
      <c r="AD1021" s="411"/>
      <c r="AE1021" s="411"/>
      <c r="AF1021" s="411"/>
      <c r="AG1021" s="411"/>
      <c r="AH1021" s="411"/>
      <c r="AI1021" s="411"/>
      <c r="AJ1021" s="411"/>
      <c r="AK1021" s="411"/>
      <c r="AL1021" s="411"/>
      <c r="AM1021" s="301"/>
      <c r="AN1021" s="627"/>
    </row>
    <row r="1022" spans="1:40" s="309" customFormat="1" ht="15.5" hidden="1" outlineLevel="1">
      <c r="A1022" s="529"/>
      <c r="B1022" s="288" t="s">
        <v>490</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11"/>
      <c r="Z1022" s="411"/>
      <c r="AA1022" s="411"/>
      <c r="AB1022" s="411"/>
      <c r="AC1022" s="411"/>
      <c r="AD1022" s="411"/>
      <c r="AE1022" s="415"/>
      <c r="AF1022" s="415"/>
      <c r="AG1022" s="415"/>
      <c r="AH1022" s="415"/>
      <c r="AI1022" s="415"/>
      <c r="AJ1022" s="415"/>
      <c r="AK1022" s="415"/>
      <c r="AL1022" s="415"/>
      <c r="AM1022" s="514"/>
      <c r="AN1022" s="628"/>
    </row>
    <row r="1023" spans="1:40" ht="15.5" hidden="1" outlineLevel="1">
      <c r="A1023" s="529">
        <v>15</v>
      </c>
      <c r="B1023" s="294" t="s">
        <v>495</v>
      </c>
      <c r="C1023" s="291" t="s">
        <v>25</v>
      </c>
      <c r="D1023" s="295"/>
      <c r="E1023" s="295"/>
      <c r="F1023" s="295"/>
      <c r="G1023" s="295"/>
      <c r="H1023" s="295"/>
      <c r="I1023" s="295"/>
      <c r="J1023" s="295"/>
      <c r="K1023" s="295"/>
      <c r="L1023" s="295"/>
      <c r="M1023" s="295"/>
      <c r="N1023" s="295">
        <v>0</v>
      </c>
      <c r="O1023" s="295"/>
      <c r="P1023" s="295"/>
      <c r="Q1023" s="295"/>
      <c r="R1023" s="295"/>
      <c r="S1023" s="295"/>
      <c r="T1023" s="295"/>
      <c r="U1023" s="295"/>
      <c r="V1023" s="295"/>
      <c r="W1023" s="295"/>
      <c r="X1023" s="295"/>
      <c r="Y1023" s="409"/>
      <c r="Z1023" s="409"/>
      <c r="AA1023" s="409"/>
      <c r="AB1023" s="409"/>
      <c r="AC1023" s="409"/>
      <c r="AD1023" s="409"/>
      <c r="AE1023" s="409"/>
      <c r="AF1023" s="409"/>
      <c r="AG1023" s="409"/>
      <c r="AH1023" s="409"/>
      <c r="AI1023" s="409"/>
      <c r="AJ1023" s="409"/>
      <c r="AK1023" s="409"/>
      <c r="AL1023" s="409"/>
      <c r="AM1023" s="629">
        <f>SUM(Y1023:AL1023)</f>
        <v>0</v>
      </c>
      <c r="AN1023" s="627"/>
    </row>
    <row r="1024" spans="1:40" ht="15.5" hidden="1" outlineLevel="1">
      <c r="A1024" s="529"/>
      <c r="B1024" s="294" t="s">
        <v>346</v>
      </c>
      <c r="C1024" s="291" t="s">
        <v>163</v>
      </c>
      <c r="D1024" s="295"/>
      <c r="E1024" s="295"/>
      <c r="F1024" s="295"/>
      <c r="G1024" s="295"/>
      <c r="H1024" s="295"/>
      <c r="I1024" s="295"/>
      <c r="J1024" s="295"/>
      <c r="K1024" s="295"/>
      <c r="L1024" s="295"/>
      <c r="M1024" s="295"/>
      <c r="N1024" s="295">
        <f>N1023</f>
        <v>0</v>
      </c>
      <c r="O1024" s="295"/>
      <c r="P1024" s="295"/>
      <c r="Q1024" s="295"/>
      <c r="R1024" s="295"/>
      <c r="S1024" s="295"/>
      <c r="T1024" s="295"/>
      <c r="U1024" s="295"/>
      <c r="V1024" s="295"/>
      <c r="W1024" s="295"/>
      <c r="X1024" s="295"/>
      <c r="Y1024" s="410">
        <f>Y1023</f>
        <v>0</v>
      </c>
      <c r="Z1024" s="410">
        <f>Z1023</f>
        <v>0</v>
      </c>
      <c r="AA1024" s="410">
        <f t="shared" ref="AA1024:AL1024" si="2775">AA1023</f>
        <v>0</v>
      </c>
      <c r="AB1024" s="410">
        <f t="shared" si="2775"/>
        <v>0</v>
      </c>
      <c r="AC1024" s="410">
        <f t="shared" si="2775"/>
        <v>0</v>
      </c>
      <c r="AD1024" s="410">
        <f>AD1023</f>
        <v>0</v>
      </c>
      <c r="AE1024" s="410">
        <f t="shared" si="2775"/>
        <v>0</v>
      </c>
      <c r="AF1024" s="410">
        <f t="shared" si="2775"/>
        <v>0</v>
      </c>
      <c r="AG1024" s="410">
        <f t="shared" si="2775"/>
        <v>0</v>
      </c>
      <c r="AH1024" s="410">
        <f t="shared" si="2775"/>
        <v>0</v>
      </c>
      <c r="AI1024" s="410">
        <f t="shared" si="2775"/>
        <v>0</v>
      </c>
      <c r="AJ1024" s="410">
        <f t="shared" si="2775"/>
        <v>0</v>
      </c>
      <c r="AK1024" s="410">
        <f t="shared" si="2775"/>
        <v>0</v>
      </c>
      <c r="AL1024" s="410">
        <f t="shared" si="2775"/>
        <v>0</v>
      </c>
      <c r="AM1024" s="297"/>
    </row>
    <row r="1025" spans="1:39" ht="15.5" hidden="1" outlineLevel="1">
      <c r="A1025" s="529"/>
      <c r="B1025" s="315"/>
      <c r="C1025" s="305"/>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1"/>
      <c r="Z1025" s="411"/>
      <c r="AA1025" s="411"/>
      <c r="AB1025" s="411"/>
      <c r="AC1025" s="411"/>
      <c r="AD1025" s="411"/>
      <c r="AE1025" s="411"/>
      <c r="AF1025" s="411"/>
      <c r="AG1025" s="411"/>
      <c r="AH1025" s="411"/>
      <c r="AI1025" s="411"/>
      <c r="AJ1025" s="411"/>
      <c r="AK1025" s="411"/>
      <c r="AL1025" s="411"/>
      <c r="AM1025" s="306"/>
    </row>
    <row r="1026" spans="1:39" s="283" customFormat="1" ht="15.5" hidden="1" outlineLevel="1">
      <c r="A1026" s="529">
        <v>16</v>
      </c>
      <c r="B1026" s="323" t="s">
        <v>491</v>
      </c>
      <c r="C1026" s="291" t="s">
        <v>25</v>
      </c>
      <c r="D1026" s="295"/>
      <c r="E1026" s="295"/>
      <c r="F1026" s="295"/>
      <c r="G1026" s="295"/>
      <c r="H1026" s="295"/>
      <c r="I1026" s="295"/>
      <c r="J1026" s="295"/>
      <c r="K1026" s="295"/>
      <c r="L1026" s="295"/>
      <c r="M1026" s="295"/>
      <c r="N1026" s="295">
        <v>0</v>
      </c>
      <c r="O1026" s="295"/>
      <c r="P1026" s="295"/>
      <c r="Q1026" s="295"/>
      <c r="R1026" s="295"/>
      <c r="S1026" s="295"/>
      <c r="T1026" s="295"/>
      <c r="U1026" s="295"/>
      <c r="V1026" s="295"/>
      <c r="W1026" s="295"/>
      <c r="X1026" s="295"/>
      <c r="Y1026" s="409"/>
      <c r="Z1026" s="409"/>
      <c r="AA1026" s="409"/>
      <c r="AB1026" s="409"/>
      <c r="AC1026" s="409"/>
      <c r="AD1026" s="409"/>
      <c r="AE1026" s="409"/>
      <c r="AF1026" s="409"/>
      <c r="AG1026" s="409"/>
      <c r="AH1026" s="409"/>
      <c r="AI1026" s="409"/>
      <c r="AJ1026" s="409"/>
      <c r="AK1026" s="409"/>
      <c r="AL1026" s="409"/>
      <c r="AM1026" s="296">
        <f>SUM(Y1026:AL1026)</f>
        <v>0</v>
      </c>
    </row>
    <row r="1027" spans="1:39" s="283" customFormat="1" ht="15.5" hidden="1" outlineLevel="1">
      <c r="A1027" s="529"/>
      <c r="B1027" s="294" t="s">
        <v>346</v>
      </c>
      <c r="C1027" s="291" t="s">
        <v>163</v>
      </c>
      <c r="D1027" s="295"/>
      <c r="E1027" s="295"/>
      <c r="F1027" s="295"/>
      <c r="G1027" s="295"/>
      <c r="H1027" s="295"/>
      <c r="I1027" s="295"/>
      <c r="J1027" s="295"/>
      <c r="K1027" s="295"/>
      <c r="L1027" s="295"/>
      <c r="M1027" s="295"/>
      <c r="N1027" s="295">
        <f>N1026</f>
        <v>0</v>
      </c>
      <c r="O1027" s="295"/>
      <c r="P1027" s="295"/>
      <c r="Q1027" s="295"/>
      <c r="R1027" s="295"/>
      <c r="S1027" s="295"/>
      <c r="T1027" s="295"/>
      <c r="U1027" s="295"/>
      <c r="V1027" s="295"/>
      <c r="W1027" s="295"/>
      <c r="X1027" s="295"/>
      <c r="Y1027" s="410">
        <f>Y1026</f>
        <v>0</v>
      </c>
      <c r="Z1027" s="410">
        <f t="shared" ref="Z1027:AK1027" si="2776">Z1026</f>
        <v>0</v>
      </c>
      <c r="AA1027" s="410">
        <f t="shared" si="2776"/>
        <v>0</v>
      </c>
      <c r="AB1027" s="410">
        <f t="shared" si="2776"/>
        <v>0</v>
      </c>
      <c r="AC1027" s="410">
        <f t="shared" si="2776"/>
        <v>0</v>
      </c>
      <c r="AD1027" s="410">
        <f t="shared" si="2776"/>
        <v>0</v>
      </c>
      <c r="AE1027" s="410">
        <f t="shared" si="2776"/>
        <v>0</v>
      </c>
      <c r="AF1027" s="410">
        <f t="shared" si="2776"/>
        <v>0</v>
      </c>
      <c r="AG1027" s="410">
        <f t="shared" si="2776"/>
        <v>0</v>
      </c>
      <c r="AH1027" s="410">
        <f t="shared" si="2776"/>
        <v>0</v>
      </c>
      <c r="AI1027" s="410">
        <f t="shared" si="2776"/>
        <v>0</v>
      </c>
      <c r="AJ1027" s="410">
        <f t="shared" si="2776"/>
        <v>0</v>
      </c>
      <c r="AK1027" s="410">
        <f t="shared" si="2776"/>
        <v>0</v>
      </c>
      <c r="AL1027" s="410">
        <f>AL1026</f>
        <v>0</v>
      </c>
      <c r="AM1027" s="297"/>
    </row>
    <row r="1028" spans="1:39" s="283" customFormat="1" ht="15.5" hidden="1" outlineLevel="1">
      <c r="A1028" s="529"/>
      <c r="B1028" s="323"/>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1"/>
      <c r="Z1028" s="411"/>
      <c r="AA1028" s="411"/>
      <c r="AB1028" s="411"/>
      <c r="AC1028" s="411"/>
      <c r="AD1028" s="411"/>
      <c r="AE1028" s="415"/>
      <c r="AF1028" s="415"/>
      <c r="AG1028" s="415"/>
      <c r="AH1028" s="415"/>
      <c r="AI1028" s="415"/>
      <c r="AJ1028" s="415"/>
      <c r="AK1028" s="415"/>
      <c r="AL1028" s="415"/>
      <c r="AM1028" s="313"/>
    </row>
    <row r="1029" spans="1:39" ht="15.5" hidden="1" outlineLevel="1">
      <c r="A1029" s="529"/>
      <c r="B1029" s="516" t="s">
        <v>496</v>
      </c>
      <c r="C1029" s="319"/>
      <c r="D1029" s="290"/>
      <c r="E1029" s="289"/>
      <c r="F1029" s="289"/>
      <c r="G1029" s="289"/>
      <c r="H1029" s="289"/>
      <c r="I1029" s="289"/>
      <c r="J1029" s="289"/>
      <c r="K1029" s="289"/>
      <c r="L1029" s="289"/>
      <c r="M1029" s="289"/>
      <c r="N1029" s="290"/>
      <c r="O1029" s="289"/>
      <c r="P1029" s="289"/>
      <c r="Q1029" s="289"/>
      <c r="R1029" s="289"/>
      <c r="S1029" s="289"/>
      <c r="T1029" s="289"/>
      <c r="U1029" s="289"/>
      <c r="V1029" s="289"/>
      <c r="W1029" s="289"/>
      <c r="X1029" s="289"/>
      <c r="Y1029" s="413"/>
      <c r="Z1029" s="413"/>
      <c r="AA1029" s="413"/>
      <c r="AB1029" s="413"/>
      <c r="AC1029" s="413"/>
      <c r="AD1029" s="413"/>
      <c r="AE1029" s="413"/>
      <c r="AF1029" s="413"/>
      <c r="AG1029" s="413"/>
      <c r="AH1029" s="413"/>
      <c r="AI1029" s="413"/>
      <c r="AJ1029" s="413"/>
      <c r="AK1029" s="413"/>
      <c r="AL1029" s="413"/>
      <c r="AM1029" s="292"/>
    </row>
    <row r="1030" spans="1:39" ht="15.5" hidden="1" outlineLevel="1">
      <c r="A1030" s="529">
        <v>17</v>
      </c>
      <c r="B1030" s="427" t="s">
        <v>112</v>
      </c>
      <c r="C1030" s="291" t="s">
        <v>25</v>
      </c>
      <c r="D1030" s="295"/>
      <c r="E1030" s="295"/>
      <c r="F1030" s="295"/>
      <c r="G1030" s="295"/>
      <c r="H1030" s="295"/>
      <c r="I1030" s="295"/>
      <c r="J1030" s="295"/>
      <c r="K1030" s="295"/>
      <c r="L1030" s="295"/>
      <c r="M1030" s="295"/>
      <c r="N1030" s="295">
        <v>12</v>
      </c>
      <c r="O1030" s="295"/>
      <c r="P1030" s="295"/>
      <c r="Q1030" s="295"/>
      <c r="R1030" s="295"/>
      <c r="S1030" s="295"/>
      <c r="T1030" s="295"/>
      <c r="U1030" s="295"/>
      <c r="V1030" s="295"/>
      <c r="W1030" s="295"/>
      <c r="X1030" s="295"/>
      <c r="Y1030" s="425"/>
      <c r="Z1030" s="409"/>
      <c r="AA1030" s="409"/>
      <c r="AB1030" s="409"/>
      <c r="AC1030" s="409"/>
      <c r="AD1030" s="409"/>
      <c r="AE1030" s="409"/>
      <c r="AF1030" s="414"/>
      <c r="AG1030" s="414"/>
      <c r="AH1030" s="414"/>
      <c r="AI1030" s="414"/>
      <c r="AJ1030" s="414"/>
      <c r="AK1030" s="414"/>
      <c r="AL1030" s="414"/>
      <c r="AM1030" s="296">
        <f>SUM(Y1030:AL1030)</f>
        <v>0</v>
      </c>
    </row>
    <row r="1031" spans="1:39" ht="15.5" hidden="1" outlineLevel="1">
      <c r="A1031" s="529"/>
      <c r="B1031" s="294" t="s">
        <v>346</v>
      </c>
      <c r="C1031" s="291" t="s">
        <v>163</v>
      </c>
      <c r="D1031" s="295"/>
      <c r="E1031" s="295"/>
      <c r="F1031" s="295"/>
      <c r="G1031" s="295"/>
      <c r="H1031" s="295"/>
      <c r="I1031" s="295"/>
      <c r="J1031" s="295"/>
      <c r="K1031" s="295"/>
      <c r="L1031" s="295"/>
      <c r="M1031" s="295"/>
      <c r="N1031" s="295">
        <f>N1030</f>
        <v>12</v>
      </c>
      <c r="O1031" s="295"/>
      <c r="P1031" s="295"/>
      <c r="Q1031" s="295"/>
      <c r="R1031" s="295"/>
      <c r="S1031" s="295"/>
      <c r="T1031" s="295"/>
      <c r="U1031" s="295"/>
      <c r="V1031" s="295"/>
      <c r="W1031" s="295"/>
      <c r="X1031" s="295"/>
      <c r="Y1031" s="410">
        <f>Y1030</f>
        <v>0</v>
      </c>
      <c r="Z1031" s="410">
        <f t="shared" ref="Z1031:AL1031" si="2777">Z1030</f>
        <v>0</v>
      </c>
      <c r="AA1031" s="410">
        <f t="shared" si="2777"/>
        <v>0</v>
      </c>
      <c r="AB1031" s="410">
        <f t="shared" si="2777"/>
        <v>0</v>
      </c>
      <c r="AC1031" s="410">
        <f t="shared" si="2777"/>
        <v>0</v>
      </c>
      <c r="AD1031" s="410">
        <f t="shared" si="2777"/>
        <v>0</v>
      </c>
      <c r="AE1031" s="410">
        <f t="shared" si="2777"/>
        <v>0</v>
      </c>
      <c r="AF1031" s="410">
        <f t="shared" si="2777"/>
        <v>0</v>
      </c>
      <c r="AG1031" s="410">
        <f t="shared" si="2777"/>
        <v>0</v>
      </c>
      <c r="AH1031" s="410">
        <f t="shared" si="2777"/>
        <v>0</v>
      </c>
      <c r="AI1031" s="410">
        <f t="shared" si="2777"/>
        <v>0</v>
      </c>
      <c r="AJ1031" s="410">
        <f t="shared" si="2777"/>
        <v>0</v>
      </c>
      <c r="AK1031" s="410">
        <f t="shared" si="2777"/>
        <v>0</v>
      </c>
      <c r="AL1031" s="410">
        <f t="shared" si="2777"/>
        <v>0</v>
      </c>
      <c r="AM1031" s="306"/>
    </row>
    <row r="1032" spans="1:39" ht="15.5" hidden="1" outlineLevel="1">
      <c r="A1032" s="529"/>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1"/>
      <c r="Z1032" s="424"/>
      <c r="AA1032" s="424"/>
      <c r="AB1032" s="424"/>
      <c r="AC1032" s="424"/>
      <c r="AD1032" s="424"/>
      <c r="AE1032" s="424"/>
      <c r="AF1032" s="424"/>
      <c r="AG1032" s="424"/>
      <c r="AH1032" s="424"/>
      <c r="AI1032" s="424"/>
      <c r="AJ1032" s="424"/>
      <c r="AK1032" s="424"/>
      <c r="AL1032" s="424"/>
      <c r="AM1032" s="306"/>
    </row>
    <row r="1033" spans="1:39" ht="15.5" hidden="1" outlineLevel="1">
      <c r="A1033" s="529">
        <v>18</v>
      </c>
      <c r="B1033" s="427" t="s">
        <v>109</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5"/>
      <c r="Z1033" s="409"/>
      <c r="AA1033" s="409"/>
      <c r="AB1033" s="409"/>
      <c r="AC1033" s="409"/>
      <c r="AD1033" s="409"/>
      <c r="AE1033" s="409"/>
      <c r="AF1033" s="414"/>
      <c r="AG1033" s="414"/>
      <c r="AH1033" s="414"/>
      <c r="AI1033" s="414"/>
      <c r="AJ1033" s="414"/>
      <c r="AK1033" s="414"/>
      <c r="AL1033" s="414"/>
      <c r="AM1033" s="296">
        <f>SUM(Y1033:AL1033)</f>
        <v>0</v>
      </c>
    </row>
    <row r="1034" spans="1:39" ht="15.5" hidden="1" outlineLevel="1">
      <c r="A1034" s="529"/>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0">
        <f>Y1033</f>
        <v>0</v>
      </c>
      <c r="Z1034" s="410">
        <f t="shared" ref="Z1034:AL1034" si="2778">Z1033</f>
        <v>0</v>
      </c>
      <c r="AA1034" s="410">
        <f t="shared" si="2778"/>
        <v>0</v>
      </c>
      <c r="AB1034" s="410">
        <f t="shared" si="2778"/>
        <v>0</v>
      </c>
      <c r="AC1034" s="410">
        <f t="shared" si="2778"/>
        <v>0</v>
      </c>
      <c r="AD1034" s="410">
        <f t="shared" si="2778"/>
        <v>0</v>
      </c>
      <c r="AE1034" s="410">
        <f t="shared" si="2778"/>
        <v>0</v>
      </c>
      <c r="AF1034" s="410">
        <f t="shared" si="2778"/>
        <v>0</v>
      </c>
      <c r="AG1034" s="410">
        <f t="shared" si="2778"/>
        <v>0</v>
      </c>
      <c r="AH1034" s="410">
        <f t="shared" si="2778"/>
        <v>0</v>
      </c>
      <c r="AI1034" s="410">
        <f t="shared" si="2778"/>
        <v>0</v>
      </c>
      <c r="AJ1034" s="410">
        <f t="shared" si="2778"/>
        <v>0</v>
      </c>
      <c r="AK1034" s="410">
        <f t="shared" si="2778"/>
        <v>0</v>
      </c>
      <c r="AL1034" s="410">
        <f t="shared" si="2778"/>
        <v>0</v>
      </c>
      <c r="AM1034" s="306"/>
    </row>
    <row r="1035" spans="1:39" ht="15.5" hidden="1" outlineLevel="1">
      <c r="A1035" s="529"/>
      <c r="B1035" s="321"/>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3"/>
      <c r="AA1035" s="423"/>
      <c r="AB1035" s="423"/>
      <c r="AC1035" s="423"/>
      <c r="AD1035" s="423"/>
      <c r="AE1035" s="423"/>
      <c r="AF1035" s="423"/>
      <c r="AG1035" s="423"/>
      <c r="AH1035" s="423"/>
      <c r="AI1035" s="423"/>
      <c r="AJ1035" s="423"/>
      <c r="AK1035" s="423"/>
      <c r="AL1035" s="423"/>
      <c r="AM1035" s="297"/>
    </row>
    <row r="1036" spans="1:39" ht="15.5" hidden="1" outlineLevel="1">
      <c r="A1036" s="529">
        <v>19</v>
      </c>
      <c r="B1036" s="427" t="s">
        <v>111</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5"/>
      <c r="Z1036" s="409"/>
      <c r="AA1036" s="409"/>
      <c r="AB1036" s="409"/>
      <c r="AC1036" s="409"/>
      <c r="AD1036" s="409"/>
      <c r="AE1036" s="409"/>
      <c r="AF1036" s="414"/>
      <c r="AG1036" s="414"/>
      <c r="AH1036" s="414"/>
      <c r="AI1036" s="414"/>
      <c r="AJ1036" s="414"/>
      <c r="AK1036" s="414"/>
      <c r="AL1036" s="414"/>
      <c r="AM1036" s="296">
        <f>SUM(Y1036:AL1036)</f>
        <v>0</v>
      </c>
    </row>
    <row r="1037" spans="1:39" ht="15.5" hidden="1" outlineLevel="1">
      <c r="A1037" s="529"/>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0">
        <f>Y1036</f>
        <v>0</v>
      </c>
      <c r="Z1037" s="410">
        <f t="shared" ref="Z1037:AL1037" si="2779">Z1036</f>
        <v>0</v>
      </c>
      <c r="AA1037" s="410">
        <f t="shared" si="2779"/>
        <v>0</v>
      </c>
      <c r="AB1037" s="410">
        <f t="shared" si="2779"/>
        <v>0</v>
      </c>
      <c r="AC1037" s="410">
        <f t="shared" si="2779"/>
        <v>0</v>
      </c>
      <c r="AD1037" s="410">
        <f t="shared" si="2779"/>
        <v>0</v>
      </c>
      <c r="AE1037" s="410">
        <f t="shared" si="2779"/>
        <v>0</v>
      </c>
      <c r="AF1037" s="410">
        <f t="shared" si="2779"/>
        <v>0</v>
      </c>
      <c r="AG1037" s="410">
        <f t="shared" si="2779"/>
        <v>0</v>
      </c>
      <c r="AH1037" s="410">
        <f t="shared" si="2779"/>
        <v>0</v>
      </c>
      <c r="AI1037" s="410">
        <f t="shared" si="2779"/>
        <v>0</v>
      </c>
      <c r="AJ1037" s="410">
        <f t="shared" si="2779"/>
        <v>0</v>
      </c>
      <c r="AK1037" s="410">
        <f t="shared" si="2779"/>
        <v>0</v>
      </c>
      <c r="AL1037" s="410">
        <f t="shared" si="2779"/>
        <v>0</v>
      </c>
      <c r="AM1037" s="297"/>
    </row>
    <row r="1038" spans="1:39" ht="15.5" hidden="1" outlineLevel="1">
      <c r="A1038" s="529"/>
      <c r="B1038" s="321"/>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1"/>
      <c r="Z1038" s="411"/>
      <c r="AA1038" s="411"/>
      <c r="AB1038" s="411"/>
      <c r="AC1038" s="411"/>
      <c r="AD1038" s="411"/>
      <c r="AE1038" s="411"/>
      <c r="AF1038" s="411"/>
      <c r="AG1038" s="411"/>
      <c r="AH1038" s="411"/>
      <c r="AI1038" s="411"/>
      <c r="AJ1038" s="411"/>
      <c r="AK1038" s="411"/>
      <c r="AL1038" s="411"/>
      <c r="AM1038" s="306"/>
    </row>
    <row r="1039" spans="1:39" ht="15.5" hidden="1" outlineLevel="1">
      <c r="A1039" s="529">
        <v>20</v>
      </c>
      <c r="B1039" s="427" t="s">
        <v>110</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5"/>
      <c r="Z1039" s="409"/>
      <c r="AA1039" s="409"/>
      <c r="AB1039" s="409"/>
      <c r="AC1039" s="409"/>
      <c r="AD1039" s="409"/>
      <c r="AE1039" s="409"/>
      <c r="AF1039" s="414"/>
      <c r="AG1039" s="414"/>
      <c r="AH1039" s="414"/>
      <c r="AI1039" s="414"/>
      <c r="AJ1039" s="414"/>
      <c r="AK1039" s="414"/>
      <c r="AL1039" s="414"/>
      <c r="AM1039" s="296">
        <f>SUM(Y1039:AL1039)</f>
        <v>0</v>
      </c>
    </row>
    <row r="1040" spans="1:39" ht="15.5" hidden="1" outlineLevel="1">
      <c r="A1040" s="529"/>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0">
        <f t="shared" ref="Y1040:AL1040" si="2780">Y1039</f>
        <v>0</v>
      </c>
      <c r="Z1040" s="410">
        <f t="shared" si="2780"/>
        <v>0</v>
      </c>
      <c r="AA1040" s="410">
        <f t="shared" si="2780"/>
        <v>0</v>
      </c>
      <c r="AB1040" s="410">
        <f t="shared" si="2780"/>
        <v>0</v>
      </c>
      <c r="AC1040" s="410">
        <f t="shared" si="2780"/>
        <v>0</v>
      </c>
      <c r="AD1040" s="410">
        <f t="shared" si="2780"/>
        <v>0</v>
      </c>
      <c r="AE1040" s="410">
        <f t="shared" si="2780"/>
        <v>0</v>
      </c>
      <c r="AF1040" s="410">
        <f t="shared" si="2780"/>
        <v>0</v>
      </c>
      <c r="AG1040" s="410">
        <f t="shared" si="2780"/>
        <v>0</v>
      </c>
      <c r="AH1040" s="410">
        <f t="shared" si="2780"/>
        <v>0</v>
      </c>
      <c r="AI1040" s="410">
        <f t="shared" si="2780"/>
        <v>0</v>
      </c>
      <c r="AJ1040" s="410">
        <f t="shared" si="2780"/>
        <v>0</v>
      </c>
      <c r="AK1040" s="410">
        <f t="shared" si="2780"/>
        <v>0</v>
      </c>
      <c r="AL1040" s="410">
        <f t="shared" si="2780"/>
        <v>0</v>
      </c>
      <c r="AM1040" s="306"/>
    </row>
    <row r="1041" spans="1:39" ht="15.5" hidden="1" outlineLevel="1">
      <c r="A1041" s="529"/>
      <c r="B1041" s="322"/>
      <c r="C1041" s="300"/>
      <c r="D1041" s="291"/>
      <c r="E1041" s="291"/>
      <c r="F1041" s="291"/>
      <c r="G1041" s="291"/>
      <c r="H1041" s="291"/>
      <c r="I1041" s="291"/>
      <c r="J1041" s="291"/>
      <c r="K1041" s="291"/>
      <c r="L1041" s="291"/>
      <c r="M1041" s="291"/>
      <c r="N1041" s="300"/>
      <c r="O1041" s="291"/>
      <c r="P1041" s="291"/>
      <c r="Q1041" s="291"/>
      <c r="R1041" s="291"/>
      <c r="S1041" s="291"/>
      <c r="T1041" s="291"/>
      <c r="U1041" s="291"/>
      <c r="V1041" s="291"/>
      <c r="W1041" s="291"/>
      <c r="X1041" s="291"/>
      <c r="Y1041" s="411"/>
      <c r="Z1041" s="411"/>
      <c r="AA1041" s="411"/>
      <c r="AB1041" s="411"/>
      <c r="AC1041" s="411"/>
      <c r="AD1041" s="411"/>
      <c r="AE1041" s="411"/>
      <c r="AF1041" s="411"/>
      <c r="AG1041" s="411"/>
      <c r="AH1041" s="411"/>
      <c r="AI1041" s="411"/>
      <c r="AJ1041" s="411"/>
      <c r="AK1041" s="411"/>
      <c r="AL1041" s="411"/>
      <c r="AM1041" s="306"/>
    </row>
    <row r="1042" spans="1:39" ht="15.5" hidden="1" outlineLevel="1">
      <c r="A1042" s="529"/>
      <c r="B1042" s="515" t="s">
        <v>503</v>
      </c>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21"/>
      <c r="Z1042" s="424"/>
      <c r="AA1042" s="424"/>
      <c r="AB1042" s="424"/>
      <c r="AC1042" s="424"/>
      <c r="AD1042" s="424"/>
      <c r="AE1042" s="424"/>
      <c r="AF1042" s="424"/>
      <c r="AG1042" s="424"/>
      <c r="AH1042" s="424"/>
      <c r="AI1042" s="424"/>
      <c r="AJ1042" s="424"/>
      <c r="AK1042" s="424"/>
      <c r="AL1042" s="424"/>
      <c r="AM1042" s="306"/>
    </row>
    <row r="1043" spans="1:39" ht="15.5" hidden="1" outlineLevel="1">
      <c r="A1043" s="529"/>
      <c r="B1043" s="501" t="s">
        <v>499</v>
      </c>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21"/>
      <c r="Z1043" s="424"/>
      <c r="AA1043" s="424"/>
      <c r="AB1043" s="424"/>
      <c r="AC1043" s="424"/>
      <c r="AD1043" s="424"/>
      <c r="AE1043" s="424"/>
      <c r="AF1043" s="424"/>
      <c r="AG1043" s="424"/>
      <c r="AH1043" s="424"/>
      <c r="AI1043" s="424"/>
      <c r="AJ1043" s="424"/>
      <c r="AK1043" s="424"/>
      <c r="AL1043" s="424"/>
      <c r="AM1043" s="306"/>
    </row>
    <row r="1044" spans="1:39" ht="15" hidden="1" customHeight="1" outlineLevel="1">
      <c r="A1044" s="529">
        <v>21</v>
      </c>
      <c r="B1044" s="427" t="s">
        <v>113</v>
      </c>
      <c r="C1044" s="291" t="s">
        <v>25</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09"/>
      <c r="Z1044" s="409"/>
      <c r="AA1044" s="409"/>
      <c r="AB1044" s="409"/>
      <c r="AC1044" s="409"/>
      <c r="AD1044" s="409"/>
      <c r="AE1044" s="409"/>
      <c r="AF1044" s="409"/>
      <c r="AG1044" s="409"/>
      <c r="AH1044" s="409"/>
      <c r="AI1044" s="409"/>
      <c r="AJ1044" s="409"/>
      <c r="AK1044" s="409"/>
      <c r="AL1044" s="409"/>
      <c r="AM1044" s="296">
        <f>SUM(Y1044:AL1044)</f>
        <v>0</v>
      </c>
    </row>
    <row r="1045" spans="1:39" ht="15" hidden="1" customHeight="1" outlineLevel="1">
      <c r="A1045" s="529"/>
      <c r="B1045" s="294" t="s">
        <v>346</v>
      </c>
      <c r="C1045" s="291" t="s">
        <v>163</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f>Y1044</f>
        <v>0</v>
      </c>
      <c r="Z1045" s="410">
        <f t="shared" ref="Z1045" si="2781">Z1044</f>
        <v>0</v>
      </c>
      <c r="AA1045" s="410">
        <f t="shared" ref="AA1045" si="2782">AA1044</f>
        <v>0</v>
      </c>
      <c r="AB1045" s="410">
        <f t="shared" ref="AB1045" si="2783">AB1044</f>
        <v>0</v>
      </c>
      <c r="AC1045" s="410">
        <f t="shared" ref="AC1045" si="2784">AC1044</f>
        <v>0</v>
      </c>
      <c r="AD1045" s="410">
        <f t="shared" ref="AD1045" si="2785">AD1044</f>
        <v>0</v>
      </c>
      <c r="AE1045" s="410">
        <f t="shared" ref="AE1045" si="2786">AE1044</f>
        <v>0</v>
      </c>
      <c r="AF1045" s="410">
        <f t="shared" ref="AF1045" si="2787">AF1044</f>
        <v>0</v>
      </c>
      <c r="AG1045" s="410">
        <f t="shared" ref="AG1045" si="2788">AG1044</f>
        <v>0</v>
      </c>
      <c r="AH1045" s="410">
        <f t="shared" ref="AH1045" si="2789">AH1044</f>
        <v>0</v>
      </c>
      <c r="AI1045" s="410">
        <f t="shared" ref="AI1045" si="2790">AI1044</f>
        <v>0</v>
      </c>
      <c r="AJ1045" s="410">
        <f t="shared" ref="AJ1045" si="2791">AJ1044</f>
        <v>0</v>
      </c>
      <c r="AK1045" s="410">
        <f t="shared" ref="AK1045" si="2792">AK1044</f>
        <v>0</v>
      </c>
      <c r="AL1045" s="410">
        <f t="shared" ref="AL1045" si="2793">AL1044</f>
        <v>0</v>
      </c>
      <c r="AM1045" s="306"/>
    </row>
    <row r="1046" spans="1:39" ht="15" hidden="1" customHeight="1" outlineLevel="1">
      <c r="A1046" s="529"/>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1"/>
      <c r="Z1046" s="424"/>
      <c r="AA1046" s="424"/>
      <c r="AB1046" s="424"/>
      <c r="AC1046" s="424"/>
      <c r="AD1046" s="424"/>
      <c r="AE1046" s="424"/>
      <c r="AF1046" s="424"/>
      <c r="AG1046" s="424"/>
      <c r="AH1046" s="424"/>
      <c r="AI1046" s="424"/>
      <c r="AJ1046" s="424"/>
      <c r="AK1046" s="424"/>
      <c r="AL1046" s="424"/>
      <c r="AM1046" s="306"/>
    </row>
    <row r="1047" spans="1:39" ht="15" hidden="1" customHeight="1" outlineLevel="1">
      <c r="A1047" s="529">
        <v>22</v>
      </c>
      <c r="B1047" s="427" t="s">
        <v>114</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09"/>
      <c r="Z1047" s="409"/>
      <c r="AA1047" s="409"/>
      <c r="AB1047" s="409"/>
      <c r="AC1047" s="409"/>
      <c r="AD1047" s="409"/>
      <c r="AE1047" s="409"/>
      <c r="AF1047" s="409"/>
      <c r="AG1047" s="409"/>
      <c r="AH1047" s="409"/>
      <c r="AI1047" s="409"/>
      <c r="AJ1047" s="409"/>
      <c r="AK1047" s="409"/>
      <c r="AL1047" s="409"/>
      <c r="AM1047" s="296">
        <f>SUM(Y1047:AL1047)</f>
        <v>0</v>
      </c>
    </row>
    <row r="1048" spans="1:39" ht="15" hidden="1" customHeight="1" outlineLevel="1">
      <c r="A1048" s="529"/>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0">
        <f>Y1047</f>
        <v>0</v>
      </c>
      <c r="Z1048" s="410">
        <f t="shared" ref="Z1048" si="2794">Z1047</f>
        <v>0</v>
      </c>
      <c r="AA1048" s="410">
        <f t="shared" ref="AA1048" si="2795">AA1047</f>
        <v>0</v>
      </c>
      <c r="AB1048" s="410">
        <f t="shared" ref="AB1048" si="2796">AB1047</f>
        <v>0</v>
      </c>
      <c r="AC1048" s="410">
        <f t="shared" ref="AC1048" si="2797">AC1047</f>
        <v>0</v>
      </c>
      <c r="AD1048" s="410">
        <f t="shared" ref="AD1048" si="2798">AD1047</f>
        <v>0</v>
      </c>
      <c r="AE1048" s="410">
        <f t="shared" ref="AE1048" si="2799">AE1047</f>
        <v>0</v>
      </c>
      <c r="AF1048" s="410">
        <f t="shared" ref="AF1048" si="2800">AF1047</f>
        <v>0</v>
      </c>
      <c r="AG1048" s="410">
        <f t="shared" ref="AG1048" si="2801">AG1047</f>
        <v>0</v>
      </c>
      <c r="AH1048" s="410">
        <f t="shared" ref="AH1048" si="2802">AH1047</f>
        <v>0</v>
      </c>
      <c r="AI1048" s="410">
        <f t="shared" ref="AI1048" si="2803">AI1047</f>
        <v>0</v>
      </c>
      <c r="AJ1048" s="410">
        <f t="shared" ref="AJ1048" si="2804">AJ1047</f>
        <v>0</v>
      </c>
      <c r="AK1048" s="410">
        <f t="shared" ref="AK1048" si="2805">AK1047</f>
        <v>0</v>
      </c>
      <c r="AL1048" s="410">
        <f t="shared" ref="AL1048" si="2806">AL1047</f>
        <v>0</v>
      </c>
      <c r="AM1048" s="306"/>
    </row>
    <row r="1049" spans="1:39" ht="15" hidden="1" customHeight="1" outlineLevel="1">
      <c r="A1049" s="529"/>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1"/>
      <c r="Z1049" s="424"/>
      <c r="AA1049" s="424"/>
      <c r="AB1049" s="424"/>
      <c r="AC1049" s="424"/>
      <c r="AD1049" s="424"/>
      <c r="AE1049" s="424"/>
      <c r="AF1049" s="424"/>
      <c r="AG1049" s="424"/>
      <c r="AH1049" s="424"/>
      <c r="AI1049" s="424"/>
      <c r="AJ1049" s="424"/>
      <c r="AK1049" s="424"/>
      <c r="AL1049" s="424"/>
      <c r="AM1049" s="306"/>
    </row>
    <row r="1050" spans="1:39" ht="15" hidden="1" customHeight="1" outlineLevel="1">
      <c r="A1050" s="529">
        <v>23</v>
      </c>
      <c r="B1050" s="427" t="s">
        <v>115</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09"/>
      <c r="Z1050" s="409"/>
      <c r="AA1050" s="409"/>
      <c r="AB1050" s="409"/>
      <c r="AC1050" s="409"/>
      <c r="AD1050" s="409"/>
      <c r="AE1050" s="409"/>
      <c r="AF1050" s="409"/>
      <c r="AG1050" s="409"/>
      <c r="AH1050" s="409"/>
      <c r="AI1050" s="409"/>
      <c r="AJ1050" s="409"/>
      <c r="AK1050" s="409"/>
      <c r="AL1050" s="409"/>
      <c r="AM1050" s="296">
        <f>SUM(Y1050:AL1050)</f>
        <v>0</v>
      </c>
    </row>
    <row r="1051" spans="1:39" ht="15" hidden="1" customHeight="1" outlineLevel="1">
      <c r="A1051" s="529"/>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0">
        <f>Y1050</f>
        <v>0</v>
      </c>
      <c r="Z1051" s="410">
        <f t="shared" ref="Z1051" si="2807">Z1050</f>
        <v>0</v>
      </c>
      <c r="AA1051" s="410">
        <f t="shared" ref="AA1051" si="2808">AA1050</f>
        <v>0</v>
      </c>
      <c r="AB1051" s="410">
        <f t="shared" ref="AB1051" si="2809">AB1050</f>
        <v>0</v>
      </c>
      <c r="AC1051" s="410">
        <f t="shared" ref="AC1051" si="2810">AC1050</f>
        <v>0</v>
      </c>
      <c r="AD1051" s="410">
        <f t="shared" ref="AD1051" si="2811">AD1050</f>
        <v>0</v>
      </c>
      <c r="AE1051" s="410">
        <f t="shared" ref="AE1051" si="2812">AE1050</f>
        <v>0</v>
      </c>
      <c r="AF1051" s="410">
        <f t="shared" ref="AF1051" si="2813">AF1050</f>
        <v>0</v>
      </c>
      <c r="AG1051" s="410">
        <f t="shared" ref="AG1051" si="2814">AG1050</f>
        <v>0</v>
      </c>
      <c r="AH1051" s="410">
        <f t="shared" ref="AH1051" si="2815">AH1050</f>
        <v>0</v>
      </c>
      <c r="AI1051" s="410">
        <f t="shared" ref="AI1051" si="2816">AI1050</f>
        <v>0</v>
      </c>
      <c r="AJ1051" s="410">
        <f t="shared" ref="AJ1051" si="2817">AJ1050</f>
        <v>0</v>
      </c>
      <c r="AK1051" s="410">
        <f t="shared" ref="AK1051" si="2818">AK1050</f>
        <v>0</v>
      </c>
      <c r="AL1051" s="410">
        <f t="shared" ref="AL1051" si="2819">AL1050</f>
        <v>0</v>
      </c>
      <c r="AM1051" s="306"/>
    </row>
    <row r="1052" spans="1:39" ht="15" hidden="1" customHeight="1" outlineLevel="1">
      <c r="A1052" s="529"/>
      <c r="B1052" s="429"/>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21"/>
      <c r="Z1052" s="424"/>
      <c r="AA1052" s="424"/>
      <c r="AB1052" s="424"/>
      <c r="AC1052" s="424"/>
      <c r="AD1052" s="424"/>
      <c r="AE1052" s="424"/>
      <c r="AF1052" s="424"/>
      <c r="AG1052" s="424"/>
      <c r="AH1052" s="424"/>
      <c r="AI1052" s="424"/>
      <c r="AJ1052" s="424"/>
      <c r="AK1052" s="424"/>
      <c r="AL1052" s="424"/>
      <c r="AM1052" s="306"/>
    </row>
    <row r="1053" spans="1:39" ht="15" hidden="1" customHeight="1" outlineLevel="1">
      <c r="A1053" s="529">
        <v>24</v>
      </c>
      <c r="B1053" s="427" t="s">
        <v>116</v>
      </c>
      <c r="C1053" s="291" t="s">
        <v>25</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09"/>
      <c r="Z1053" s="409"/>
      <c r="AA1053" s="409"/>
      <c r="AB1053" s="409"/>
      <c r="AC1053" s="409"/>
      <c r="AD1053" s="409"/>
      <c r="AE1053" s="409"/>
      <c r="AF1053" s="409"/>
      <c r="AG1053" s="409"/>
      <c r="AH1053" s="409"/>
      <c r="AI1053" s="409"/>
      <c r="AJ1053" s="409"/>
      <c r="AK1053" s="409"/>
      <c r="AL1053" s="409"/>
      <c r="AM1053" s="296">
        <f>SUM(Y1053:AL1053)</f>
        <v>0</v>
      </c>
    </row>
    <row r="1054" spans="1:39" ht="15" hidden="1" customHeight="1" outlineLevel="1">
      <c r="A1054" s="529"/>
      <c r="B1054" s="294" t="s">
        <v>346</v>
      </c>
      <c r="C1054" s="291" t="s">
        <v>163</v>
      </c>
      <c r="D1054" s="295"/>
      <c r="E1054" s="295"/>
      <c r="F1054" s="295"/>
      <c r="G1054" s="295"/>
      <c r="H1054" s="295"/>
      <c r="I1054" s="295"/>
      <c r="J1054" s="295"/>
      <c r="K1054" s="295"/>
      <c r="L1054" s="295"/>
      <c r="M1054" s="295"/>
      <c r="N1054" s="291"/>
      <c r="O1054" s="295"/>
      <c r="P1054" s="295"/>
      <c r="Q1054" s="295"/>
      <c r="R1054" s="295"/>
      <c r="S1054" s="295"/>
      <c r="T1054" s="295"/>
      <c r="U1054" s="295"/>
      <c r="V1054" s="295"/>
      <c r="W1054" s="295"/>
      <c r="X1054" s="295"/>
      <c r="Y1054" s="410">
        <f>Y1053</f>
        <v>0</v>
      </c>
      <c r="Z1054" s="410">
        <f t="shared" ref="Z1054" si="2820">Z1053</f>
        <v>0</v>
      </c>
      <c r="AA1054" s="410">
        <f t="shared" ref="AA1054" si="2821">AA1053</f>
        <v>0</v>
      </c>
      <c r="AB1054" s="410">
        <f t="shared" ref="AB1054" si="2822">AB1053</f>
        <v>0</v>
      </c>
      <c r="AC1054" s="410">
        <f t="shared" ref="AC1054" si="2823">AC1053</f>
        <v>0</v>
      </c>
      <c r="AD1054" s="410">
        <f t="shared" ref="AD1054" si="2824">AD1053</f>
        <v>0</v>
      </c>
      <c r="AE1054" s="410">
        <f t="shared" ref="AE1054" si="2825">AE1053</f>
        <v>0</v>
      </c>
      <c r="AF1054" s="410">
        <f t="shared" ref="AF1054" si="2826">AF1053</f>
        <v>0</v>
      </c>
      <c r="AG1054" s="410">
        <f t="shared" ref="AG1054" si="2827">AG1053</f>
        <v>0</v>
      </c>
      <c r="AH1054" s="410">
        <f t="shared" ref="AH1054" si="2828">AH1053</f>
        <v>0</v>
      </c>
      <c r="AI1054" s="410">
        <f t="shared" ref="AI1054" si="2829">AI1053</f>
        <v>0</v>
      </c>
      <c r="AJ1054" s="410">
        <f t="shared" ref="AJ1054" si="2830">AJ1053</f>
        <v>0</v>
      </c>
      <c r="AK1054" s="410">
        <f t="shared" ref="AK1054" si="2831">AK1053</f>
        <v>0</v>
      </c>
      <c r="AL1054" s="410">
        <f t="shared" ref="AL1054" si="2832">AL1053</f>
        <v>0</v>
      </c>
      <c r="AM1054" s="306"/>
    </row>
    <row r="1055" spans="1:39" ht="15" hidden="1" customHeight="1" outlineLevel="1">
      <c r="A1055" s="529"/>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1"/>
      <c r="Z1055" s="424"/>
      <c r="AA1055" s="424"/>
      <c r="AB1055" s="424"/>
      <c r="AC1055" s="424"/>
      <c r="AD1055" s="424"/>
      <c r="AE1055" s="424"/>
      <c r="AF1055" s="424"/>
      <c r="AG1055" s="424"/>
      <c r="AH1055" s="424"/>
      <c r="AI1055" s="424"/>
      <c r="AJ1055" s="424"/>
      <c r="AK1055" s="424"/>
      <c r="AL1055" s="424"/>
      <c r="AM1055" s="306"/>
    </row>
    <row r="1056" spans="1:39" ht="15" hidden="1" customHeight="1" outlineLevel="1">
      <c r="A1056" s="529"/>
      <c r="B1056" s="288" t="s">
        <v>500</v>
      </c>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1"/>
      <c r="Z1056" s="424"/>
      <c r="AA1056" s="424"/>
      <c r="AB1056" s="424"/>
      <c r="AC1056" s="424"/>
      <c r="AD1056" s="424"/>
      <c r="AE1056" s="424"/>
      <c r="AF1056" s="424"/>
      <c r="AG1056" s="424"/>
      <c r="AH1056" s="424"/>
      <c r="AI1056" s="424"/>
      <c r="AJ1056" s="424"/>
      <c r="AK1056" s="424"/>
      <c r="AL1056" s="424"/>
      <c r="AM1056" s="306"/>
    </row>
    <row r="1057" spans="1:39" ht="15" hidden="1" customHeight="1" outlineLevel="1">
      <c r="A1057" s="529">
        <v>25</v>
      </c>
      <c r="B1057" s="427" t="s">
        <v>117</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5"/>
      <c r="Z1057" s="414"/>
      <c r="AA1057" s="414"/>
      <c r="AB1057" s="414"/>
      <c r="AC1057" s="414"/>
      <c r="AD1057" s="414"/>
      <c r="AE1057" s="414"/>
      <c r="AF1057" s="414"/>
      <c r="AG1057" s="414"/>
      <c r="AH1057" s="414"/>
      <c r="AI1057" s="414"/>
      <c r="AJ1057" s="414"/>
      <c r="AK1057" s="414"/>
      <c r="AL1057" s="414"/>
      <c r="AM1057" s="296">
        <f>SUM(Y1057:AL1057)</f>
        <v>0</v>
      </c>
    </row>
    <row r="1058" spans="1:39" ht="15" hidden="1" customHeight="1" outlineLevel="1">
      <c r="A1058" s="529"/>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0">
        <f>Y1057</f>
        <v>0</v>
      </c>
      <c r="Z1058" s="410">
        <f t="shared" ref="Z1058" si="2833">Z1057</f>
        <v>0</v>
      </c>
      <c r="AA1058" s="410">
        <f t="shared" ref="AA1058" si="2834">AA1057</f>
        <v>0</v>
      </c>
      <c r="AB1058" s="410">
        <f t="shared" ref="AB1058" si="2835">AB1057</f>
        <v>0</v>
      </c>
      <c r="AC1058" s="410">
        <f t="shared" ref="AC1058" si="2836">AC1057</f>
        <v>0</v>
      </c>
      <c r="AD1058" s="410">
        <f t="shared" ref="AD1058" si="2837">AD1057</f>
        <v>0</v>
      </c>
      <c r="AE1058" s="410">
        <f t="shared" ref="AE1058" si="2838">AE1057</f>
        <v>0</v>
      </c>
      <c r="AF1058" s="410">
        <f t="shared" ref="AF1058" si="2839">AF1057</f>
        <v>0</v>
      </c>
      <c r="AG1058" s="410">
        <f t="shared" ref="AG1058" si="2840">AG1057</f>
        <v>0</v>
      </c>
      <c r="AH1058" s="410">
        <f t="shared" ref="AH1058" si="2841">AH1057</f>
        <v>0</v>
      </c>
      <c r="AI1058" s="410">
        <f t="shared" ref="AI1058" si="2842">AI1057</f>
        <v>0</v>
      </c>
      <c r="AJ1058" s="410">
        <f t="shared" ref="AJ1058" si="2843">AJ1057</f>
        <v>0</v>
      </c>
      <c r="AK1058" s="410">
        <f t="shared" ref="AK1058" si="2844">AK1057</f>
        <v>0</v>
      </c>
      <c r="AL1058" s="410">
        <f t="shared" ref="AL1058" si="2845">AL1057</f>
        <v>0</v>
      </c>
      <c r="AM1058" s="306"/>
    </row>
    <row r="1059" spans="1:39" ht="15" hidden="1" customHeight="1" outlineLevel="1">
      <c r="A1059" s="529"/>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1"/>
      <c r="Z1059" s="424"/>
      <c r="AA1059" s="424"/>
      <c r="AB1059" s="424"/>
      <c r="AC1059" s="424"/>
      <c r="AD1059" s="424"/>
      <c r="AE1059" s="424"/>
      <c r="AF1059" s="424"/>
      <c r="AG1059" s="424"/>
      <c r="AH1059" s="424"/>
      <c r="AI1059" s="424"/>
      <c r="AJ1059" s="424"/>
      <c r="AK1059" s="424"/>
      <c r="AL1059" s="424"/>
      <c r="AM1059" s="306"/>
    </row>
    <row r="1060" spans="1:39" ht="15" hidden="1" customHeight="1" outlineLevel="1">
      <c r="A1060" s="529">
        <v>26</v>
      </c>
      <c r="B1060" s="427" t="s">
        <v>118</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5"/>
      <c r="Z1060" s="414"/>
      <c r="AA1060" s="414"/>
      <c r="AB1060" s="414"/>
      <c r="AC1060" s="414"/>
      <c r="AD1060" s="414"/>
      <c r="AE1060" s="414"/>
      <c r="AF1060" s="414"/>
      <c r="AG1060" s="414"/>
      <c r="AH1060" s="414"/>
      <c r="AI1060" s="414"/>
      <c r="AJ1060" s="414"/>
      <c r="AK1060" s="414"/>
      <c r="AL1060" s="414"/>
      <c r="AM1060" s="296">
        <f>SUM(Y1060:AL1060)</f>
        <v>0</v>
      </c>
    </row>
    <row r="1061" spans="1:39" ht="15" hidden="1" customHeight="1" outlineLevel="1">
      <c r="A1061" s="529"/>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0">
        <f>Y1060</f>
        <v>0</v>
      </c>
      <c r="Z1061" s="410">
        <f t="shared" ref="Z1061" si="2846">Z1060</f>
        <v>0</v>
      </c>
      <c r="AA1061" s="410">
        <f t="shared" ref="AA1061" si="2847">AA1060</f>
        <v>0</v>
      </c>
      <c r="AB1061" s="410">
        <f t="shared" ref="AB1061" si="2848">AB1060</f>
        <v>0</v>
      </c>
      <c r="AC1061" s="410">
        <f t="shared" ref="AC1061" si="2849">AC1060</f>
        <v>0</v>
      </c>
      <c r="AD1061" s="410">
        <f t="shared" ref="AD1061" si="2850">AD1060</f>
        <v>0</v>
      </c>
      <c r="AE1061" s="410">
        <f t="shared" ref="AE1061" si="2851">AE1060</f>
        <v>0</v>
      </c>
      <c r="AF1061" s="410">
        <f t="shared" ref="AF1061" si="2852">AF1060</f>
        <v>0</v>
      </c>
      <c r="AG1061" s="410">
        <f t="shared" ref="AG1061" si="2853">AG1060</f>
        <v>0</v>
      </c>
      <c r="AH1061" s="410">
        <f t="shared" ref="AH1061" si="2854">AH1060</f>
        <v>0</v>
      </c>
      <c r="AI1061" s="410">
        <f t="shared" ref="AI1061" si="2855">AI1060</f>
        <v>0</v>
      </c>
      <c r="AJ1061" s="410">
        <f t="shared" ref="AJ1061" si="2856">AJ1060</f>
        <v>0</v>
      </c>
      <c r="AK1061" s="410">
        <f t="shared" ref="AK1061" si="2857">AK1060</f>
        <v>0</v>
      </c>
      <c r="AL1061" s="410">
        <f t="shared" ref="AL1061" si="2858">AL1060</f>
        <v>0</v>
      </c>
      <c r="AM1061" s="306"/>
    </row>
    <row r="1062" spans="1:39" ht="15" hidden="1" customHeight="1" outlineLevel="1">
      <c r="A1062" s="529"/>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1"/>
      <c r="Z1062" s="424"/>
      <c r="AA1062" s="424"/>
      <c r="AB1062" s="424"/>
      <c r="AC1062" s="424"/>
      <c r="AD1062" s="424"/>
      <c r="AE1062" s="424"/>
      <c r="AF1062" s="424"/>
      <c r="AG1062" s="424"/>
      <c r="AH1062" s="424"/>
      <c r="AI1062" s="424"/>
      <c r="AJ1062" s="424"/>
      <c r="AK1062" s="424"/>
      <c r="AL1062" s="424"/>
      <c r="AM1062" s="306"/>
    </row>
    <row r="1063" spans="1:39" ht="15" hidden="1" customHeight="1" outlineLevel="1">
      <c r="A1063" s="529">
        <v>27</v>
      </c>
      <c r="B1063" s="427" t="s">
        <v>119</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5"/>
      <c r="Z1063" s="414"/>
      <c r="AA1063" s="414"/>
      <c r="AB1063" s="414"/>
      <c r="AC1063" s="414"/>
      <c r="AD1063" s="414"/>
      <c r="AE1063" s="414"/>
      <c r="AF1063" s="414"/>
      <c r="AG1063" s="414"/>
      <c r="AH1063" s="414"/>
      <c r="AI1063" s="414"/>
      <c r="AJ1063" s="414"/>
      <c r="AK1063" s="414"/>
      <c r="AL1063" s="414"/>
      <c r="AM1063" s="296">
        <f>SUM(Y1063:AL1063)</f>
        <v>0</v>
      </c>
    </row>
    <row r="1064" spans="1:39" ht="15" hidden="1" customHeight="1" outlineLevel="1">
      <c r="A1064" s="529"/>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0">
        <f>Y1063</f>
        <v>0</v>
      </c>
      <c r="Z1064" s="410">
        <f t="shared" ref="Z1064" si="2859">Z1063</f>
        <v>0</v>
      </c>
      <c r="AA1064" s="410">
        <f t="shared" ref="AA1064" si="2860">AA1063</f>
        <v>0</v>
      </c>
      <c r="AB1064" s="410">
        <f t="shared" ref="AB1064" si="2861">AB1063</f>
        <v>0</v>
      </c>
      <c r="AC1064" s="410">
        <f t="shared" ref="AC1064" si="2862">AC1063</f>
        <v>0</v>
      </c>
      <c r="AD1064" s="410">
        <f t="shared" ref="AD1064" si="2863">AD1063</f>
        <v>0</v>
      </c>
      <c r="AE1064" s="410">
        <f t="shared" ref="AE1064" si="2864">AE1063</f>
        <v>0</v>
      </c>
      <c r="AF1064" s="410">
        <f t="shared" ref="AF1064" si="2865">AF1063</f>
        <v>0</v>
      </c>
      <c r="AG1064" s="410">
        <f t="shared" ref="AG1064" si="2866">AG1063</f>
        <v>0</v>
      </c>
      <c r="AH1064" s="410">
        <f t="shared" ref="AH1064" si="2867">AH1063</f>
        <v>0</v>
      </c>
      <c r="AI1064" s="410">
        <f t="shared" ref="AI1064" si="2868">AI1063</f>
        <v>0</v>
      </c>
      <c r="AJ1064" s="410">
        <f t="shared" ref="AJ1064" si="2869">AJ1063</f>
        <v>0</v>
      </c>
      <c r="AK1064" s="410">
        <f t="shared" ref="AK1064" si="2870">AK1063</f>
        <v>0</v>
      </c>
      <c r="AL1064" s="410">
        <f t="shared" ref="AL1064" si="2871">AL1063</f>
        <v>0</v>
      </c>
      <c r="AM1064" s="306"/>
    </row>
    <row r="1065" spans="1:39" ht="15" hidden="1" customHeight="1" outlineLevel="1">
      <c r="A1065" s="529"/>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1"/>
      <c r="Z1065" s="424"/>
      <c r="AA1065" s="424"/>
      <c r="AB1065" s="424"/>
      <c r="AC1065" s="424"/>
      <c r="AD1065" s="424"/>
      <c r="AE1065" s="424"/>
      <c r="AF1065" s="424"/>
      <c r="AG1065" s="424"/>
      <c r="AH1065" s="424"/>
      <c r="AI1065" s="424"/>
      <c r="AJ1065" s="424"/>
      <c r="AK1065" s="424"/>
      <c r="AL1065" s="424"/>
      <c r="AM1065" s="306"/>
    </row>
    <row r="1066" spans="1:39" ht="15" hidden="1" customHeight="1" outlineLevel="1">
      <c r="A1066" s="529">
        <v>28</v>
      </c>
      <c r="B1066" s="427" t="s">
        <v>120</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5"/>
      <c r="Z1066" s="414"/>
      <c r="AA1066" s="414"/>
      <c r="AB1066" s="414"/>
      <c r="AC1066" s="414"/>
      <c r="AD1066" s="414"/>
      <c r="AE1066" s="414"/>
      <c r="AF1066" s="414"/>
      <c r="AG1066" s="414"/>
      <c r="AH1066" s="414"/>
      <c r="AI1066" s="414"/>
      <c r="AJ1066" s="414"/>
      <c r="AK1066" s="414"/>
      <c r="AL1066" s="414"/>
      <c r="AM1066" s="296">
        <f>SUM(Y1066:AL1066)</f>
        <v>0</v>
      </c>
    </row>
    <row r="1067" spans="1:39" ht="15" hidden="1" customHeight="1" outlineLevel="1">
      <c r="A1067" s="529"/>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0">
        <f>Y1066</f>
        <v>0</v>
      </c>
      <c r="Z1067" s="410">
        <f>Z1066</f>
        <v>0</v>
      </c>
      <c r="AA1067" s="410">
        <f t="shared" ref="AA1067" si="2872">AA1066</f>
        <v>0</v>
      </c>
      <c r="AB1067" s="410">
        <f t="shared" ref="AB1067" si="2873">AB1066</f>
        <v>0</v>
      </c>
      <c r="AC1067" s="410">
        <f t="shared" ref="AC1067" si="2874">AC1066</f>
        <v>0</v>
      </c>
      <c r="AD1067" s="410">
        <f t="shared" ref="AD1067" si="2875">AD1066</f>
        <v>0</v>
      </c>
      <c r="AE1067" s="410">
        <f>AE1066</f>
        <v>0</v>
      </c>
      <c r="AF1067" s="410">
        <f t="shared" ref="AF1067" si="2876">AF1066</f>
        <v>0</v>
      </c>
      <c r="AG1067" s="410">
        <f t="shared" ref="AG1067" si="2877">AG1066</f>
        <v>0</v>
      </c>
      <c r="AH1067" s="410">
        <f t="shared" ref="AH1067" si="2878">AH1066</f>
        <v>0</v>
      </c>
      <c r="AI1067" s="410">
        <f t="shared" ref="AI1067" si="2879">AI1066</f>
        <v>0</v>
      </c>
      <c r="AJ1067" s="410">
        <f t="shared" ref="AJ1067" si="2880">AJ1066</f>
        <v>0</v>
      </c>
      <c r="AK1067" s="410">
        <f t="shared" ref="AK1067" si="2881">AK1066</f>
        <v>0</v>
      </c>
      <c r="AL1067" s="410">
        <f t="shared" ref="AL1067" si="2882">AL1066</f>
        <v>0</v>
      </c>
      <c r="AM1067" s="306"/>
    </row>
    <row r="1068" spans="1:39" ht="15" hidden="1" customHeight="1" outlineLevel="1">
      <c r="A1068" s="529"/>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1"/>
      <c r="Z1068" s="424"/>
      <c r="AA1068" s="424"/>
      <c r="AB1068" s="424"/>
      <c r="AC1068" s="424"/>
      <c r="AD1068" s="424"/>
      <c r="AE1068" s="424"/>
      <c r="AF1068" s="424"/>
      <c r="AG1068" s="424"/>
      <c r="AH1068" s="424"/>
      <c r="AI1068" s="424"/>
      <c r="AJ1068" s="424"/>
      <c r="AK1068" s="424"/>
      <c r="AL1068" s="424"/>
      <c r="AM1068" s="306"/>
    </row>
    <row r="1069" spans="1:39" ht="15" hidden="1" customHeight="1" outlineLevel="1">
      <c r="A1069" s="529">
        <v>29</v>
      </c>
      <c r="B1069" s="427" t="s">
        <v>121</v>
      </c>
      <c r="C1069" s="291" t="s">
        <v>25</v>
      </c>
      <c r="D1069" s="295"/>
      <c r="E1069" s="295"/>
      <c r="F1069" s="295"/>
      <c r="G1069" s="295"/>
      <c r="H1069" s="295"/>
      <c r="I1069" s="295"/>
      <c r="J1069" s="295"/>
      <c r="K1069" s="295"/>
      <c r="L1069" s="295"/>
      <c r="M1069" s="295"/>
      <c r="N1069" s="295">
        <v>3</v>
      </c>
      <c r="O1069" s="295"/>
      <c r="P1069" s="295"/>
      <c r="Q1069" s="295"/>
      <c r="R1069" s="295"/>
      <c r="S1069" s="295"/>
      <c r="T1069" s="295"/>
      <c r="U1069" s="295"/>
      <c r="V1069" s="295"/>
      <c r="W1069" s="295"/>
      <c r="X1069" s="295"/>
      <c r="Y1069" s="425"/>
      <c r="Z1069" s="414"/>
      <c r="AA1069" s="414"/>
      <c r="AB1069" s="414"/>
      <c r="AC1069" s="414"/>
      <c r="AD1069" s="414"/>
      <c r="AE1069" s="414"/>
      <c r="AF1069" s="414"/>
      <c r="AG1069" s="414"/>
      <c r="AH1069" s="414"/>
      <c r="AI1069" s="414"/>
      <c r="AJ1069" s="414"/>
      <c r="AK1069" s="414"/>
      <c r="AL1069" s="414"/>
      <c r="AM1069" s="296">
        <f>SUM(Y1069:AL1069)</f>
        <v>0</v>
      </c>
    </row>
    <row r="1070" spans="1:39" ht="15" hidden="1" customHeight="1" outlineLevel="1">
      <c r="A1070" s="529"/>
      <c r="B1070" s="294" t="s">
        <v>346</v>
      </c>
      <c r="C1070" s="291" t="s">
        <v>163</v>
      </c>
      <c r="D1070" s="295"/>
      <c r="E1070" s="295"/>
      <c r="F1070" s="295"/>
      <c r="G1070" s="295"/>
      <c r="H1070" s="295"/>
      <c r="I1070" s="295"/>
      <c r="J1070" s="295"/>
      <c r="K1070" s="295"/>
      <c r="L1070" s="295"/>
      <c r="M1070" s="295"/>
      <c r="N1070" s="295">
        <f>N1069</f>
        <v>3</v>
      </c>
      <c r="O1070" s="295"/>
      <c r="P1070" s="295"/>
      <c r="Q1070" s="295"/>
      <c r="R1070" s="295"/>
      <c r="S1070" s="295"/>
      <c r="T1070" s="295"/>
      <c r="U1070" s="295"/>
      <c r="V1070" s="295"/>
      <c r="W1070" s="295"/>
      <c r="X1070" s="295"/>
      <c r="Y1070" s="410">
        <f>Y1069</f>
        <v>0</v>
      </c>
      <c r="Z1070" s="410">
        <f t="shared" ref="Z1070" si="2883">Z1069</f>
        <v>0</v>
      </c>
      <c r="AA1070" s="410">
        <f t="shared" ref="AA1070" si="2884">AA1069</f>
        <v>0</v>
      </c>
      <c r="AB1070" s="410">
        <f t="shared" ref="AB1070" si="2885">AB1069</f>
        <v>0</v>
      </c>
      <c r="AC1070" s="410">
        <f t="shared" ref="AC1070" si="2886">AC1069</f>
        <v>0</v>
      </c>
      <c r="AD1070" s="410">
        <f t="shared" ref="AD1070" si="2887">AD1069</f>
        <v>0</v>
      </c>
      <c r="AE1070" s="410">
        <f t="shared" ref="AE1070" si="2888">AE1069</f>
        <v>0</v>
      </c>
      <c r="AF1070" s="410">
        <f t="shared" ref="AF1070" si="2889">AF1069</f>
        <v>0</v>
      </c>
      <c r="AG1070" s="410">
        <f t="shared" ref="AG1070" si="2890">AG1069</f>
        <v>0</v>
      </c>
      <c r="AH1070" s="410">
        <f t="shared" ref="AH1070" si="2891">AH1069</f>
        <v>0</v>
      </c>
      <c r="AI1070" s="410">
        <f t="shared" ref="AI1070" si="2892">AI1069</f>
        <v>0</v>
      </c>
      <c r="AJ1070" s="410">
        <f t="shared" ref="AJ1070" si="2893">AJ1069</f>
        <v>0</v>
      </c>
      <c r="AK1070" s="410">
        <f t="shared" ref="AK1070" si="2894">AK1069</f>
        <v>0</v>
      </c>
      <c r="AL1070" s="410">
        <f t="shared" ref="AL1070" si="2895">AL1069</f>
        <v>0</v>
      </c>
      <c r="AM1070" s="306"/>
    </row>
    <row r="1071" spans="1:39" ht="15" hidden="1" customHeight="1" outlineLevel="1">
      <c r="A1071" s="529"/>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1"/>
      <c r="Z1071" s="424"/>
      <c r="AA1071" s="424"/>
      <c r="AB1071" s="424"/>
      <c r="AC1071" s="424"/>
      <c r="AD1071" s="424"/>
      <c r="AE1071" s="424"/>
      <c r="AF1071" s="424"/>
      <c r="AG1071" s="424"/>
      <c r="AH1071" s="424"/>
      <c r="AI1071" s="424"/>
      <c r="AJ1071" s="424"/>
      <c r="AK1071" s="424"/>
      <c r="AL1071" s="424"/>
      <c r="AM1071" s="306"/>
    </row>
    <row r="1072" spans="1:39" ht="15" hidden="1" customHeight="1" outlineLevel="1">
      <c r="A1072" s="529">
        <v>30</v>
      </c>
      <c r="B1072" s="427" t="s">
        <v>122</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5"/>
      <c r="Z1072" s="414"/>
      <c r="AA1072" s="414"/>
      <c r="AB1072" s="414"/>
      <c r="AC1072" s="414"/>
      <c r="AD1072" s="414"/>
      <c r="AE1072" s="414"/>
      <c r="AF1072" s="414"/>
      <c r="AG1072" s="414"/>
      <c r="AH1072" s="414"/>
      <c r="AI1072" s="414"/>
      <c r="AJ1072" s="414"/>
      <c r="AK1072" s="414"/>
      <c r="AL1072" s="414"/>
      <c r="AM1072" s="296">
        <f>SUM(Y1072:AL1072)</f>
        <v>0</v>
      </c>
    </row>
    <row r="1073" spans="1:39" ht="15" hidden="1" customHeight="1" outlineLevel="1">
      <c r="A1073" s="529"/>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0">
        <f>Y1072</f>
        <v>0</v>
      </c>
      <c r="Z1073" s="410">
        <f t="shared" ref="Z1073" si="2896">Z1072</f>
        <v>0</v>
      </c>
      <c r="AA1073" s="410">
        <f t="shared" ref="AA1073" si="2897">AA1072</f>
        <v>0</v>
      </c>
      <c r="AB1073" s="410">
        <f t="shared" ref="AB1073" si="2898">AB1072</f>
        <v>0</v>
      </c>
      <c r="AC1073" s="410">
        <f t="shared" ref="AC1073" si="2899">AC1072</f>
        <v>0</v>
      </c>
      <c r="AD1073" s="410">
        <f t="shared" ref="AD1073" si="2900">AD1072</f>
        <v>0</v>
      </c>
      <c r="AE1073" s="410">
        <f t="shared" ref="AE1073" si="2901">AE1072</f>
        <v>0</v>
      </c>
      <c r="AF1073" s="410">
        <f t="shared" ref="AF1073" si="2902">AF1072</f>
        <v>0</v>
      </c>
      <c r="AG1073" s="410">
        <f t="shared" ref="AG1073" si="2903">AG1072</f>
        <v>0</v>
      </c>
      <c r="AH1073" s="410">
        <f t="shared" ref="AH1073" si="2904">AH1072</f>
        <v>0</v>
      </c>
      <c r="AI1073" s="410">
        <f t="shared" ref="AI1073" si="2905">AI1072</f>
        <v>0</v>
      </c>
      <c r="AJ1073" s="410">
        <f t="shared" ref="AJ1073" si="2906">AJ1072</f>
        <v>0</v>
      </c>
      <c r="AK1073" s="410">
        <f t="shared" ref="AK1073" si="2907">AK1072</f>
        <v>0</v>
      </c>
      <c r="AL1073" s="410">
        <f t="shared" ref="AL1073" si="2908">AL1072</f>
        <v>0</v>
      </c>
      <c r="AM1073" s="306"/>
    </row>
    <row r="1074" spans="1:39" ht="15" hidden="1" customHeight="1" outlineLevel="1">
      <c r="A1074" s="529"/>
      <c r="B1074" s="294"/>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1"/>
      <c r="Z1074" s="424"/>
      <c r="AA1074" s="424"/>
      <c r="AB1074" s="424"/>
      <c r="AC1074" s="424"/>
      <c r="AD1074" s="424"/>
      <c r="AE1074" s="424"/>
      <c r="AF1074" s="424"/>
      <c r="AG1074" s="424"/>
      <c r="AH1074" s="424"/>
      <c r="AI1074" s="424"/>
      <c r="AJ1074" s="424"/>
      <c r="AK1074" s="424"/>
      <c r="AL1074" s="424"/>
      <c r="AM1074" s="306"/>
    </row>
    <row r="1075" spans="1:39" ht="15" hidden="1" customHeight="1" outlineLevel="1">
      <c r="A1075" s="529">
        <v>31</v>
      </c>
      <c r="B1075" s="427" t="s">
        <v>123</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5"/>
      <c r="Z1075" s="414"/>
      <c r="AA1075" s="414"/>
      <c r="AB1075" s="414"/>
      <c r="AC1075" s="414"/>
      <c r="AD1075" s="414"/>
      <c r="AE1075" s="414"/>
      <c r="AF1075" s="414"/>
      <c r="AG1075" s="414"/>
      <c r="AH1075" s="414"/>
      <c r="AI1075" s="414"/>
      <c r="AJ1075" s="414"/>
      <c r="AK1075" s="414"/>
      <c r="AL1075" s="414"/>
      <c r="AM1075" s="296">
        <f>SUM(Y1075:AL1075)</f>
        <v>0</v>
      </c>
    </row>
    <row r="1076" spans="1:39" ht="15" hidden="1" customHeight="1" outlineLevel="1">
      <c r="A1076" s="529"/>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0">
        <f>Y1075</f>
        <v>0</v>
      </c>
      <c r="Z1076" s="410">
        <f t="shared" ref="Z1076" si="2909">Z1075</f>
        <v>0</v>
      </c>
      <c r="AA1076" s="410">
        <f t="shared" ref="AA1076" si="2910">AA1075</f>
        <v>0</v>
      </c>
      <c r="AB1076" s="410">
        <f t="shared" ref="AB1076" si="2911">AB1075</f>
        <v>0</v>
      </c>
      <c r="AC1076" s="410">
        <f t="shared" ref="AC1076" si="2912">AC1075</f>
        <v>0</v>
      </c>
      <c r="AD1076" s="410">
        <f t="shared" ref="AD1076" si="2913">AD1075</f>
        <v>0</v>
      </c>
      <c r="AE1076" s="410">
        <f t="shared" ref="AE1076" si="2914">AE1075</f>
        <v>0</v>
      </c>
      <c r="AF1076" s="410">
        <f t="shared" ref="AF1076" si="2915">AF1075</f>
        <v>0</v>
      </c>
      <c r="AG1076" s="410">
        <f t="shared" ref="AG1076" si="2916">AG1075</f>
        <v>0</v>
      </c>
      <c r="AH1076" s="410">
        <f t="shared" ref="AH1076" si="2917">AH1075</f>
        <v>0</v>
      </c>
      <c r="AI1076" s="410">
        <f t="shared" ref="AI1076" si="2918">AI1075</f>
        <v>0</v>
      </c>
      <c r="AJ1076" s="410">
        <f t="shared" ref="AJ1076" si="2919">AJ1075</f>
        <v>0</v>
      </c>
      <c r="AK1076" s="410">
        <f t="shared" ref="AK1076" si="2920">AK1075</f>
        <v>0</v>
      </c>
      <c r="AL1076" s="410">
        <f t="shared" ref="AL1076" si="2921">AL1075</f>
        <v>0</v>
      </c>
      <c r="AM1076" s="306"/>
    </row>
    <row r="1077" spans="1:39" ht="15" hidden="1" customHeight="1" outlineLevel="1">
      <c r="A1077" s="529"/>
      <c r="B1077" s="427"/>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1"/>
      <c r="Z1077" s="424"/>
      <c r="AA1077" s="424"/>
      <c r="AB1077" s="424"/>
      <c r="AC1077" s="424"/>
      <c r="AD1077" s="424"/>
      <c r="AE1077" s="424"/>
      <c r="AF1077" s="424"/>
      <c r="AG1077" s="424"/>
      <c r="AH1077" s="424"/>
      <c r="AI1077" s="424"/>
      <c r="AJ1077" s="424"/>
      <c r="AK1077" s="424"/>
      <c r="AL1077" s="424"/>
      <c r="AM1077" s="306"/>
    </row>
    <row r="1078" spans="1:39" ht="15" hidden="1" customHeight="1" outlineLevel="1">
      <c r="A1078" s="529">
        <v>32</v>
      </c>
      <c r="B1078" s="427" t="s">
        <v>124</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5"/>
      <c r="Z1078" s="414"/>
      <c r="AA1078" s="414"/>
      <c r="AB1078" s="414"/>
      <c r="AC1078" s="414"/>
      <c r="AD1078" s="414"/>
      <c r="AE1078" s="414"/>
      <c r="AF1078" s="414"/>
      <c r="AG1078" s="414"/>
      <c r="AH1078" s="414"/>
      <c r="AI1078" s="414"/>
      <c r="AJ1078" s="414"/>
      <c r="AK1078" s="414"/>
      <c r="AL1078" s="414"/>
      <c r="AM1078" s="296">
        <f>SUM(Y1078:AL1078)</f>
        <v>0</v>
      </c>
    </row>
    <row r="1079" spans="1:39" ht="15" hidden="1" customHeight="1" outlineLevel="1">
      <c r="A1079" s="529"/>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0">
        <f>Y1078</f>
        <v>0</v>
      </c>
      <c r="Z1079" s="410">
        <f t="shared" ref="Z1079" si="2922">Z1078</f>
        <v>0</v>
      </c>
      <c r="AA1079" s="410">
        <f t="shared" ref="AA1079" si="2923">AA1078</f>
        <v>0</v>
      </c>
      <c r="AB1079" s="410">
        <f t="shared" ref="AB1079" si="2924">AB1078</f>
        <v>0</v>
      </c>
      <c r="AC1079" s="410">
        <f t="shared" ref="AC1079" si="2925">AC1078</f>
        <v>0</v>
      </c>
      <c r="AD1079" s="410">
        <f t="shared" ref="AD1079" si="2926">AD1078</f>
        <v>0</v>
      </c>
      <c r="AE1079" s="410">
        <f t="shared" ref="AE1079" si="2927">AE1078</f>
        <v>0</v>
      </c>
      <c r="AF1079" s="410">
        <f t="shared" ref="AF1079" si="2928">AF1078</f>
        <v>0</v>
      </c>
      <c r="AG1079" s="410">
        <f t="shared" ref="AG1079" si="2929">AG1078</f>
        <v>0</v>
      </c>
      <c r="AH1079" s="410">
        <f t="shared" ref="AH1079" si="2930">AH1078</f>
        <v>0</v>
      </c>
      <c r="AI1079" s="410">
        <f t="shared" ref="AI1079" si="2931">AI1078</f>
        <v>0</v>
      </c>
      <c r="AJ1079" s="410">
        <f t="shared" ref="AJ1079" si="2932">AJ1078</f>
        <v>0</v>
      </c>
      <c r="AK1079" s="410">
        <f t="shared" ref="AK1079" si="2933">AK1078</f>
        <v>0</v>
      </c>
      <c r="AL1079" s="410">
        <f t="shared" ref="AL1079" si="2934">AL1078</f>
        <v>0</v>
      </c>
      <c r="AM1079" s="306"/>
    </row>
    <row r="1080" spans="1:39" ht="15" hidden="1" customHeight="1" outlineLevel="1">
      <c r="A1080" s="529"/>
      <c r="B1080" s="427"/>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1"/>
      <c r="Z1080" s="424"/>
      <c r="AA1080" s="424"/>
      <c r="AB1080" s="424"/>
      <c r="AC1080" s="424"/>
      <c r="AD1080" s="424"/>
      <c r="AE1080" s="424"/>
      <c r="AF1080" s="424"/>
      <c r="AG1080" s="424"/>
      <c r="AH1080" s="424"/>
      <c r="AI1080" s="424"/>
      <c r="AJ1080" s="424"/>
      <c r="AK1080" s="424"/>
      <c r="AL1080" s="424"/>
      <c r="AM1080" s="306"/>
    </row>
    <row r="1081" spans="1:39" ht="15" hidden="1" customHeight="1" outlineLevel="1">
      <c r="A1081" s="529"/>
      <c r="B1081" s="288" t="s">
        <v>501</v>
      </c>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1"/>
      <c r="Z1081" s="424"/>
      <c r="AA1081" s="424"/>
      <c r="AB1081" s="424"/>
      <c r="AC1081" s="424"/>
      <c r="AD1081" s="424"/>
      <c r="AE1081" s="424"/>
      <c r="AF1081" s="424"/>
      <c r="AG1081" s="424"/>
      <c r="AH1081" s="424"/>
      <c r="AI1081" s="424"/>
      <c r="AJ1081" s="424"/>
      <c r="AK1081" s="424"/>
      <c r="AL1081" s="424"/>
      <c r="AM1081" s="306"/>
    </row>
    <row r="1082" spans="1:39" ht="15" hidden="1" customHeight="1" outlineLevel="1">
      <c r="A1082" s="529">
        <v>33</v>
      </c>
      <c r="B1082" s="427" t="s">
        <v>125</v>
      </c>
      <c r="C1082" s="291" t="s">
        <v>25</v>
      </c>
      <c r="D1082" s="295"/>
      <c r="E1082" s="295"/>
      <c r="F1082" s="295"/>
      <c r="G1082" s="295"/>
      <c r="H1082" s="295"/>
      <c r="I1082" s="295"/>
      <c r="J1082" s="295"/>
      <c r="K1082" s="295"/>
      <c r="L1082" s="295"/>
      <c r="M1082" s="295"/>
      <c r="N1082" s="295">
        <v>0</v>
      </c>
      <c r="O1082" s="295"/>
      <c r="P1082" s="295"/>
      <c r="Q1082" s="295"/>
      <c r="R1082" s="295"/>
      <c r="S1082" s="295"/>
      <c r="T1082" s="295"/>
      <c r="U1082" s="295"/>
      <c r="V1082" s="295"/>
      <c r="W1082" s="295"/>
      <c r="X1082" s="295"/>
      <c r="Y1082" s="425"/>
      <c r="Z1082" s="414"/>
      <c r="AA1082" s="414"/>
      <c r="AB1082" s="414"/>
      <c r="AC1082" s="414"/>
      <c r="AD1082" s="414"/>
      <c r="AE1082" s="414"/>
      <c r="AF1082" s="414"/>
      <c r="AG1082" s="414"/>
      <c r="AH1082" s="414"/>
      <c r="AI1082" s="414"/>
      <c r="AJ1082" s="414"/>
      <c r="AK1082" s="414"/>
      <c r="AL1082" s="414"/>
      <c r="AM1082" s="296">
        <f>SUM(Y1082:AL1082)</f>
        <v>0</v>
      </c>
    </row>
    <row r="1083" spans="1:39" ht="15" hidden="1" customHeight="1" outlineLevel="1">
      <c r="A1083" s="529"/>
      <c r="B1083" s="294" t="s">
        <v>346</v>
      </c>
      <c r="C1083" s="291" t="s">
        <v>163</v>
      </c>
      <c r="D1083" s="295"/>
      <c r="E1083" s="295"/>
      <c r="F1083" s="295"/>
      <c r="G1083" s="295"/>
      <c r="H1083" s="295"/>
      <c r="I1083" s="295"/>
      <c r="J1083" s="295"/>
      <c r="K1083" s="295"/>
      <c r="L1083" s="295"/>
      <c r="M1083" s="295"/>
      <c r="N1083" s="295">
        <f>N1082</f>
        <v>0</v>
      </c>
      <c r="O1083" s="295"/>
      <c r="P1083" s="295"/>
      <c r="Q1083" s="295"/>
      <c r="R1083" s="295"/>
      <c r="S1083" s="295"/>
      <c r="T1083" s="295"/>
      <c r="U1083" s="295"/>
      <c r="V1083" s="295"/>
      <c r="W1083" s="295"/>
      <c r="X1083" s="295"/>
      <c r="Y1083" s="410">
        <f>Y1082</f>
        <v>0</v>
      </c>
      <c r="Z1083" s="410">
        <f t="shared" ref="Z1083" si="2935">Z1082</f>
        <v>0</v>
      </c>
      <c r="AA1083" s="410">
        <f t="shared" ref="AA1083" si="2936">AA1082</f>
        <v>0</v>
      </c>
      <c r="AB1083" s="410">
        <f t="shared" ref="AB1083" si="2937">AB1082</f>
        <v>0</v>
      </c>
      <c r="AC1083" s="410">
        <f t="shared" ref="AC1083" si="2938">AC1082</f>
        <v>0</v>
      </c>
      <c r="AD1083" s="410">
        <f t="shared" ref="AD1083" si="2939">AD1082</f>
        <v>0</v>
      </c>
      <c r="AE1083" s="410">
        <f t="shared" ref="AE1083" si="2940">AE1082</f>
        <v>0</v>
      </c>
      <c r="AF1083" s="410">
        <f t="shared" ref="AF1083" si="2941">AF1082</f>
        <v>0</v>
      </c>
      <c r="AG1083" s="410">
        <f t="shared" ref="AG1083" si="2942">AG1082</f>
        <v>0</v>
      </c>
      <c r="AH1083" s="410">
        <f t="shared" ref="AH1083" si="2943">AH1082</f>
        <v>0</v>
      </c>
      <c r="AI1083" s="410">
        <f t="shared" ref="AI1083" si="2944">AI1082</f>
        <v>0</v>
      </c>
      <c r="AJ1083" s="410">
        <f t="shared" ref="AJ1083" si="2945">AJ1082</f>
        <v>0</v>
      </c>
      <c r="AK1083" s="410">
        <f t="shared" ref="AK1083" si="2946">AK1082</f>
        <v>0</v>
      </c>
      <c r="AL1083" s="410">
        <f t="shared" ref="AL1083" si="2947">AL1082</f>
        <v>0</v>
      </c>
      <c r="AM1083" s="306"/>
    </row>
    <row r="1084" spans="1:39" ht="15" hidden="1" customHeight="1" outlineLevel="1">
      <c r="A1084" s="529"/>
      <c r="B1084" s="427"/>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1"/>
      <c r="Z1084" s="424"/>
      <c r="AA1084" s="424"/>
      <c r="AB1084" s="424"/>
      <c r="AC1084" s="424"/>
      <c r="AD1084" s="424"/>
      <c r="AE1084" s="424"/>
      <c r="AF1084" s="424"/>
      <c r="AG1084" s="424"/>
      <c r="AH1084" s="424"/>
      <c r="AI1084" s="424"/>
      <c r="AJ1084" s="424"/>
      <c r="AK1084" s="424"/>
      <c r="AL1084" s="424"/>
      <c r="AM1084" s="306"/>
    </row>
    <row r="1085" spans="1:39" ht="15" hidden="1" customHeight="1" outlineLevel="1">
      <c r="A1085" s="529">
        <v>34</v>
      </c>
      <c r="B1085" s="427" t="s">
        <v>126</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5"/>
      <c r="Z1085" s="414"/>
      <c r="AA1085" s="414"/>
      <c r="AB1085" s="414"/>
      <c r="AC1085" s="414"/>
      <c r="AD1085" s="414"/>
      <c r="AE1085" s="414"/>
      <c r="AF1085" s="414"/>
      <c r="AG1085" s="414"/>
      <c r="AH1085" s="414"/>
      <c r="AI1085" s="414"/>
      <c r="AJ1085" s="414"/>
      <c r="AK1085" s="414"/>
      <c r="AL1085" s="414"/>
      <c r="AM1085" s="296">
        <f>SUM(Y1085:AL1085)</f>
        <v>0</v>
      </c>
    </row>
    <row r="1086" spans="1:39" ht="15" hidden="1" customHeight="1" outlineLevel="1">
      <c r="A1086" s="529"/>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0">
        <f>Y1085</f>
        <v>0</v>
      </c>
      <c r="Z1086" s="410">
        <f t="shared" ref="Z1086" si="2948">Z1085</f>
        <v>0</v>
      </c>
      <c r="AA1086" s="410">
        <f t="shared" ref="AA1086" si="2949">AA1085</f>
        <v>0</v>
      </c>
      <c r="AB1086" s="410">
        <f t="shared" ref="AB1086" si="2950">AB1085</f>
        <v>0</v>
      </c>
      <c r="AC1086" s="410">
        <f t="shared" ref="AC1086" si="2951">AC1085</f>
        <v>0</v>
      </c>
      <c r="AD1086" s="410">
        <f t="shared" ref="AD1086" si="2952">AD1085</f>
        <v>0</v>
      </c>
      <c r="AE1086" s="410">
        <f t="shared" ref="AE1086" si="2953">AE1085</f>
        <v>0</v>
      </c>
      <c r="AF1086" s="410">
        <f t="shared" ref="AF1086" si="2954">AF1085</f>
        <v>0</v>
      </c>
      <c r="AG1086" s="410">
        <f t="shared" ref="AG1086" si="2955">AG1085</f>
        <v>0</v>
      </c>
      <c r="AH1086" s="410">
        <f t="shared" ref="AH1086" si="2956">AH1085</f>
        <v>0</v>
      </c>
      <c r="AI1086" s="410">
        <f t="shared" ref="AI1086" si="2957">AI1085</f>
        <v>0</v>
      </c>
      <c r="AJ1086" s="410">
        <f t="shared" ref="AJ1086" si="2958">AJ1085</f>
        <v>0</v>
      </c>
      <c r="AK1086" s="410">
        <f t="shared" ref="AK1086" si="2959">AK1085</f>
        <v>0</v>
      </c>
      <c r="AL1086" s="410">
        <f t="shared" ref="AL1086" si="2960">AL1085</f>
        <v>0</v>
      </c>
      <c r="AM1086" s="306"/>
    </row>
    <row r="1087" spans="1:39" ht="15" hidden="1" customHeight="1" outlineLevel="1">
      <c r="A1087" s="529"/>
      <c r="B1087" s="427"/>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1"/>
      <c r="Z1087" s="424"/>
      <c r="AA1087" s="424"/>
      <c r="AB1087" s="424"/>
      <c r="AC1087" s="424"/>
      <c r="AD1087" s="424"/>
      <c r="AE1087" s="424"/>
      <c r="AF1087" s="424"/>
      <c r="AG1087" s="424"/>
      <c r="AH1087" s="424"/>
      <c r="AI1087" s="424"/>
      <c r="AJ1087" s="424"/>
      <c r="AK1087" s="424"/>
      <c r="AL1087" s="424"/>
      <c r="AM1087" s="306"/>
    </row>
    <row r="1088" spans="1:39" ht="15" hidden="1" customHeight="1" outlineLevel="1">
      <c r="A1088" s="529">
        <v>35</v>
      </c>
      <c r="B1088" s="427" t="s">
        <v>127</v>
      </c>
      <c r="C1088" s="291" t="s">
        <v>25</v>
      </c>
      <c r="D1088" s="295"/>
      <c r="E1088" s="295"/>
      <c r="F1088" s="295"/>
      <c r="G1088" s="295"/>
      <c r="H1088" s="295"/>
      <c r="I1088" s="295"/>
      <c r="J1088" s="295"/>
      <c r="K1088" s="295"/>
      <c r="L1088" s="295"/>
      <c r="M1088" s="295"/>
      <c r="N1088" s="295">
        <v>0</v>
      </c>
      <c r="O1088" s="295"/>
      <c r="P1088" s="295"/>
      <c r="Q1088" s="295"/>
      <c r="R1088" s="295"/>
      <c r="S1088" s="295"/>
      <c r="T1088" s="295"/>
      <c r="U1088" s="295"/>
      <c r="V1088" s="295"/>
      <c r="W1088" s="295"/>
      <c r="X1088" s="295"/>
      <c r="Y1088" s="425"/>
      <c r="Z1088" s="414"/>
      <c r="AA1088" s="414"/>
      <c r="AB1088" s="414"/>
      <c r="AC1088" s="414"/>
      <c r="AD1088" s="414"/>
      <c r="AE1088" s="414"/>
      <c r="AF1088" s="414"/>
      <c r="AG1088" s="414"/>
      <c r="AH1088" s="414"/>
      <c r="AI1088" s="414"/>
      <c r="AJ1088" s="414"/>
      <c r="AK1088" s="414"/>
      <c r="AL1088" s="414"/>
      <c r="AM1088" s="296">
        <f>SUM(Y1088:AL1088)</f>
        <v>0</v>
      </c>
    </row>
    <row r="1089" spans="1:39" ht="15" hidden="1" customHeight="1" outlineLevel="1">
      <c r="A1089" s="529"/>
      <c r="B1089" s="294" t="s">
        <v>346</v>
      </c>
      <c r="C1089" s="291" t="s">
        <v>163</v>
      </c>
      <c r="D1089" s="295"/>
      <c r="E1089" s="295"/>
      <c r="F1089" s="295"/>
      <c r="G1089" s="295"/>
      <c r="H1089" s="295"/>
      <c r="I1089" s="295"/>
      <c r="J1089" s="295"/>
      <c r="K1089" s="295"/>
      <c r="L1089" s="295"/>
      <c r="M1089" s="295"/>
      <c r="N1089" s="295">
        <f>N1088</f>
        <v>0</v>
      </c>
      <c r="O1089" s="295"/>
      <c r="P1089" s="295"/>
      <c r="Q1089" s="295"/>
      <c r="R1089" s="295"/>
      <c r="S1089" s="295"/>
      <c r="T1089" s="295"/>
      <c r="U1089" s="295"/>
      <c r="V1089" s="295"/>
      <c r="W1089" s="295"/>
      <c r="X1089" s="295"/>
      <c r="Y1089" s="410">
        <f>Y1088</f>
        <v>0</v>
      </c>
      <c r="Z1089" s="410">
        <f t="shared" ref="Z1089" si="2961">Z1088</f>
        <v>0</v>
      </c>
      <c r="AA1089" s="410">
        <f t="shared" ref="AA1089" si="2962">AA1088</f>
        <v>0</v>
      </c>
      <c r="AB1089" s="410">
        <f t="shared" ref="AB1089" si="2963">AB1088</f>
        <v>0</v>
      </c>
      <c r="AC1089" s="410">
        <f t="shared" ref="AC1089" si="2964">AC1088</f>
        <v>0</v>
      </c>
      <c r="AD1089" s="410">
        <f t="shared" ref="AD1089" si="2965">AD1088</f>
        <v>0</v>
      </c>
      <c r="AE1089" s="410">
        <f t="shared" ref="AE1089" si="2966">AE1088</f>
        <v>0</v>
      </c>
      <c r="AF1089" s="410">
        <f t="shared" ref="AF1089" si="2967">AF1088</f>
        <v>0</v>
      </c>
      <c r="AG1089" s="410">
        <f t="shared" ref="AG1089" si="2968">AG1088</f>
        <v>0</v>
      </c>
      <c r="AH1089" s="410">
        <f t="shared" ref="AH1089" si="2969">AH1088</f>
        <v>0</v>
      </c>
      <c r="AI1089" s="410">
        <f t="shared" ref="AI1089" si="2970">AI1088</f>
        <v>0</v>
      </c>
      <c r="AJ1089" s="410">
        <f t="shared" ref="AJ1089" si="2971">AJ1088</f>
        <v>0</v>
      </c>
      <c r="AK1089" s="410">
        <f t="shared" ref="AK1089" si="2972">AK1088</f>
        <v>0</v>
      </c>
      <c r="AL1089" s="410">
        <f t="shared" ref="AL1089" si="2973">AL1088</f>
        <v>0</v>
      </c>
      <c r="AM1089" s="306"/>
    </row>
    <row r="1090" spans="1:39" ht="15" hidden="1" customHeight="1" outlineLevel="1">
      <c r="A1090" s="529"/>
      <c r="B1090" s="430"/>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1"/>
      <c r="Z1090" s="424"/>
      <c r="AA1090" s="424"/>
      <c r="AB1090" s="424"/>
      <c r="AC1090" s="424"/>
      <c r="AD1090" s="424"/>
      <c r="AE1090" s="424"/>
      <c r="AF1090" s="424"/>
      <c r="AG1090" s="424"/>
      <c r="AH1090" s="424"/>
      <c r="AI1090" s="424"/>
      <c r="AJ1090" s="424"/>
      <c r="AK1090" s="424"/>
      <c r="AL1090" s="424"/>
      <c r="AM1090" s="306"/>
    </row>
    <row r="1091" spans="1:39" ht="15" hidden="1" customHeight="1" outlineLevel="1">
      <c r="A1091" s="529"/>
      <c r="B1091" s="288" t="s">
        <v>502</v>
      </c>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1"/>
      <c r="Z1091" s="424"/>
      <c r="AA1091" s="424"/>
      <c r="AB1091" s="424"/>
      <c r="AC1091" s="424"/>
      <c r="AD1091" s="424"/>
      <c r="AE1091" s="424"/>
      <c r="AF1091" s="424"/>
      <c r="AG1091" s="424"/>
      <c r="AH1091" s="424"/>
      <c r="AI1091" s="424"/>
      <c r="AJ1091" s="424"/>
      <c r="AK1091" s="424"/>
      <c r="AL1091" s="424"/>
      <c r="AM1091" s="306"/>
    </row>
    <row r="1092" spans="1:39" ht="28.5" hidden="1" customHeight="1" outlineLevel="1">
      <c r="A1092" s="529">
        <v>36</v>
      </c>
      <c r="B1092" s="427" t="s">
        <v>128</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5"/>
      <c r="Z1092" s="414"/>
      <c r="AA1092" s="414"/>
      <c r="AB1092" s="414"/>
      <c r="AC1092" s="414"/>
      <c r="AD1092" s="414"/>
      <c r="AE1092" s="414"/>
      <c r="AF1092" s="414"/>
      <c r="AG1092" s="414"/>
      <c r="AH1092" s="414"/>
      <c r="AI1092" s="414"/>
      <c r="AJ1092" s="414"/>
      <c r="AK1092" s="414"/>
      <c r="AL1092" s="414"/>
      <c r="AM1092" s="296">
        <f>SUM(Y1092:AL1092)</f>
        <v>0</v>
      </c>
    </row>
    <row r="1093" spans="1:39" ht="15" hidden="1" customHeight="1" outlineLevel="1">
      <c r="A1093" s="529"/>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0">
        <f>Y1092</f>
        <v>0</v>
      </c>
      <c r="Z1093" s="410">
        <f t="shared" ref="Z1093" si="2974">Z1092</f>
        <v>0</v>
      </c>
      <c r="AA1093" s="410">
        <f t="shared" ref="AA1093" si="2975">AA1092</f>
        <v>0</v>
      </c>
      <c r="AB1093" s="410">
        <f t="shared" ref="AB1093" si="2976">AB1092</f>
        <v>0</v>
      </c>
      <c r="AC1093" s="410">
        <f t="shared" ref="AC1093" si="2977">AC1092</f>
        <v>0</v>
      </c>
      <c r="AD1093" s="410">
        <f t="shared" ref="AD1093" si="2978">AD1092</f>
        <v>0</v>
      </c>
      <c r="AE1093" s="410">
        <f t="shared" ref="AE1093" si="2979">AE1092</f>
        <v>0</v>
      </c>
      <c r="AF1093" s="410">
        <f t="shared" ref="AF1093" si="2980">AF1092</f>
        <v>0</v>
      </c>
      <c r="AG1093" s="410">
        <f t="shared" ref="AG1093" si="2981">AG1092</f>
        <v>0</v>
      </c>
      <c r="AH1093" s="410">
        <f t="shared" ref="AH1093" si="2982">AH1092</f>
        <v>0</v>
      </c>
      <c r="AI1093" s="410">
        <f t="shared" ref="AI1093" si="2983">AI1092</f>
        <v>0</v>
      </c>
      <c r="AJ1093" s="410">
        <f t="shared" ref="AJ1093" si="2984">AJ1092</f>
        <v>0</v>
      </c>
      <c r="AK1093" s="410">
        <f t="shared" ref="AK1093" si="2985">AK1092</f>
        <v>0</v>
      </c>
      <c r="AL1093" s="410">
        <f t="shared" ref="AL1093" si="2986">AL1092</f>
        <v>0</v>
      </c>
      <c r="AM1093" s="306"/>
    </row>
    <row r="1094" spans="1:39" ht="15" hidden="1" customHeight="1" outlineLevel="1">
      <c r="A1094" s="529"/>
      <c r="B1094" s="427"/>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1"/>
      <c r="Z1094" s="424"/>
      <c r="AA1094" s="424"/>
      <c r="AB1094" s="424"/>
      <c r="AC1094" s="424"/>
      <c r="AD1094" s="424"/>
      <c r="AE1094" s="424"/>
      <c r="AF1094" s="424"/>
      <c r="AG1094" s="424"/>
      <c r="AH1094" s="424"/>
      <c r="AI1094" s="424"/>
      <c r="AJ1094" s="424"/>
      <c r="AK1094" s="424"/>
      <c r="AL1094" s="424"/>
      <c r="AM1094" s="306"/>
    </row>
    <row r="1095" spans="1:39" ht="15" hidden="1" customHeight="1" outlineLevel="1">
      <c r="A1095" s="529">
        <v>37</v>
      </c>
      <c r="B1095" s="427" t="s">
        <v>129</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5"/>
      <c r="Z1095" s="414"/>
      <c r="AA1095" s="414"/>
      <c r="AB1095" s="414"/>
      <c r="AC1095" s="414"/>
      <c r="AD1095" s="414"/>
      <c r="AE1095" s="414"/>
      <c r="AF1095" s="414"/>
      <c r="AG1095" s="414"/>
      <c r="AH1095" s="414"/>
      <c r="AI1095" s="414"/>
      <c r="AJ1095" s="414"/>
      <c r="AK1095" s="414"/>
      <c r="AL1095" s="414"/>
      <c r="AM1095" s="296">
        <f>SUM(Y1095:AL1095)</f>
        <v>0</v>
      </c>
    </row>
    <row r="1096" spans="1:39" ht="15" hidden="1" customHeight="1" outlineLevel="1">
      <c r="A1096" s="529"/>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0">
        <f>Y1095</f>
        <v>0</v>
      </c>
      <c r="Z1096" s="410">
        <f t="shared" ref="Z1096" si="2987">Z1095</f>
        <v>0</v>
      </c>
      <c r="AA1096" s="410">
        <f t="shared" ref="AA1096" si="2988">AA1095</f>
        <v>0</v>
      </c>
      <c r="AB1096" s="410">
        <f t="shared" ref="AB1096" si="2989">AB1095</f>
        <v>0</v>
      </c>
      <c r="AC1096" s="410">
        <f t="shared" ref="AC1096" si="2990">AC1095</f>
        <v>0</v>
      </c>
      <c r="AD1096" s="410">
        <f t="shared" ref="AD1096" si="2991">AD1095</f>
        <v>0</v>
      </c>
      <c r="AE1096" s="410">
        <f t="shared" ref="AE1096" si="2992">AE1095</f>
        <v>0</v>
      </c>
      <c r="AF1096" s="410">
        <f t="shared" ref="AF1096" si="2993">AF1095</f>
        <v>0</v>
      </c>
      <c r="AG1096" s="410">
        <f t="shared" ref="AG1096" si="2994">AG1095</f>
        <v>0</v>
      </c>
      <c r="AH1096" s="410">
        <f t="shared" ref="AH1096" si="2995">AH1095</f>
        <v>0</v>
      </c>
      <c r="AI1096" s="410">
        <f t="shared" ref="AI1096" si="2996">AI1095</f>
        <v>0</v>
      </c>
      <c r="AJ1096" s="410">
        <f t="shared" ref="AJ1096" si="2997">AJ1095</f>
        <v>0</v>
      </c>
      <c r="AK1096" s="410">
        <f t="shared" ref="AK1096" si="2998">AK1095</f>
        <v>0</v>
      </c>
      <c r="AL1096" s="410">
        <f t="shared" ref="AL1096" si="2999">AL1095</f>
        <v>0</v>
      </c>
      <c r="AM1096" s="306"/>
    </row>
    <row r="1097" spans="1:39" ht="15" hidden="1" customHeight="1" outlineLevel="1">
      <c r="A1097" s="529"/>
      <c r="B1097" s="427"/>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1"/>
      <c r="Z1097" s="424"/>
      <c r="AA1097" s="424"/>
      <c r="AB1097" s="424"/>
      <c r="AC1097" s="424"/>
      <c r="AD1097" s="424"/>
      <c r="AE1097" s="424"/>
      <c r="AF1097" s="424"/>
      <c r="AG1097" s="424"/>
      <c r="AH1097" s="424"/>
      <c r="AI1097" s="424"/>
      <c r="AJ1097" s="424"/>
      <c r="AK1097" s="424"/>
      <c r="AL1097" s="424"/>
      <c r="AM1097" s="306"/>
    </row>
    <row r="1098" spans="1:39" ht="15" hidden="1" customHeight="1" outlineLevel="1">
      <c r="A1098" s="529">
        <v>38</v>
      </c>
      <c r="B1098" s="427" t="s">
        <v>130</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5"/>
      <c r="Z1098" s="414"/>
      <c r="AA1098" s="414"/>
      <c r="AB1098" s="414"/>
      <c r="AC1098" s="414"/>
      <c r="AD1098" s="414"/>
      <c r="AE1098" s="414"/>
      <c r="AF1098" s="414"/>
      <c r="AG1098" s="414"/>
      <c r="AH1098" s="414"/>
      <c r="AI1098" s="414"/>
      <c r="AJ1098" s="414"/>
      <c r="AK1098" s="414"/>
      <c r="AL1098" s="414"/>
      <c r="AM1098" s="296">
        <f>SUM(Y1098:AL1098)</f>
        <v>0</v>
      </c>
    </row>
    <row r="1099" spans="1:39" ht="15" hidden="1" customHeight="1" outlineLevel="1">
      <c r="A1099" s="529"/>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0">
        <f>Y1098</f>
        <v>0</v>
      </c>
      <c r="Z1099" s="410">
        <f t="shared" ref="Z1099" si="3000">Z1098</f>
        <v>0</v>
      </c>
      <c r="AA1099" s="410">
        <f t="shared" ref="AA1099" si="3001">AA1098</f>
        <v>0</v>
      </c>
      <c r="AB1099" s="410">
        <f t="shared" ref="AB1099" si="3002">AB1098</f>
        <v>0</v>
      </c>
      <c r="AC1099" s="410">
        <f t="shared" ref="AC1099" si="3003">AC1098</f>
        <v>0</v>
      </c>
      <c r="AD1099" s="410">
        <f t="shared" ref="AD1099" si="3004">AD1098</f>
        <v>0</v>
      </c>
      <c r="AE1099" s="410">
        <f t="shared" ref="AE1099" si="3005">AE1098</f>
        <v>0</v>
      </c>
      <c r="AF1099" s="410">
        <f t="shared" ref="AF1099" si="3006">AF1098</f>
        <v>0</v>
      </c>
      <c r="AG1099" s="410">
        <f t="shared" ref="AG1099" si="3007">AG1098</f>
        <v>0</v>
      </c>
      <c r="AH1099" s="410">
        <f t="shared" ref="AH1099" si="3008">AH1098</f>
        <v>0</v>
      </c>
      <c r="AI1099" s="410">
        <f t="shared" ref="AI1099" si="3009">AI1098</f>
        <v>0</v>
      </c>
      <c r="AJ1099" s="410">
        <f t="shared" ref="AJ1099" si="3010">AJ1098</f>
        <v>0</v>
      </c>
      <c r="AK1099" s="410">
        <f t="shared" ref="AK1099" si="3011">AK1098</f>
        <v>0</v>
      </c>
      <c r="AL1099" s="410">
        <f t="shared" ref="AL1099" si="3012">AL1098</f>
        <v>0</v>
      </c>
      <c r="AM1099" s="306"/>
    </row>
    <row r="1100" spans="1:39" ht="15" hidden="1" customHeight="1" outlineLevel="1">
      <c r="A1100" s="529"/>
      <c r="B1100" s="427"/>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1"/>
      <c r="Z1100" s="424"/>
      <c r="AA1100" s="424"/>
      <c r="AB1100" s="424"/>
      <c r="AC1100" s="424"/>
      <c r="AD1100" s="424"/>
      <c r="AE1100" s="424"/>
      <c r="AF1100" s="424"/>
      <c r="AG1100" s="424"/>
      <c r="AH1100" s="424"/>
      <c r="AI1100" s="424"/>
      <c r="AJ1100" s="424"/>
      <c r="AK1100" s="424"/>
      <c r="AL1100" s="424"/>
      <c r="AM1100" s="306"/>
    </row>
    <row r="1101" spans="1:39" ht="15" hidden="1" customHeight="1" outlineLevel="1">
      <c r="A1101" s="529">
        <v>39</v>
      </c>
      <c r="B1101" s="427" t="s">
        <v>131</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5"/>
      <c r="Z1101" s="414"/>
      <c r="AA1101" s="414"/>
      <c r="AB1101" s="414"/>
      <c r="AC1101" s="414"/>
      <c r="AD1101" s="414"/>
      <c r="AE1101" s="414"/>
      <c r="AF1101" s="414"/>
      <c r="AG1101" s="414"/>
      <c r="AH1101" s="414"/>
      <c r="AI1101" s="414"/>
      <c r="AJ1101" s="414"/>
      <c r="AK1101" s="414"/>
      <c r="AL1101" s="414"/>
      <c r="AM1101" s="296">
        <f>SUM(Y1101:AL1101)</f>
        <v>0</v>
      </c>
    </row>
    <row r="1102" spans="1:39" ht="15" hidden="1" customHeight="1" outlineLevel="1">
      <c r="A1102" s="529"/>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0">
        <f>Y1101</f>
        <v>0</v>
      </c>
      <c r="Z1102" s="410">
        <f t="shared" ref="Z1102" si="3013">Z1101</f>
        <v>0</v>
      </c>
      <c r="AA1102" s="410">
        <f t="shared" ref="AA1102" si="3014">AA1101</f>
        <v>0</v>
      </c>
      <c r="AB1102" s="410">
        <f t="shared" ref="AB1102" si="3015">AB1101</f>
        <v>0</v>
      </c>
      <c r="AC1102" s="410">
        <f t="shared" ref="AC1102" si="3016">AC1101</f>
        <v>0</v>
      </c>
      <c r="AD1102" s="410">
        <f t="shared" ref="AD1102" si="3017">AD1101</f>
        <v>0</v>
      </c>
      <c r="AE1102" s="410">
        <f t="shared" ref="AE1102" si="3018">AE1101</f>
        <v>0</v>
      </c>
      <c r="AF1102" s="410">
        <f t="shared" ref="AF1102" si="3019">AF1101</f>
        <v>0</v>
      </c>
      <c r="AG1102" s="410">
        <f t="shared" ref="AG1102" si="3020">AG1101</f>
        <v>0</v>
      </c>
      <c r="AH1102" s="410">
        <f t="shared" ref="AH1102" si="3021">AH1101</f>
        <v>0</v>
      </c>
      <c r="AI1102" s="410">
        <f t="shared" ref="AI1102" si="3022">AI1101</f>
        <v>0</v>
      </c>
      <c r="AJ1102" s="410">
        <f t="shared" ref="AJ1102" si="3023">AJ1101</f>
        <v>0</v>
      </c>
      <c r="AK1102" s="410">
        <f t="shared" ref="AK1102" si="3024">AK1101</f>
        <v>0</v>
      </c>
      <c r="AL1102" s="410">
        <f t="shared" ref="AL1102" si="3025">AL1101</f>
        <v>0</v>
      </c>
      <c r="AM1102" s="306"/>
    </row>
    <row r="1103" spans="1:39" ht="15" hidden="1" customHeight="1" outlineLevel="1">
      <c r="A1103" s="529"/>
      <c r="B1103" s="427"/>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1"/>
      <c r="Z1103" s="424"/>
      <c r="AA1103" s="424"/>
      <c r="AB1103" s="424"/>
      <c r="AC1103" s="424"/>
      <c r="AD1103" s="424"/>
      <c r="AE1103" s="424"/>
      <c r="AF1103" s="424"/>
      <c r="AG1103" s="424"/>
      <c r="AH1103" s="424"/>
      <c r="AI1103" s="424"/>
      <c r="AJ1103" s="424"/>
      <c r="AK1103" s="424"/>
      <c r="AL1103" s="424"/>
      <c r="AM1103" s="306"/>
    </row>
    <row r="1104" spans="1:39" ht="15" hidden="1" customHeight="1" outlineLevel="1">
      <c r="A1104" s="529">
        <v>40</v>
      </c>
      <c r="B1104" s="427" t="s">
        <v>132</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5"/>
      <c r="Z1104" s="414"/>
      <c r="AA1104" s="414"/>
      <c r="AB1104" s="414"/>
      <c r="AC1104" s="414"/>
      <c r="AD1104" s="414"/>
      <c r="AE1104" s="414"/>
      <c r="AF1104" s="414"/>
      <c r="AG1104" s="414"/>
      <c r="AH1104" s="414"/>
      <c r="AI1104" s="414"/>
      <c r="AJ1104" s="414"/>
      <c r="AK1104" s="414"/>
      <c r="AL1104" s="414"/>
      <c r="AM1104" s="296">
        <f>SUM(Y1104:AL1104)</f>
        <v>0</v>
      </c>
    </row>
    <row r="1105" spans="1:39" ht="15" hidden="1" customHeight="1" outlineLevel="1">
      <c r="A1105" s="529"/>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0">
        <f>Y1104</f>
        <v>0</v>
      </c>
      <c r="Z1105" s="410">
        <f t="shared" ref="Z1105" si="3026">Z1104</f>
        <v>0</v>
      </c>
      <c r="AA1105" s="410">
        <f t="shared" ref="AA1105" si="3027">AA1104</f>
        <v>0</v>
      </c>
      <c r="AB1105" s="410">
        <f t="shared" ref="AB1105" si="3028">AB1104</f>
        <v>0</v>
      </c>
      <c r="AC1105" s="410">
        <f t="shared" ref="AC1105" si="3029">AC1104</f>
        <v>0</v>
      </c>
      <c r="AD1105" s="410">
        <f t="shared" ref="AD1105" si="3030">AD1104</f>
        <v>0</v>
      </c>
      <c r="AE1105" s="410">
        <f t="shared" ref="AE1105" si="3031">AE1104</f>
        <v>0</v>
      </c>
      <c r="AF1105" s="410">
        <f t="shared" ref="AF1105" si="3032">AF1104</f>
        <v>0</v>
      </c>
      <c r="AG1105" s="410">
        <f t="shared" ref="AG1105" si="3033">AG1104</f>
        <v>0</v>
      </c>
      <c r="AH1105" s="410">
        <f t="shared" ref="AH1105" si="3034">AH1104</f>
        <v>0</v>
      </c>
      <c r="AI1105" s="410">
        <f t="shared" ref="AI1105" si="3035">AI1104</f>
        <v>0</v>
      </c>
      <c r="AJ1105" s="410">
        <f t="shared" ref="AJ1105" si="3036">AJ1104</f>
        <v>0</v>
      </c>
      <c r="AK1105" s="410">
        <f t="shared" ref="AK1105" si="3037">AK1104</f>
        <v>0</v>
      </c>
      <c r="AL1105" s="410">
        <f t="shared" ref="AL1105" si="3038">AL1104</f>
        <v>0</v>
      </c>
      <c r="AM1105" s="306"/>
    </row>
    <row r="1106" spans="1:39" ht="15" hidden="1" customHeight="1" outlineLevel="1">
      <c r="A1106" s="529"/>
      <c r="B1106" s="427"/>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1"/>
      <c r="Z1106" s="424"/>
      <c r="AA1106" s="424"/>
      <c r="AB1106" s="424"/>
      <c r="AC1106" s="424"/>
      <c r="AD1106" s="424"/>
      <c r="AE1106" s="424"/>
      <c r="AF1106" s="424"/>
      <c r="AG1106" s="424"/>
      <c r="AH1106" s="424"/>
      <c r="AI1106" s="424"/>
      <c r="AJ1106" s="424"/>
      <c r="AK1106" s="424"/>
      <c r="AL1106" s="424"/>
      <c r="AM1106" s="306"/>
    </row>
    <row r="1107" spans="1:39" ht="28.5" hidden="1" customHeight="1" outlineLevel="1">
      <c r="A1107" s="529">
        <v>41</v>
      </c>
      <c r="B1107" s="427" t="s">
        <v>133</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5"/>
      <c r="Z1107" s="414"/>
      <c r="AA1107" s="414"/>
      <c r="AB1107" s="414"/>
      <c r="AC1107" s="414"/>
      <c r="AD1107" s="414"/>
      <c r="AE1107" s="414"/>
      <c r="AF1107" s="414"/>
      <c r="AG1107" s="414"/>
      <c r="AH1107" s="414"/>
      <c r="AI1107" s="414"/>
      <c r="AJ1107" s="414"/>
      <c r="AK1107" s="414"/>
      <c r="AL1107" s="414"/>
      <c r="AM1107" s="296">
        <f>SUM(Y1107:AL1107)</f>
        <v>0</v>
      </c>
    </row>
    <row r="1108" spans="1:39" ht="15" hidden="1" customHeight="1" outlineLevel="1">
      <c r="A1108" s="529"/>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0">
        <f>Y1107</f>
        <v>0</v>
      </c>
      <c r="Z1108" s="410">
        <f t="shared" ref="Z1108" si="3039">Z1107</f>
        <v>0</v>
      </c>
      <c r="AA1108" s="410">
        <f t="shared" ref="AA1108" si="3040">AA1107</f>
        <v>0</v>
      </c>
      <c r="AB1108" s="410">
        <f t="shared" ref="AB1108" si="3041">AB1107</f>
        <v>0</v>
      </c>
      <c r="AC1108" s="410">
        <f t="shared" ref="AC1108" si="3042">AC1107</f>
        <v>0</v>
      </c>
      <c r="AD1108" s="410">
        <f t="shared" ref="AD1108" si="3043">AD1107</f>
        <v>0</v>
      </c>
      <c r="AE1108" s="410">
        <f t="shared" ref="AE1108" si="3044">AE1107</f>
        <v>0</v>
      </c>
      <c r="AF1108" s="410">
        <f t="shared" ref="AF1108" si="3045">AF1107</f>
        <v>0</v>
      </c>
      <c r="AG1108" s="410">
        <f t="shared" ref="AG1108" si="3046">AG1107</f>
        <v>0</v>
      </c>
      <c r="AH1108" s="410">
        <f t="shared" ref="AH1108" si="3047">AH1107</f>
        <v>0</v>
      </c>
      <c r="AI1108" s="410">
        <f t="shared" ref="AI1108" si="3048">AI1107</f>
        <v>0</v>
      </c>
      <c r="AJ1108" s="410">
        <f t="shared" ref="AJ1108" si="3049">AJ1107</f>
        <v>0</v>
      </c>
      <c r="AK1108" s="410">
        <f t="shared" ref="AK1108" si="3050">AK1107</f>
        <v>0</v>
      </c>
      <c r="AL1108" s="410">
        <f t="shared" ref="AL1108" si="3051">AL1107</f>
        <v>0</v>
      </c>
      <c r="AM1108" s="306"/>
    </row>
    <row r="1109" spans="1:39" ht="15" hidden="1" customHeight="1" outlineLevel="1">
      <c r="A1109" s="529"/>
      <c r="B1109" s="427"/>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1"/>
      <c r="Z1109" s="424"/>
      <c r="AA1109" s="424"/>
      <c r="AB1109" s="424"/>
      <c r="AC1109" s="424"/>
      <c r="AD1109" s="424"/>
      <c r="AE1109" s="424"/>
      <c r="AF1109" s="424"/>
      <c r="AG1109" s="424"/>
      <c r="AH1109" s="424"/>
      <c r="AI1109" s="424"/>
      <c r="AJ1109" s="424"/>
      <c r="AK1109" s="424"/>
      <c r="AL1109" s="424"/>
      <c r="AM1109" s="306"/>
    </row>
    <row r="1110" spans="1:39" ht="28.5" hidden="1" customHeight="1" outlineLevel="1">
      <c r="A1110" s="529">
        <v>42</v>
      </c>
      <c r="B1110" s="427" t="s">
        <v>134</v>
      </c>
      <c r="C1110" s="291" t="s">
        <v>25</v>
      </c>
      <c r="D1110" s="295"/>
      <c r="E1110" s="295"/>
      <c r="F1110" s="295"/>
      <c r="G1110" s="295"/>
      <c r="H1110" s="295"/>
      <c r="I1110" s="295"/>
      <c r="J1110" s="295"/>
      <c r="K1110" s="295"/>
      <c r="L1110" s="295"/>
      <c r="M1110" s="295"/>
      <c r="N1110" s="291"/>
      <c r="O1110" s="295"/>
      <c r="P1110" s="295"/>
      <c r="Q1110" s="295"/>
      <c r="R1110" s="295"/>
      <c r="S1110" s="295"/>
      <c r="T1110" s="295"/>
      <c r="U1110" s="295"/>
      <c r="V1110" s="295"/>
      <c r="W1110" s="295"/>
      <c r="X1110" s="295"/>
      <c r="Y1110" s="425"/>
      <c r="Z1110" s="414"/>
      <c r="AA1110" s="414"/>
      <c r="AB1110" s="414"/>
      <c r="AC1110" s="414"/>
      <c r="AD1110" s="414"/>
      <c r="AE1110" s="414"/>
      <c r="AF1110" s="414"/>
      <c r="AG1110" s="414"/>
      <c r="AH1110" s="414"/>
      <c r="AI1110" s="414"/>
      <c r="AJ1110" s="414"/>
      <c r="AK1110" s="414"/>
      <c r="AL1110" s="414"/>
      <c r="AM1110" s="296">
        <f>SUM(Y1110:AL1110)</f>
        <v>0</v>
      </c>
    </row>
    <row r="1111" spans="1:39" ht="15" hidden="1" customHeight="1" outlineLevel="1">
      <c r="A1111" s="529"/>
      <c r="B1111" s="294" t="s">
        <v>346</v>
      </c>
      <c r="C1111" s="291" t="s">
        <v>163</v>
      </c>
      <c r="D1111" s="295"/>
      <c r="E1111" s="295"/>
      <c r="F1111" s="295"/>
      <c r="G1111" s="295"/>
      <c r="H1111" s="295"/>
      <c r="I1111" s="295"/>
      <c r="J1111" s="295"/>
      <c r="K1111" s="295"/>
      <c r="L1111" s="295"/>
      <c r="M1111" s="295"/>
      <c r="N1111" s="466"/>
      <c r="O1111" s="295"/>
      <c r="P1111" s="295"/>
      <c r="Q1111" s="295"/>
      <c r="R1111" s="295"/>
      <c r="S1111" s="295"/>
      <c r="T1111" s="295"/>
      <c r="U1111" s="295"/>
      <c r="V1111" s="295"/>
      <c r="W1111" s="295"/>
      <c r="X1111" s="295"/>
      <c r="Y1111" s="410">
        <f>Y1110</f>
        <v>0</v>
      </c>
      <c r="Z1111" s="410">
        <f t="shared" ref="Z1111" si="3052">Z1110</f>
        <v>0</v>
      </c>
      <c r="AA1111" s="410">
        <f t="shared" ref="AA1111" si="3053">AA1110</f>
        <v>0</v>
      </c>
      <c r="AB1111" s="410">
        <f t="shared" ref="AB1111" si="3054">AB1110</f>
        <v>0</v>
      </c>
      <c r="AC1111" s="410">
        <f t="shared" ref="AC1111" si="3055">AC1110</f>
        <v>0</v>
      </c>
      <c r="AD1111" s="410">
        <f t="shared" ref="AD1111" si="3056">AD1110</f>
        <v>0</v>
      </c>
      <c r="AE1111" s="410">
        <f t="shared" ref="AE1111" si="3057">AE1110</f>
        <v>0</v>
      </c>
      <c r="AF1111" s="410">
        <f t="shared" ref="AF1111" si="3058">AF1110</f>
        <v>0</v>
      </c>
      <c r="AG1111" s="410">
        <f t="shared" ref="AG1111" si="3059">AG1110</f>
        <v>0</v>
      </c>
      <c r="AH1111" s="410">
        <f t="shared" ref="AH1111" si="3060">AH1110</f>
        <v>0</v>
      </c>
      <c r="AI1111" s="410">
        <f t="shared" ref="AI1111" si="3061">AI1110</f>
        <v>0</v>
      </c>
      <c r="AJ1111" s="410">
        <f t="shared" ref="AJ1111" si="3062">AJ1110</f>
        <v>0</v>
      </c>
      <c r="AK1111" s="410">
        <f t="shared" ref="AK1111" si="3063">AK1110</f>
        <v>0</v>
      </c>
      <c r="AL1111" s="410">
        <f t="shared" ref="AL1111" si="3064">AL1110</f>
        <v>0</v>
      </c>
      <c r="AM1111" s="306"/>
    </row>
    <row r="1112" spans="1:39" ht="15" hidden="1" customHeight="1" outlineLevel="1">
      <c r="A1112" s="529"/>
      <c r="B1112" s="427"/>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1"/>
      <c r="Z1112" s="424"/>
      <c r="AA1112" s="424"/>
      <c r="AB1112" s="424"/>
      <c r="AC1112" s="424"/>
      <c r="AD1112" s="424"/>
      <c r="AE1112" s="424"/>
      <c r="AF1112" s="424"/>
      <c r="AG1112" s="424"/>
      <c r="AH1112" s="424"/>
      <c r="AI1112" s="424"/>
      <c r="AJ1112" s="424"/>
      <c r="AK1112" s="424"/>
      <c r="AL1112" s="424"/>
      <c r="AM1112" s="306"/>
    </row>
    <row r="1113" spans="1:39" ht="15" hidden="1" customHeight="1" outlineLevel="1">
      <c r="A1113" s="529">
        <v>43</v>
      </c>
      <c r="B1113" s="427" t="s">
        <v>135</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5"/>
      <c r="Z1113" s="414"/>
      <c r="AA1113" s="414"/>
      <c r="AB1113" s="414"/>
      <c r="AC1113" s="414"/>
      <c r="AD1113" s="414"/>
      <c r="AE1113" s="414"/>
      <c r="AF1113" s="414"/>
      <c r="AG1113" s="414"/>
      <c r="AH1113" s="414"/>
      <c r="AI1113" s="414"/>
      <c r="AJ1113" s="414"/>
      <c r="AK1113" s="414"/>
      <c r="AL1113" s="414"/>
      <c r="AM1113" s="296">
        <f>SUM(Y1113:AL1113)</f>
        <v>0</v>
      </c>
    </row>
    <row r="1114" spans="1:39" ht="15" hidden="1" customHeight="1" outlineLevel="1">
      <c r="A1114" s="529"/>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0">
        <f>Y1113</f>
        <v>0</v>
      </c>
      <c r="Z1114" s="410">
        <f t="shared" ref="Z1114" si="3065">Z1113</f>
        <v>0</v>
      </c>
      <c r="AA1114" s="410">
        <f t="shared" ref="AA1114" si="3066">AA1113</f>
        <v>0</v>
      </c>
      <c r="AB1114" s="410">
        <f t="shared" ref="AB1114" si="3067">AB1113</f>
        <v>0</v>
      </c>
      <c r="AC1114" s="410">
        <f t="shared" ref="AC1114" si="3068">AC1113</f>
        <v>0</v>
      </c>
      <c r="AD1114" s="410">
        <f t="shared" ref="AD1114" si="3069">AD1113</f>
        <v>0</v>
      </c>
      <c r="AE1114" s="410">
        <f t="shared" ref="AE1114" si="3070">AE1113</f>
        <v>0</v>
      </c>
      <c r="AF1114" s="410">
        <f t="shared" ref="AF1114" si="3071">AF1113</f>
        <v>0</v>
      </c>
      <c r="AG1114" s="410">
        <f t="shared" ref="AG1114" si="3072">AG1113</f>
        <v>0</v>
      </c>
      <c r="AH1114" s="410">
        <f t="shared" ref="AH1114" si="3073">AH1113</f>
        <v>0</v>
      </c>
      <c r="AI1114" s="410">
        <f t="shared" ref="AI1114" si="3074">AI1113</f>
        <v>0</v>
      </c>
      <c r="AJ1114" s="410">
        <f t="shared" ref="AJ1114" si="3075">AJ1113</f>
        <v>0</v>
      </c>
      <c r="AK1114" s="410">
        <f t="shared" ref="AK1114" si="3076">AK1113</f>
        <v>0</v>
      </c>
      <c r="AL1114" s="410">
        <f t="shared" ref="AL1114" si="3077">AL1113</f>
        <v>0</v>
      </c>
      <c r="AM1114" s="306"/>
    </row>
    <row r="1115" spans="1:39" ht="15" hidden="1" customHeight="1" outlineLevel="1">
      <c r="A1115" s="529"/>
      <c r="B1115" s="427"/>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1"/>
      <c r="Z1115" s="424"/>
      <c r="AA1115" s="424"/>
      <c r="AB1115" s="424"/>
      <c r="AC1115" s="424"/>
      <c r="AD1115" s="424"/>
      <c r="AE1115" s="424"/>
      <c r="AF1115" s="424"/>
      <c r="AG1115" s="424"/>
      <c r="AH1115" s="424"/>
      <c r="AI1115" s="424"/>
      <c r="AJ1115" s="424"/>
      <c r="AK1115" s="424"/>
      <c r="AL1115" s="424"/>
      <c r="AM1115" s="306"/>
    </row>
    <row r="1116" spans="1:39" ht="28.5" hidden="1" customHeight="1" outlineLevel="1">
      <c r="A1116" s="529">
        <v>44</v>
      </c>
      <c r="B1116" s="427" t="s">
        <v>136</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5"/>
      <c r="Z1116" s="414"/>
      <c r="AA1116" s="414"/>
      <c r="AB1116" s="414"/>
      <c r="AC1116" s="414"/>
      <c r="AD1116" s="414"/>
      <c r="AE1116" s="414"/>
      <c r="AF1116" s="414"/>
      <c r="AG1116" s="414"/>
      <c r="AH1116" s="414"/>
      <c r="AI1116" s="414"/>
      <c r="AJ1116" s="414"/>
      <c r="AK1116" s="414"/>
      <c r="AL1116" s="414"/>
      <c r="AM1116" s="296">
        <f>SUM(Y1116:AL1116)</f>
        <v>0</v>
      </c>
    </row>
    <row r="1117" spans="1:39" ht="15" hidden="1" customHeight="1" outlineLevel="1">
      <c r="A1117" s="529"/>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0">
        <f>Y1116</f>
        <v>0</v>
      </c>
      <c r="Z1117" s="410">
        <f t="shared" ref="Z1117" si="3078">Z1116</f>
        <v>0</v>
      </c>
      <c r="AA1117" s="410">
        <f t="shared" ref="AA1117" si="3079">AA1116</f>
        <v>0</v>
      </c>
      <c r="AB1117" s="410">
        <f t="shared" ref="AB1117" si="3080">AB1116</f>
        <v>0</v>
      </c>
      <c r="AC1117" s="410">
        <f t="shared" ref="AC1117" si="3081">AC1116</f>
        <v>0</v>
      </c>
      <c r="AD1117" s="410">
        <f t="shared" ref="AD1117" si="3082">AD1116</f>
        <v>0</v>
      </c>
      <c r="AE1117" s="410">
        <f t="shared" ref="AE1117" si="3083">AE1116</f>
        <v>0</v>
      </c>
      <c r="AF1117" s="410">
        <f t="shared" ref="AF1117" si="3084">AF1116</f>
        <v>0</v>
      </c>
      <c r="AG1117" s="410">
        <f t="shared" ref="AG1117" si="3085">AG1116</f>
        <v>0</v>
      </c>
      <c r="AH1117" s="410">
        <f t="shared" ref="AH1117" si="3086">AH1116</f>
        <v>0</v>
      </c>
      <c r="AI1117" s="410">
        <f t="shared" ref="AI1117" si="3087">AI1116</f>
        <v>0</v>
      </c>
      <c r="AJ1117" s="410">
        <f t="shared" ref="AJ1117" si="3088">AJ1116</f>
        <v>0</v>
      </c>
      <c r="AK1117" s="410">
        <f t="shared" ref="AK1117" si="3089">AK1116</f>
        <v>0</v>
      </c>
      <c r="AL1117" s="410">
        <f t="shared" ref="AL1117" si="3090">AL1116</f>
        <v>0</v>
      </c>
      <c r="AM1117" s="306"/>
    </row>
    <row r="1118" spans="1:39" ht="15" hidden="1" customHeight="1" outlineLevel="1">
      <c r="A1118" s="529"/>
      <c r="B1118" s="427"/>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1"/>
      <c r="Z1118" s="424"/>
      <c r="AA1118" s="424"/>
      <c r="AB1118" s="424"/>
      <c r="AC1118" s="424"/>
      <c r="AD1118" s="424"/>
      <c r="AE1118" s="424"/>
      <c r="AF1118" s="424"/>
      <c r="AG1118" s="424"/>
      <c r="AH1118" s="424"/>
      <c r="AI1118" s="424"/>
      <c r="AJ1118" s="424"/>
      <c r="AK1118" s="424"/>
      <c r="AL1118" s="424"/>
      <c r="AM1118" s="306"/>
    </row>
    <row r="1119" spans="1:39" ht="32.5" hidden="1" customHeight="1" outlineLevel="1">
      <c r="A1119" s="529">
        <v>45</v>
      </c>
      <c r="B1119" s="427" t="s">
        <v>137</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5"/>
      <c r="Z1119" s="414"/>
      <c r="AA1119" s="414"/>
      <c r="AB1119" s="414"/>
      <c r="AC1119" s="414"/>
      <c r="AD1119" s="414"/>
      <c r="AE1119" s="414"/>
      <c r="AF1119" s="414"/>
      <c r="AG1119" s="414"/>
      <c r="AH1119" s="414"/>
      <c r="AI1119" s="414"/>
      <c r="AJ1119" s="414"/>
      <c r="AK1119" s="414"/>
      <c r="AL1119" s="414"/>
      <c r="AM1119" s="296">
        <f>SUM(Y1119:AL1119)</f>
        <v>0</v>
      </c>
    </row>
    <row r="1120" spans="1:39" ht="15" hidden="1" customHeight="1" outlineLevel="1">
      <c r="A1120" s="529"/>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0">
        <f>Y1119</f>
        <v>0</v>
      </c>
      <c r="Z1120" s="410">
        <f t="shared" ref="Z1120" si="3091">Z1119</f>
        <v>0</v>
      </c>
      <c r="AA1120" s="410">
        <f t="shared" ref="AA1120" si="3092">AA1119</f>
        <v>0</v>
      </c>
      <c r="AB1120" s="410">
        <f t="shared" ref="AB1120" si="3093">AB1119</f>
        <v>0</v>
      </c>
      <c r="AC1120" s="410">
        <f t="shared" ref="AC1120" si="3094">AC1119</f>
        <v>0</v>
      </c>
      <c r="AD1120" s="410">
        <f t="shared" ref="AD1120" si="3095">AD1119</f>
        <v>0</v>
      </c>
      <c r="AE1120" s="410">
        <f t="shared" ref="AE1120" si="3096">AE1119</f>
        <v>0</v>
      </c>
      <c r="AF1120" s="410">
        <f t="shared" ref="AF1120" si="3097">AF1119</f>
        <v>0</v>
      </c>
      <c r="AG1120" s="410">
        <f t="shared" ref="AG1120" si="3098">AG1119</f>
        <v>0</v>
      </c>
      <c r="AH1120" s="410">
        <f t="shared" ref="AH1120" si="3099">AH1119</f>
        <v>0</v>
      </c>
      <c r="AI1120" s="410">
        <f t="shared" ref="AI1120" si="3100">AI1119</f>
        <v>0</v>
      </c>
      <c r="AJ1120" s="410">
        <f t="shared" ref="AJ1120" si="3101">AJ1119</f>
        <v>0</v>
      </c>
      <c r="AK1120" s="410">
        <f t="shared" ref="AK1120" si="3102">AK1119</f>
        <v>0</v>
      </c>
      <c r="AL1120" s="410">
        <f t="shared" ref="AL1120" si="3103">AL1119</f>
        <v>0</v>
      </c>
      <c r="AM1120" s="306"/>
    </row>
    <row r="1121" spans="1:39" ht="15" hidden="1" customHeight="1" outlineLevel="1">
      <c r="A1121" s="529"/>
      <c r="B1121" s="427"/>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1"/>
      <c r="Z1121" s="424"/>
      <c r="AA1121" s="424"/>
      <c r="AB1121" s="424"/>
      <c r="AC1121" s="424"/>
      <c r="AD1121" s="424"/>
      <c r="AE1121" s="424"/>
      <c r="AF1121" s="424"/>
      <c r="AG1121" s="424"/>
      <c r="AH1121" s="424"/>
      <c r="AI1121" s="424"/>
      <c r="AJ1121" s="424"/>
      <c r="AK1121" s="424"/>
      <c r="AL1121" s="424"/>
      <c r="AM1121" s="306"/>
    </row>
    <row r="1122" spans="1:39" ht="32.15" hidden="1" customHeight="1" outlineLevel="1">
      <c r="A1122" s="529">
        <v>46</v>
      </c>
      <c r="B1122" s="427" t="s">
        <v>138</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5"/>
      <c r="Z1122" s="414"/>
      <c r="AA1122" s="414"/>
      <c r="AB1122" s="414"/>
      <c r="AC1122" s="414"/>
      <c r="AD1122" s="414"/>
      <c r="AE1122" s="414"/>
      <c r="AF1122" s="414"/>
      <c r="AG1122" s="414"/>
      <c r="AH1122" s="414"/>
      <c r="AI1122" s="414"/>
      <c r="AJ1122" s="414"/>
      <c r="AK1122" s="414"/>
      <c r="AL1122" s="414"/>
      <c r="AM1122" s="296">
        <f>SUM(Y1122:AL1122)</f>
        <v>0</v>
      </c>
    </row>
    <row r="1123" spans="1:39" ht="15" hidden="1" customHeight="1" outlineLevel="1">
      <c r="A1123" s="529"/>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0">
        <f>Y1122</f>
        <v>0</v>
      </c>
      <c r="Z1123" s="410">
        <f t="shared" ref="Z1123" si="3104">Z1122</f>
        <v>0</v>
      </c>
      <c r="AA1123" s="410">
        <f t="shared" ref="AA1123" si="3105">AA1122</f>
        <v>0</v>
      </c>
      <c r="AB1123" s="410">
        <f t="shared" ref="AB1123" si="3106">AB1122</f>
        <v>0</v>
      </c>
      <c r="AC1123" s="410">
        <f t="shared" ref="AC1123" si="3107">AC1122</f>
        <v>0</v>
      </c>
      <c r="AD1123" s="410">
        <f t="shared" ref="AD1123" si="3108">AD1122</f>
        <v>0</v>
      </c>
      <c r="AE1123" s="410">
        <f t="shared" ref="AE1123" si="3109">AE1122</f>
        <v>0</v>
      </c>
      <c r="AF1123" s="410">
        <f t="shared" ref="AF1123" si="3110">AF1122</f>
        <v>0</v>
      </c>
      <c r="AG1123" s="410">
        <f t="shared" ref="AG1123" si="3111">AG1122</f>
        <v>0</v>
      </c>
      <c r="AH1123" s="410">
        <f t="shared" ref="AH1123" si="3112">AH1122</f>
        <v>0</v>
      </c>
      <c r="AI1123" s="410">
        <f t="shared" ref="AI1123" si="3113">AI1122</f>
        <v>0</v>
      </c>
      <c r="AJ1123" s="410">
        <f t="shared" ref="AJ1123" si="3114">AJ1122</f>
        <v>0</v>
      </c>
      <c r="AK1123" s="410">
        <f t="shared" ref="AK1123" si="3115">AK1122</f>
        <v>0</v>
      </c>
      <c r="AL1123" s="410">
        <f t="shared" ref="AL1123" si="3116">AL1122</f>
        <v>0</v>
      </c>
      <c r="AM1123" s="306"/>
    </row>
    <row r="1124" spans="1:39" ht="15" hidden="1" customHeight="1" outlineLevel="1">
      <c r="A1124" s="529"/>
      <c r="B1124" s="427"/>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1"/>
      <c r="Z1124" s="424"/>
      <c r="AA1124" s="424"/>
      <c r="AB1124" s="424"/>
      <c r="AC1124" s="424"/>
      <c r="AD1124" s="424"/>
      <c r="AE1124" s="424"/>
      <c r="AF1124" s="424"/>
      <c r="AG1124" s="424"/>
      <c r="AH1124" s="424"/>
      <c r="AI1124" s="424"/>
      <c r="AJ1124" s="424"/>
      <c r="AK1124" s="424"/>
      <c r="AL1124" s="424"/>
      <c r="AM1124" s="306"/>
    </row>
    <row r="1125" spans="1:39" ht="35.5" hidden="1" customHeight="1" outlineLevel="1">
      <c r="A1125" s="529">
        <v>47</v>
      </c>
      <c r="B1125" s="427" t="s">
        <v>139</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5"/>
      <c r="Z1125" s="414"/>
      <c r="AA1125" s="414"/>
      <c r="AB1125" s="414"/>
      <c r="AC1125" s="414"/>
      <c r="AD1125" s="414"/>
      <c r="AE1125" s="414"/>
      <c r="AF1125" s="414"/>
      <c r="AG1125" s="414"/>
      <c r="AH1125" s="414"/>
      <c r="AI1125" s="414"/>
      <c r="AJ1125" s="414"/>
      <c r="AK1125" s="414"/>
      <c r="AL1125" s="414"/>
      <c r="AM1125" s="296">
        <f>SUM(Y1125:AL1125)</f>
        <v>0</v>
      </c>
    </row>
    <row r="1126" spans="1:39" ht="15" hidden="1" customHeight="1" outlineLevel="1">
      <c r="A1126" s="529"/>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0">
        <f>Y1125</f>
        <v>0</v>
      </c>
      <c r="Z1126" s="410">
        <f t="shared" ref="Z1126" si="3117">Z1125</f>
        <v>0</v>
      </c>
      <c r="AA1126" s="410">
        <f t="shared" ref="AA1126" si="3118">AA1125</f>
        <v>0</v>
      </c>
      <c r="AB1126" s="410">
        <f t="shared" ref="AB1126" si="3119">AB1125</f>
        <v>0</v>
      </c>
      <c r="AC1126" s="410">
        <f t="shared" ref="AC1126" si="3120">AC1125</f>
        <v>0</v>
      </c>
      <c r="AD1126" s="410">
        <f t="shared" ref="AD1126" si="3121">AD1125</f>
        <v>0</v>
      </c>
      <c r="AE1126" s="410">
        <f t="shared" ref="AE1126" si="3122">AE1125</f>
        <v>0</v>
      </c>
      <c r="AF1126" s="410">
        <f t="shared" ref="AF1126" si="3123">AF1125</f>
        <v>0</v>
      </c>
      <c r="AG1126" s="410">
        <f t="shared" ref="AG1126" si="3124">AG1125</f>
        <v>0</v>
      </c>
      <c r="AH1126" s="410">
        <f t="shared" ref="AH1126" si="3125">AH1125</f>
        <v>0</v>
      </c>
      <c r="AI1126" s="410">
        <f t="shared" ref="AI1126" si="3126">AI1125</f>
        <v>0</v>
      </c>
      <c r="AJ1126" s="410">
        <f t="shared" ref="AJ1126" si="3127">AJ1125</f>
        <v>0</v>
      </c>
      <c r="AK1126" s="410">
        <f t="shared" ref="AK1126" si="3128">AK1125</f>
        <v>0</v>
      </c>
      <c r="AL1126" s="410">
        <f t="shared" ref="AL1126" si="3129">AL1125</f>
        <v>0</v>
      </c>
      <c r="AM1126" s="306"/>
    </row>
    <row r="1127" spans="1:39" ht="15" hidden="1" customHeight="1" outlineLevel="1">
      <c r="A1127" s="529"/>
      <c r="B1127" s="427"/>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1"/>
      <c r="Z1127" s="424"/>
      <c r="AA1127" s="424"/>
      <c r="AB1127" s="424"/>
      <c r="AC1127" s="424"/>
      <c r="AD1127" s="424"/>
      <c r="AE1127" s="424"/>
      <c r="AF1127" s="424"/>
      <c r="AG1127" s="424"/>
      <c r="AH1127" s="424"/>
      <c r="AI1127" s="424"/>
      <c r="AJ1127" s="424"/>
      <c r="AK1127" s="424"/>
      <c r="AL1127" s="424"/>
      <c r="AM1127" s="306"/>
    </row>
    <row r="1128" spans="1:39" ht="39.75" hidden="1" customHeight="1" outlineLevel="1">
      <c r="A1128" s="529">
        <v>48</v>
      </c>
      <c r="B1128" s="427" t="s">
        <v>140</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5"/>
      <c r="Z1128" s="414"/>
      <c r="AA1128" s="414"/>
      <c r="AB1128" s="414"/>
      <c r="AC1128" s="414"/>
      <c r="AD1128" s="414"/>
      <c r="AE1128" s="414"/>
      <c r="AF1128" s="414"/>
      <c r="AG1128" s="414"/>
      <c r="AH1128" s="414"/>
      <c r="AI1128" s="414"/>
      <c r="AJ1128" s="414"/>
      <c r="AK1128" s="414"/>
      <c r="AL1128" s="414"/>
      <c r="AM1128" s="296">
        <f>SUM(Y1128:AL1128)</f>
        <v>0</v>
      </c>
    </row>
    <row r="1129" spans="1:39" ht="15" hidden="1" customHeight="1" outlineLevel="1">
      <c r="A1129" s="529"/>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0">
        <f>Y1128</f>
        <v>0</v>
      </c>
      <c r="Z1129" s="410">
        <f t="shared" ref="Z1129" si="3130">Z1128</f>
        <v>0</v>
      </c>
      <c r="AA1129" s="410">
        <f t="shared" ref="AA1129" si="3131">AA1128</f>
        <v>0</v>
      </c>
      <c r="AB1129" s="410">
        <f t="shared" ref="AB1129" si="3132">AB1128</f>
        <v>0</v>
      </c>
      <c r="AC1129" s="410">
        <f t="shared" ref="AC1129" si="3133">AC1128</f>
        <v>0</v>
      </c>
      <c r="AD1129" s="410">
        <f t="shared" ref="AD1129" si="3134">AD1128</f>
        <v>0</v>
      </c>
      <c r="AE1129" s="410">
        <f t="shared" ref="AE1129" si="3135">AE1128</f>
        <v>0</v>
      </c>
      <c r="AF1129" s="410">
        <f t="shared" ref="AF1129" si="3136">AF1128</f>
        <v>0</v>
      </c>
      <c r="AG1129" s="410">
        <f t="shared" ref="AG1129" si="3137">AG1128</f>
        <v>0</v>
      </c>
      <c r="AH1129" s="410">
        <f t="shared" ref="AH1129" si="3138">AH1128</f>
        <v>0</v>
      </c>
      <c r="AI1129" s="410">
        <f t="shared" ref="AI1129" si="3139">AI1128</f>
        <v>0</v>
      </c>
      <c r="AJ1129" s="410">
        <f t="shared" ref="AJ1129" si="3140">AJ1128</f>
        <v>0</v>
      </c>
      <c r="AK1129" s="410">
        <f t="shared" ref="AK1129" si="3141">AK1128</f>
        <v>0</v>
      </c>
      <c r="AL1129" s="410">
        <f t="shared" ref="AL1129" si="3142">AL1128</f>
        <v>0</v>
      </c>
      <c r="AM1129" s="306"/>
    </row>
    <row r="1130" spans="1:39" ht="15" hidden="1" customHeight="1" outlineLevel="1">
      <c r="A1130" s="529"/>
      <c r="B1130" s="427"/>
      <c r="C1130" s="291"/>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411"/>
      <c r="Z1130" s="424"/>
      <c r="AA1130" s="424"/>
      <c r="AB1130" s="424"/>
      <c r="AC1130" s="424"/>
      <c r="AD1130" s="424"/>
      <c r="AE1130" s="424"/>
      <c r="AF1130" s="424"/>
      <c r="AG1130" s="424"/>
      <c r="AH1130" s="424"/>
      <c r="AI1130" s="424"/>
      <c r="AJ1130" s="424"/>
      <c r="AK1130" s="424"/>
      <c r="AL1130" s="424"/>
      <c r="AM1130" s="306"/>
    </row>
    <row r="1131" spans="1:39" ht="33" hidden="1" customHeight="1" outlineLevel="1">
      <c r="A1131" s="529">
        <v>49</v>
      </c>
      <c r="B1131" s="427" t="s">
        <v>141</v>
      </c>
      <c r="C1131" s="291" t="s">
        <v>25</v>
      </c>
      <c r="D1131" s="295"/>
      <c r="E1131" s="295"/>
      <c r="F1131" s="295"/>
      <c r="G1131" s="295"/>
      <c r="H1131" s="295"/>
      <c r="I1131" s="295"/>
      <c r="J1131" s="295"/>
      <c r="K1131" s="295"/>
      <c r="L1131" s="295"/>
      <c r="M1131" s="295"/>
      <c r="N1131" s="295">
        <v>12</v>
      </c>
      <c r="O1131" s="295"/>
      <c r="P1131" s="295"/>
      <c r="Q1131" s="295"/>
      <c r="R1131" s="295"/>
      <c r="S1131" s="295"/>
      <c r="T1131" s="295"/>
      <c r="U1131" s="295"/>
      <c r="V1131" s="295"/>
      <c r="W1131" s="295"/>
      <c r="X1131" s="295"/>
      <c r="Y1131" s="425"/>
      <c r="Z1131" s="414"/>
      <c r="AA1131" s="414"/>
      <c r="AB1131" s="414"/>
      <c r="AC1131" s="414"/>
      <c r="AD1131" s="414"/>
      <c r="AE1131" s="414"/>
      <c r="AF1131" s="414"/>
      <c r="AG1131" s="414"/>
      <c r="AH1131" s="414"/>
      <c r="AI1131" s="414"/>
      <c r="AJ1131" s="414"/>
      <c r="AK1131" s="414"/>
      <c r="AL1131" s="414"/>
      <c r="AM1131" s="296">
        <f>SUM(Y1131:AL1131)</f>
        <v>0</v>
      </c>
    </row>
    <row r="1132" spans="1:39" ht="15" hidden="1" customHeight="1" outlineLevel="1">
      <c r="A1132" s="529"/>
      <c r="B1132" s="294" t="s">
        <v>346</v>
      </c>
      <c r="C1132" s="291" t="s">
        <v>163</v>
      </c>
      <c r="D1132" s="295"/>
      <c r="E1132" s="295"/>
      <c r="F1132" s="295"/>
      <c r="G1132" s="295"/>
      <c r="H1132" s="295"/>
      <c r="I1132" s="295"/>
      <c r="J1132" s="295"/>
      <c r="K1132" s="295"/>
      <c r="L1132" s="295"/>
      <c r="M1132" s="295"/>
      <c r="N1132" s="295">
        <f>N1131</f>
        <v>12</v>
      </c>
      <c r="O1132" s="295"/>
      <c r="P1132" s="295"/>
      <c r="Q1132" s="295"/>
      <c r="R1132" s="295"/>
      <c r="S1132" s="295"/>
      <c r="T1132" s="295"/>
      <c r="U1132" s="295"/>
      <c r="V1132" s="295"/>
      <c r="W1132" s="295"/>
      <c r="X1132" s="295"/>
      <c r="Y1132" s="410">
        <f>Y1131</f>
        <v>0</v>
      </c>
      <c r="Z1132" s="410">
        <f t="shared" ref="Z1132" si="3143">Z1131</f>
        <v>0</v>
      </c>
      <c r="AA1132" s="410">
        <f t="shared" ref="AA1132" si="3144">AA1131</f>
        <v>0</v>
      </c>
      <c r="AB1132" s="410">
        <f t="shared" ref="AB1132" si="3145">AB1131</f>
        <v>0</v>
      </c>
      <c r="AC1132" s="410">
        <f t="shared" ref="AC1132" si="3146">AC1131</f>
        <v>0</v>
      </c>
      <c r="AD1132" s="410">
        <f t="shared" ref="AD1132" si="3147">AD1131</f>
        <v>0</v>
      </c>
      <c r="AE1132" s="410">
        <f t="shared" ref="AE1132" si="3148">AE1131</f>
        <v>0</v>
      </c>
      <c r="AF1132" s="410">
        <f t="shared" ref="AF1132" si="3149">AF1131</f>
        <v>0</v>
      </c>
      <c r="AG1132" s="410">
        <f t="shared" ref="AG1132" si="3150">AG1131</f>
        <v>0</v>
      </c>
      <c r="AH1132" s="410">
        <f t="shared" ref="AH1132" si="3151">AH1131</f>
        <v>0</v>
      </c>
      <c r="AI1132" s="410">
        <f t="shared" ref="AI1132" si="3152">AI1131</f>
        <v>0</v>
      </c>
      <c r="AJ1132" s="410">
        <f t="shared" ref="AJ1132" si="3153">AJ1131</f>
        <v>0</v>
      </c>
      <c r="AK1132" s="410">
        <f t="shared" ref="AK1132" si="3154">AK1131</f>
        <v>0</v>
      </c>
      <c r="AL1132" s="410">
        <f t="shared" ref="AL1132" si="3155">AL1131</f>
        <v>0</v>
      </c>
      <c r="AM1132" s="306"/>
    </row>
    <row r="1133" spans="1:39" ht="15" hidden="1" customHeight="1" outlineLevel="1">
      <c r="A1133" s="529"/>
      <c r="B1133" s="294"/>
      <c r="C1133" s="305"/>
      <c r="D1133" s="291"/>
      <c r="E1133" s="291"/>
      <c r="F1133" s="291"/>
      <c r="G1133" s="291"/>
      <c r="H1133" s="291"/>
      <c r="I1133" s="291"/>
      <c r="J1133" s="291"/>
      <c r="K1133" s="291"/>
      <c r="L1133" s="291"/>
      <c r="M1133" s="291"/>
      <c r="N1133" s="291"/>
      <c r="O1133" s="291"/>
      <c r="P1133" s="291"/>
      <c r="Q1133" s="291"/>
      <c r="R1133" s="291"/>
      <c r="S1133" s="291"/>
      <c r="T1133" s="291"/>
      <c r="U1133" s="291"/>
      <c r="V1133" s="291"/>
      <c r="W1133" s="291"/>
      <c r="X1133" s="291"/>
      <c r="Y1133" s="301"/>
      <c r="Z1133" s="301"/>
      <c r="AA1133" s="301"/>
      <c r="AB1133" s="301"/>
      <c r="AC1133" s="301"/>
      <c r="AD1133" s="301"/>
      <c r="AE1133" s="301"/>
      <c r="AF1133" s="301"/>
      <c r="AG1133" s="301"/>
      <c r="AH1133" s="301"/>
      <c r="AI1133" s="301"/>
      <c r="AJ1133" s="301"/>
      <c r="AK1133" s="301"/>
      <c r="AL1133" s="301"/>
      <c r="AM1133" s="306"/>
    </row>
    <row r="1134" spans="1:39" ht="15.5" collapsed="1">
      <c r="B1134" s="326" t="s">
        <v>347</v>
      </c>
      <c r="C1134" s="328"/>
      <c r="D1134" s="328">
        <f>SUM(D977:D1132)</f>
        <v>0</v>
      </c>
      <c r="E1134" s="328"/>
      <c r="F1134" s="328"/>
      <c r="G1134" s="328"/>
      <c r="H1134" s="328"/>
      <c r="I1134" s="328"/>
      <c r="J1134" s="328"/>
      <c r="K1134" s="328"/>
      <c r="L1134" s="328"/>
      <c r="M1134" s="328"/>
      <c r="N1134" s="328"/>
      <c r="O1134" s="328">
        <f>SUM(O977:O1132)</f>
        <v>0</v>
      </c>
      <c r="P1134" s="328"/>
      <c r="Q1134" s="328"/>
      <c r="R1134" s="328"/>
      <c r="S1134" s="328"/>
      <c r="T1134" s="328"/>
      <c r="U1134" s="328"/>
      <c r="V1134" s="328"/>
      <c r="W1134" s="328"/>
      <c r="X1134" s="328"/>
      <c r="Y1134" s="328">
        <f>IF(Y975="kWh",SUMPRODUCT(D977:D1132,Y977:Y1132))</f>
        <v>0</v>
      </c>
      <c r="Z1134" s="328">
        <f>IF(Z975="kWh",SUMPRODUCT(D977:D1132,Z977:Z1132))</f>
        <v>0</v>
      </c>
      <c r="AA1134" s="328">
        <f>IF(AA975="kw",SUMPRODUCT(N977:N1132,O977:O1132,AA977:AA1132),SUMPRODUCT(D977:D1132,AA977:AA1132))</f>
        <v>0</v>
      </c>
      <c r="AB1134" s="328">
        <f>IF(AB975="kw",SUMPRODUCT(N977:N1132,O977:O1132,AB977:AB1132),SUMPRODUCT(D977:D1132,AB977:AB1132))</f>
        <v>0</v>
      </c>
      <c r="AC1134" s="328">
        <f>IF(AC975="kw",SUMPRODUCT(N977:N1132,O977:O1132,AC977:AC1132),SUMPRODUCT(D977:D1132,AC977:AC1132))</f>
        <v>0</v>
      </c>
      <c r="AD1134" s="328">
        <f>IF(AD975="kw",SUMPRODUCT(N977:N1132,O977:O1132,AD977:AD1132),SUMPRODUCT(D977:D1132,AD977:AD1132))</f>
        <v>0</v>
      </c>
      <c r="AE1134" s="328">
        <f>IF(AE975="kw",SUMPRODUCT(N977:N1132,O977:O1132,AE977:AE1132),SUMPRODUCT(D977:D1132,AE977:AE1132))</f>
        <v>0</v>
      </c>
      <c r="AF1134" s="328">
        <f>IF(AF975="kw",SUMPRODUCT(N977:N1132,O977:O1132,AF977:AF1132),SUMPRODUCT(D977:D1132,AF977:AF1132))</f>
        <v>0</v>
      </c>
      <c r="AG1134" s="328">
        <f>IF(AG975="kw",SUMPRODUCT(N977:N1132,O977:O1132,AG977:AG1132),SUMPRODUCT(D977:D1132,AG977:AG1132))</f>
        <v>0</v>
      </c>
      <c r="AH1134" s="328">
        <f>IF(AH975="kw",SUMPRODUCT(N977:N1132,O977:O1132,AH977:AH1132),SUMPRODUCT(D977:D1132,AH977:AH1132))</f>
        <v>0</v>
      </c>
      <c r="AI1134" s="328">
        <f>IF(AI975="kw",SUMPRODUCT(N977:N1132,O977:O1132,AI977:AI1132),SUMPRODUCT(D977:D1132,AI977:AI1132))</f>
        <v>0</v>
      </c>
      <c r="AJ1134" s="328">
        <f>IF(AJ975="kw",SUMPRODUCT(N977:N1132,O977:O1132,AJ977:AJ1132),SUMPRODUCT(D977:D1132,AJ977:AJ1132))</f>
        <v>0</v>
      </c>
      <c r="AK1134" s="328">
        <f>IF(AK975="kw",SUMPRODUCT(N977:N1132,O977:O1132,AK977:AK1132),SUMPRODUCT(D977:D1132,AK977:AK1132))</f>
        <v>0</v>
      </c>
      <c r="AL1134" s="328">
        <f>IF(AL975="kw",SUMPRODUCT(N977:N1132,O977:O1132,AL977:AL1132),SUMPRODUCT(D977:D1132,AL977:AL1132))</f>
        <v>0</v>
      </c>
      <c r="AM1134" s="329"/>
    </row>
    <row r="1135" spans="1:39" ht="15.5">
      <c r="B1135" s="390" t="s">
        <v>348</v>
      </c>
      <c r="C1135" s="391"/>
      <c r="D1135" s="391"/>
      <c r="E1135" s="391"/>
      <c r="F1135" s="391"/>
      <c r="G1135" s="391"/>
      <c r="H1135" s="391"/>
      <c r="I1135" s="391"/>
      <c r="J1135" s="391"/>
      <c r="K1135" s="391"/>
      <c r="L1135" s="391"/>
      <c r="M1135" s="391"/>
      <c r="N1135" s="391"/>
      <c r="O1135" s="391"/>
      <c r="P1135" s="391"/>
      <c r="Q1135" s="391"/>
      <c r="R1135" s="391"/>
      <c r="S1135" s="391"/>
      <c r="T1135" s="391"/>
      <c r="U1135" s="391"/>
      <c r="V1135" s="391"/>
      <c r="W1135" s="391"/>
      <c r="X1135" s="391"/>
      <c r="Y1135" s="391">
        <f>HLOOKUP(Y791,'2. LRAMVA Threshold'!$B$42:$Q$53,12,FALSE)</f>
        <v>0</v>
      </c>
      <c r="Z1135" s="391">
        <f>HLOOKUP(Z791,'2. LRAMVA Threshold'!$B$42:$Q$53,12,FALSE)</f>
        <v>0</v>
      </c>
      <c r="AA1135" s="391">
        <f>HLOOKUP(AA791,'2. LRAMVA Threshold'!$B$42:$Q$53,12,FALSE)</f>
        <v>0</v>
      </c>
      <c r="AB1135" s="391">
        <f>HLOOKUP(AB791,'2. LRAMVA Threshold'!$B$42:$Q$53,12,FALSE)</f>
        <v>0</v>
      </c>
      <c r="AC1135" s="391">
        <f>HLOOKUP(AC791,'2. LRAMVA Threshold'!$B$42:$Q$53,12,FALSE)</f>
        <v>0</v>
      </c>
      <c r="AD1135" s="391">
        <f>HLOOKUP(AD791,'2. LRAMVA Threshold'!$B$42:$Q$53,12,FALSE)</f>
        <v>0</v>
      </c>
      <c r="AE1135" s="391">
        <f>HLOOKUP(AE791,'2. LRAMVA Threshold'!$B$42:$Q$53,12,FALSE)</f>
        <v>0</v>
      </c>
      <c r="AF1135" s="391">
        <f>HLOOKUP(AF791,'2. LRAMVA Threshold'!$B$42:$Q$53,12,FALSE)</f>
        <v>0</v>
      </c>
      <c r="AG1135" s="391">
        <f>HLOOKUP(AG791,'2. LRAMVA Threshold'!$B$42:$Q$53,12,FALSE)</f>
        <v>0</v>
      </c>
      <c r="AH1135" s="391">
        <f>HLOOKUP(AH791,'2. LRAMVA Threshold'!$B$42:$Q$53,12,FALSE)</f>
        <v>0</v>
      </c>
      <c r="AI1135" s="391">
        <f>HLOOKUP(AI791,'2. LRAMVA Threshold'!$B$42:$Q$53,12,FALSE)</f>
        <v>0</v>
      </c>
      <c r="AJ1135" s="391">
        <f>HLOOKUP(AJ791,'2. LRAMVA Threshold'!$B$42:$Q$53,12,FALSE)</f>
        <v>0</v>
      </c>
      <c r="AK1135" s="391">
        <f>HLOOKUP(AK791,'2. LRAMVA Threshold'!$B$42:$Q$53,12,FALSE)</f>
        <v>0</v>
      </c>
      <c r="AL1135" s="391">
        <f>HLOOKUP(AL791,'2. LRAMVA Threshold'!$B$42:$Q$53,12,FALSE)</f>
        <v>0</v>
      </c>
      <c r="AM1135" s="441"/>
    </row>
    <row r="1136" spans="1:39" ht="15.5">
      <c r="B1136" s="393"/>
      <c r="C1136" s="431"/>
      <c r="D1136" s="432"/>
      <c r="E1136" s="432"/>
      <c r="F1136" s="432"/>
      <c r="G1136" s="432"/>
      <c r="H1136" s="432"/>
      <c r="I1136" s="432"/>
      <c r="J1136" s="432"/>
      <c r="K1136" s="432"/>
      <c r="L1136" s="432"/>
      <c r="M1136" s="432"/>
      <c r="N1136" s="432"/>
      <c r="O1136" s="433"/>
      <c r="P1136" s="432"/>
      <c r="Q1136" s="432"/>
      <c r="R1136" s="432"/>
      <c r="S1136" s="434"/>
      <c r="T1136" s="434"/>
      <c r="U1136" s="434"/>
      <c r="V1136" s="434"/>
      <c r="W1136" s="432"/>
      <c r="X1136" s="432"/>
      <c r="Y1136" s="435"/>
      <c r="Z1136" s="435"/>
      <c r="AA1136" s="435"/>
      <c r="AB1136" s="435"/>
      <c r="AC1136" s="435"/>
      <c r="AD1136" s="435"/>
      <c r="AE1136" s="435"/>
      <c r="AF1136" s="398"/>
      <c r="AG1136" s="398"/>
      <c r="AH1136" s="398"/>
      <c r="AI1136" s="398"/>
      <c r="AJ1136" s="398"/>
      <c r="AK1136" s="398"/>
      <c r="AL1136" s="398"/>
      <c r="AM1136" s="399"/>
    </row>
    <row r="1137" spans="2:39" ht="15.5">
      <c r="B1137" s="323" t="s">
        <v>349</v>
      </c>
      <c r="C1137" s="337"/>
      <c r="D1137" s="337"/>
      <c r="E1137" s="375"/>
      <c r="F1137" s="375"/>
      <c r="G1137" s="375"/>
      <c r="H1137" s="375"/>
      <c r="I1137" s="375"/>
      <c r="J1137" s="375"/>
      <c r="K1137" s="375"/>
      <c r="L1137" s="375"/>
      <c r="M1137" s="375"/>
      <c r="N1137" s="375"/>
      <c r="O1137" s="291"/>
      <c r="P1137" s="339"/>
      <c r="Q1137" s="339"/>
      <c r="R1137" s="339"/>
      <c r="S1137" s="338"/>
      <c r="T1137" s="338"/>
      <c r="U1137" s="338"/>
      <c r="V1137" s="338"/>
      <c r="W1137" s="339"/>
      <c r="X1137" s="339"/>
      <c r="Y1137" s="340">
        <f>HLOOKUP(Y$35,'3.  Distribution Rates'!$C$122:$P$133,12,FALSE)</f>
        <v>0</v>
      </c>
      <c r="Z1137" s="340">
        <f>HLOOKUP(Z$35,'3.  Distribution Rates'!$C$122:$P$133,12,FALSE)</f>
        <v>0</v>
      </c>
      <c r="AA1137" s="340">
        <f>HLOOKUP(AA$35,'3.  Distribution Rates'!$C$122:$P$133,12,FALSE)</f>
        <v>0</v>
      </c>
      <c r="AB1137" s="340">
        <f>HLOOKUP(AB$35,'3.  Distribution Rates'!$C$122:$P$133,12,FALSE)</f>
        <v>0</v>
      </c>
      <c r="AC1137" s="340">
        <f>HLOOKUP(AC$35,'3.  Distribution Rates'!$C$122:$P$133,12,FALSE)</f>
        <v>0</v>
      </c>
      <c r="AD1137" s="340">
        <f>HLOOKUP(AD$35,'3.  Distribution Rates'!$C$122:$P$133,12,FALSE)</f>
        <v>0</v>
      </c>
      <c r="AE1137" s="340">
        <f>HLOOKUP(AE$35,'3.  Distribution Rates'!$C$122:$P$133,12,FALSE)</f>
        <v>0</v>
      </c>
      <c r="AF1137" s="340">
        <f>HLOOKUP(AF$35,'3.  Distribution Rates'!$C$122:$P$133,12,FALSE)</f>
        <v>0</v>
      </c>
      <c r="AG1137" s="340">
        <f>HLOOKUP(AG$35,'3.  Distribution Rates'!$C$122:$P$133,12,FALSE)</f>
        <v>0</v>
      </c>
      <c r="AH1137" s="340">
        <f>HLOOKUP(AH$35,'3.  Distribution Rates'!$C$122:$P$133,12,FALSE)</f>
        <v>0</v>
      </c>
      <c r="AI1137" s="340">
        <f>HLOOKUP(AI$35,'3.  Distribution Rates'!$C$122:$P$133,12,FALSE)</f>
        <v>0</v>
      </c>
      <c r="AJ1137" s="340">
        <f>HLOOKUP(AJ$35,'3.  Distribution Rates'!$C$122:$P$133,12,FALSE)</f>
        <v>0</v>
      </c>
      <c r="AK1137" s="340">
        <f>HLOOKUP(AK$35,'3.  Distribution Rates'!$C$122:$P$133,12,FALSE)</f>
        <v>0</v>
      </c>
      <c r="AL1137" s="340">
        <f>HLOOKUP(AL$35,'3.  Distribution Rates'!$C$122:$P$133,12,FALSE)</f>
        <v>0</v>
      </c>
      <c r="AM1137" s="443"/>
    </row>
    <row r="1138" spans="2:39" ht="15.5">
      <c r="B1138" s="323" t="s">
        <v>353</v>
      </c>
      <c r="C1138" s="344"/>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7">
        <f>'4.  2011-2014 LRAM'!Y143*Y1137</f>
        <v>0</v>
      </c>
      <c r="Z1138" s="377">
        <f>'4.  2011-2014 LRAM'!Z143*Z1137</f>
        <v>0</v>
      </c>
      <c r="AA1138" s="377">
        <f>'4.  2011-2014 LRAM'!AA143*AA1137</f>
        <v>0</v>
      </c>
      <c r="AB1138" s="377">
        <f>'4.  2011-2014 LRAM'!AB143*AB1137</f>
        <v>0</v>
      </c>
      <c r="AC1138" s="377">
        <f>'4.  2011-2014 LRAM'!AC143*AC1137</f>
        <v>0</v>
      </c>
      <c r="AD1138" s="377">
        <f>'4.  2011-2014 LRAM'!AD143*AD1137</f>
        <v>0</v>
      </c>
      <c r="AE1138" s="377">
        <f>'4.  2011-2014 LRAM'!AE143*AE1137</f>
        <v>0</v>
      </c>
      <c r="AF1138" s="377">
        <f>'4.  2011-2014 LRAM'!AF143*AF1137</f>
        <v>0</v>
      </c>
      <c r="AG1138" s="377">
        <f>'4.  2011-2014 LRAM'!AG143*AG1137</f>
        <v>0</v>
      </c>
      <c r="AH1138" s="377">
        <f>'4.  2011-2014 LRAM'!AH143*AH1137</f>
        <v>0</v>
      </c>
      <c r="AI1138" s="377">
        <f>'4.  2011-2014 LRAM'!AI143*AI1137</f>
        <v>0</v>
      </c>
      <c r="AJ1138" s="377">
        <f>'4.  2011-2014 LRAM'!AJ143*AJ1137</f>
        <v>0</v>
      </c>
      <c r="AK1138" s="377">
        <f>'4.  2011-2014 LRAM'!AK143*AK1137</f>
        <v>0</v>
      </c>
      <c r="AL1138" s="377">
        <f>'4.  2011-2014 LRAM'!AL143*AL1137</f>
        <v>0</v>
      </c>
      <c r="AM1138" s="626">
        <f t="shared" ref="AM1138:AM1147" si="3156">SUM(Y1138:AL1138)</f>
        <v>0</v>
      </c>
    </row>
    <row r="1139" spans="2:39" ht="15.5">
      <c r="B1139" s="323" t="s">
        <v>354</v>
      </c>
      <c r="C1139" s="344"/>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7">
        <f>'4.  2011-2014 LRAM'!Y272*Y1137</f>
        <v>0</v>
      </c>
      <c r="Z1139" s="377">
        <f>'4.  2011-2014 LRAM'!Z272*Z1137</f>
        <v>0</v>
      </c>
      <c r="AA1139" s="377">
        <f>'4.  2011-2014 LRAM'!AA272*AA1137</f>
        <v>0</v>
      </c>
      <c r="AB1139" s="377">
        <f>'4.  2011-2014 LRAM'!AB272*AB1137</f>
        <v>0</v>
      </c>
      <c r="AC1139" s="377">
        <f>'4.  2011-2014 LRAM'!AC272*AC1137</f>
        <v>0</v>
      </c>
      <c r="AD1139" s="377">
        <f>'4.  2011-2014 LRAM'!AD272*AD1137</f>
        <v>0</v>
      </c>
      <c r="AE1139" s="377">
        <f>'4.  2011-2014 LRAM'!AE272*AE1137</f>
        <v>0</v>
      </c>
      <c r="AF1139" s="377">
        <f>'4.  2011-2014 LRAM'!AF272*AF1137</f>
        <v>0</v>
      </c>
      <c r="AG1139" s="377">
        <f>'4.  2011-2014 LRAM'!AG272*AG1137</f>
        <v>0</v>
      </c>
      <c r="AH1139" s="377">
        <f>'4.  2011-2014 LRAM'!AH272*AH1137</f>
        <v>0</v>
      </c>
      <c r="AI1139" s="377">
        <f>'4.  2011-2014 LRAM'!AI272*AI1137</f>
        <v>0</v>
      </c>
      <c r="AJ1139" s="377">
        <f>'4.  2011-2014 LRAM'!AJ272*AJ1137</f>
        <v>0</v>
      </c>
      <c r="AK1139" s="377">
        <f>'4.  2011-2014 LRAM'!AK272*AK1137</f>
        <v>0</v>
      </c>
      <c r="AL1139" s="377">
        <f>'4.  2011-2014 LRAM'!AL272*AL1137</f>
        <v>0</v>
      </c>
      <c r="AM1139" s="626">
        <f t="shared" si="3156"/>
        <v>0</v>
      </c>
    </row>
    <row r="1140" spans="2:39" ht="15.5">
      <c r="B1140" s="323" t="s">
        <v>355</v>
      </c>
      <c r="C1140" s="344"/>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7">
        <f>'4.  2011-2014 LRAM'!Y401*Y1137</f>
        <v>0</v>
      </c>
      <c r="Z1140" s="377">
        <f>'4.  2011-2014 LRAM'!Z401*Z1137</f>
        <v>0</v>
      </c>
      <c r="AA1140" s="377">
        <f>'4.  2011-2014 LRAM'!AA401*AA1137</f>
        <v>0</v>
      </c>
      <c r="AB1140" s="377">
        <f>'4.  2011-2014 LRAM'!AB401*AB1137</f>
        <v>0</v>
      </c>
      <c r="AC1140" s="377">
        <f>'4.  2011-2014 LRAM'!AC401*AC1137</f>
        <v>0</v>
      </c>
      <c r="AD1140" s="377">
        <f>'4.  2011-2014 LRAM'!AD401*AD1137</f>
        <v>0</v>
      </c>
      <c r="AE1140" s="377">
        <f>'4.  2011-2014 LRAM'!AE401*AE1137</f>
        <v>0</v>
      </c>
      <c r="AF1140" s="377">
        <f>'4.  2011-2014 LRAM'!AF401*AF1137</f>
        <v>0</v>
      </c>
      <c r="AG1140" s="377">
        <f>'4.  2011-2014 LRAM'!AG401*AG1137</f>
        <v>0</v>
      </c>
      <c r="AH1140" s="377">
        <f>'4.  2011-2014 LRAM'!AH401*AH1137</f>
        <v>0</v>
      </c>
      <c r="AI1140" s="377">
        <f>'4.  2011-2014 LRAM'!AI401*AI1137</f>
        <v>0</v>
      </c>
      <c r="AJ1140" s="377">
        <f>'4.  2011-2014 LRAM'!AJ401*AJ1137</f>
        <v>0</v>
      </c>
      <c r="AK1140" s="377">
        <f>'4.  2011-2014 LRAM'!AK401*AK1137</f>
        <v>0</v>
      </c>
      <c r="AL1140" s="377">
        <f>'4.  2011-2014 LRAM'!AL401*AL1137</f>
        <v>0</v>
      </c>
      <c r="AM1140" s="626">
        <f t="shared" si="3156"/>
        <v>0</v>
      </c>
    </row>
    <row r="1141" spans="2:39" ht="15.5">
      <c r="B1141" s="323" t="s">
        <v>356</v>
      </c>
      <c r="C1141" s="344"/>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7">
        <f>'4.  2011-2014 LRAM'!Y531*Y1137</f>
        <v>0</v>
      </c>
      <c r="Z1141" s="377">
        <f>'4.  2011-2014 LRAM'!Z531*Z1137</f>
        <v>0</v>
      </c>
      <c r="AA1141" s="377">
        <f>'4.  2011-2014 LRAM'!AA531*AA1137</f>
        <v>0</v>
      </c>
      <c r="AB1141" s="377">
        <f>'4.  2011-2014 LRAM'!AB531*AB1137</f>
        <v>0</v>
      </c>
      <c r="AC1141" s="377">
        <f>'4.  2011-2014 LRAM'!AC531*AC1137</f>
        <v>0</v>
      </c>
      <c r="AD1141" s="377">
        <f>'4.  2011-2014 LRAM'!AD531*AD1137</f>
        <v>0</v>
      </c>
      <c r="AE1141" s="377">
        <f>'4.  2011-2014 LRAM'!AE531*AE1137</f>
        <v>0</v>
      </c>
      <c r="AF1141" s="377">
        <f>'4.  2011-2014 LRAM'!AF531*AF1137</f>
        <v>0</v>
      </c>
      <c r="AG1141" s="377">
        <f>'4.  2011-2014 LRAM'!AG531*AG1137</f>
        <v>0</v>
      </c>
      <c r="AH1141" s="377">
        <f>'4.  2011-2014 LRAM'!AH531*AH1137</f>
        <v>0</v>
      </c>
      <c r="AI1141" s="377">
        <f>'4.  2011-2014 LRAM'!AI531*AI1137</f>
        <v>0</v>
      </c>
      <c r="AJ1141" s="377">
        <f>'4.  2011-2014 LRAM'!AJ531*AJ1137</f>
        <v>0</v>
      </c>
      <c r="AK1141" s="377">
        <f>'4.  2011-2014 LRAM'!AK531*AK1137</f>
        <v>0</v>
      </c>
      <c r="AL1141" s="377">
        <f>'4.  2011-2014 LRAM'!AL531*AL1137</f>
        <v>0</v>
      </c>
      <c r="AM1141" s="626">
        <f t="shared" si="3156"/>
        <v>0</v>
      </c>
    </row>
    <row r="1142" spans="2:39" ht="15.5">
      <c r="B1142" s="323" t="s">
        <v>357</v>
      </c>
      <c r="C1142" s="344"/>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7">
        <f t="shared" ref="Y1142:AL1142" si="3157">Y212*Y1137</f>
        <v>0</v>
      </c>
      <c r="Z1142" s="377">
        <f t="shared" si="3157"/>
        <v>0</v>
      </c>
      <c r="AA1142" s="377">
        <f t="shared" si="3157"/>
        <v>0</v>
      </c>
      <c r="AB1142" s="377">
        <f t="shared" si="3157"/>
        <v>0</v>
      </c>
      <c r="AC1142" s="377">
        <f t="shared" si="3157"/>
        <v>0</v>
      </c>
      <c r="AD1142" s="377">
        <f t="shared" si="3157"/>
        <v>0</v>
      </c>
      <c r="AE1142" s="377">
        <f t="shared" si="3157"/>
        <v>0</v>
      </c>
      <c r="AF1142" s="377">
        <f t="shared" si="3157"/>
        <v>0</v>
      </c>
      <c r="AG1142" s="377">
        <f t="shared" si="3157"/>
        <v>0</v>
      </c>
      <c r="AH1142" s="377">
        <f t="shared" si="3157"/>
        <v>0</v>
      </c>
      <c r="AI1142" s="377">
        <f t="shared" si="3157"/>
        <v>0</v>
      </c>
      <c r="AJ1142" s="377">
        <f t="shared" si="3157"/>
        <v>0</v>
      </c>
      <c r="AK1142" s="377">
        <f t="shared" si="3157"/>
        <v>0</v>
      </c>
      <c r="AL1142" s="377">
        <f t="shared" si="3157"/>
        <v>0</v>
      </c>
      <c r="AM1142" s="626">
        <f t="shared" si="3156"/>
        <v>0</v>
      </c>
    </row>
    <row r="1143" spans="2:39" ht="15.5">
      <c r="B1143" s="323" t="s">
        <v>358</v>
      </c>
      <c r="C1143" s="344"/>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7">
        <f t="shared" ref="Y1143:AL1143" si="3158">Y398*Y1137</f>
        <v>0</v>
      </c>
      <c r="Z1143" s="377">
        <f t="shared" si="3158"/>
        <v>0</v>
      </c>
      <c r="AA1143" s="377">
        <f t="shared" si="3158"/>
        <v>0</v>
      </c>
      <c r="AB1143" s="377">
        <f t="shared" si="3158"/>
        <v>0</v>
      </c>
      <c r="AC1143" s="377">
        <f t="shared" si="3158"/>
        <v>0</v>
      </c>
      <c r="AD1143" s="377">
        <f t="shared" si="3158"/>
        <v>0</v>
      </c>
      <c r="AE1143" s="377">
        <f t="shared" si="3158"/>
        <v>0</v>
      </c>
      <c r="AF1143" s="377">
        <f t="shared" si="3158"/>
        <v>0</v>
      </c>
      <c r="AG1143" s="377">
        <f t="shared" si="3158"/>
        <v>0</v>
      </c>
      <c r="AH1143" s="377">
        <f t="shared" si="3158"/>
        <v>0</v>
      </c>
      <c r="AI1143" s="377">
        <f t="shared" si="3158"/>
        <v>0</v>
      </c>
      <c r="AJ1143" s="377">
        <f t="shared" si="3158"/>
        <v>0</v>
      </c>
      <c r="AK1143" s="377">
        <f t="shared" si="3158"/>
        <v>0</v>
      </c>
      <c r="AL1143" s="377">
        <f t="shared" si="3158"/>
        <v>0</v>
      </c>
      <c r="AM1143" s="626">
        <f t="shared" si="3156"/>
        <v>0</v>
      </c>
    </row>
    <row r="1144" spans="2:39" ht="15.5">
      <c r="B1144" s="323" t="s">
        <v>359</v>
      </c>
      <c r="C1144" s="344"/>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7">
        <f t="shared" ref="Y1144:AL1144" si="3159">Y596*Y1137</f>
        <v>0</v>
      </c>
      <c r="Z1144" s="377">
        <f t="shared" si="3159"/>
        <v>0</v>
      </c>
      <c r="AA1144" s="377">
        <f t="shared" si="3159"/>
        <v>0</v>
      </c>
      <c r="AB1144" s="377">
        <f t="shared" si="3159"/>
        <v>0</v>
      </c>
      <c r="AC1144" s="377">
        <f t="shared" si="3159"/>
        <v>0</v>
      </c>
      <c r="AD1144" s="377">
        <f t="shared" si="3159"/>
        <v>0</v>
      </c>
      <c r="AE1144" s="377">
        <f t="shared" si="3159"/>
        <v>0</v>
      </c>
      <c r="AF1144" s="377">
        <f t="shared" si="3159"/>
        <v>0</v>
      </c>
      <c r="AG1144" s="377">
        <f t="shared" si="3159"/>
        <v>0</v>
      </c>
      <c r="AH1144" s="377">
        <f t="shared" si="3159"/>
        <v>0</v>
      </c>
      <c r="AI1144" s="377">
        <f t="shared" si="3159"/>
        <v>0</v>
      </c>
      <c r="AJ1144" s="377">
        <f t="shared" si="3159"/>
        <v>0</v>
      </c>
      <c r="AK1144" s="377">
        <f t="shared" si="3159"/>
        <v>0</v>
      </c>
      <c r="AL1144" s="377">
        <f t="shared" si="3159"/>
        <v>0</v>
      </c>
      <c r="AM1144" s="626">
        <f t="shared" si="3156"/>
        <v>0</v>
      </c>
    </row>
    <row r="1145" spans="2:39" ht="15.5">
      <c r="B1145" s="323" t="s">
        <v>360</v>
      </c>
      <c r="C1145" s="344"/>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7">
        <f t="shared" ref="Y1145:AL1145" si="3160">Y785*Y1137</f>
        <v>0</v>
      </c>
      <c r="Z1145" s="377">
        <f t="shared" si="3160"/>
        <v>0</v>
      </c>
      <c r="AA1145" s="377">
        <f t="shared" si="3160"/>
        <v>0</v>
      </c>
      <c r="AB1145" s="377">
        <f t="shared" si="3160"/>
        <v>0</v>
      </c>
      <c r="AC1145" s="377">
        <f t="shared" si="3160"/>
        <v>0</v>
      </c>
      <c r="AD1145" s="377">
        <f t="shared" si="3160"/>
        <v>0</v>
      </c>
      <c r="AE1145" s="377">
        <f t="shared" si="3160"/>
        <v>0</v>
      </c>
      <c r="AF1145" s="377">
        <f t="shared" si="3160"/>
        <v>0</v>
      </c>
      <c r="AG1145" s="377">
        <f t="shared" si="3160"/>
        <v>0</v>
      </c>
      <c r="AH1145" s="377">
        <f t="shared" si="3160"/>
        <v>0</v>
      </c>
      <c r="AI1145" s="377">
        <f t="shared" si="3160"/>
        <v>0</v>
      </c>
      <c r="AJ1145" s="377">
        <f t="shared" si="3160"/>
        <v>0</v>
      </c>
      <c r="AK1145" s="377">
        <f t="shared" si="3160"/>
        <v>0</v>
      </c>
      <c r="AL1145" s="377">
        <f t="shared" si="3160"/>
        <v>0</v>
      </c>
      <c r="AM1145" s="626">
        <f t="shared" si="3156"/>
        <v>0</v>
      </c>
    </row>
    <row r="1146" spans="2:39" ht="15.5">
      <c r="B1146" s="323" t="s">
        <v>361</v>
      </c>
      <c r="C1146" s="344"/>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7">
        <f t="shared" ref="Y1146:AL1146" si="3161">Y968*Y1137</f>
        <v>0</v>
      </c>
      <c r="Z1146" s="377">
        <f t="shared" si="3161"/>
        <v>0</v>
      </c>
      <c r="AA1146" s="377">
        <f t="shared" si="3161"/>
        <v>0</v>
      </c>
      <c r="AB1146" s="377">
        <f t="shared" si="3161"/>
        <v>0</v>
      </c>
      <c r="AC1146" s="377">
        <f t="shared" si="3161"/>
        <v>0</v>
      </c>
      <c r="AD1146" s="377">
        <f t="shared" si="3161"/>
        <v>0</v>
      </c>
      <c r="AE1146" s="377">
        <f t="shared" si="3161"/>
        <v>0</v>
      </c>
      <c r="AF1146" s="377">
        <f t="shared" si="3161"/>
        <v>0</v>
      </c>
      <c r="AG1146" s="377">
        <f t="shared" si="3161"/>
        <v>0</v>
      </c>
      <c r="AH1146" s="377">
        <f t="shared" si="3161"/>
        <v>0</v>
      </c>
      <c r="AI1146" s="377">
        <f t="shared" si="3161"/>
        <v>0</v>
      </c>
      <c r="AJ1146" s="377">
        <f t="shared" si="3161"/>
        <v>0</v>
      </c>
      <c r="AK1146" s="377">
        <f t="shared" si="3161"/>
        <v>0</v>
      </c>
      <c r="AL1146" s="377">
        <f t="shared" si="3161"/>
        <v>0</v>
      </c>
      <c r="AM1146" s="626">
        <f t="shared" si="3156"/>
        <v>0</v>
      </c>
    </row>
    <row r="1147" spans="2:39" ht="15.5">
      <c r="B1147" s="323" t="s">
        <v>362</v>
      </c>
      <c r="C1147" s="344"/>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7">
        <f>Y1134*Y1137</f>
        <v>0</v>
      </c>
      <c r="Z1147" s="377">
        <f>Z1134*Z1137</f>
        <v>0</v>
      </c>
      <c r="AA1147" s="377">
        <f t="shared" ref="AA1147:AL1147" si="3162">AA1134*AA1137</f>
        <v>0</v>
      </c>
      <c r="AB1147" s="377">
        <f t="shared" si="3162"/>
        <v>0</v>
      </c>
      <c r="AC1147" s="377">
        <f t="shared" si="3162"/>
        <v>0</v>
      </c>
      <c r="AD1147" s="377">
        <f t="shared" si="3162"/>
        <v>0</v>
      </c>
      <c r="AE1147" s="377">
        <f t="shared" si="3162"/>
        <v>0</v>
      </c>
      <c r="AF1147" s="377">
        <f t="shared" si="3162"/>
        <v>0</v>
      </c>
      <c r="AG1147" s="377">
        <f t="shared" si="3162"/>
        <v>0</v>
      </c>
      <c r="AH1147" s="377">
        <f t="shared" si="3162"/>
        <v>0</v>
      </c>
      <c r="AI1147" s="377">
        <f t="shared" si="3162"/>
        <v>0</v>
      </c>
      <c r="AJ1147" s="377">
        <f t="shared" si="3162"/>
        <v>0</v>
      </c>
      <c r="AK1147" s="377">
        <f t="shared" si="3162"/>
        <v>0</v>
      </c>
      <c r="AL1147" s="377">
        <f t="shared" si="3162"/>
        <v>0</v>
      </c>
      <c r="AM1147" s="626">
        <f t="shared" si="3156"/>
        <v>0</v>
      </c>
    </row>
    <row r="1148" spans="2:39" ht="15.5">
      <c r="B1148" s="348" t="s">
        <v>352</v>
      </c>
      <c r="C1148" s="344"/>
      <c r="D1148" s="335"/>
      <c r="E1148" s="333"/>
      <c r="F1148" s="333"/>
      <c r="G1148" s="333"/>
      <c r="H1148" s="333"/>
      <c r="I1148" s="333"/>
      <c r="J1148" s="333"/>
      <c r="K1148" s="333"/>
      <c r="L1148" s="333"/>
      <c r="M1148" s="333"/>
      <c r="N1148" s="333"/>
      <c r="O1148" s="300"/>
      <c r="P1148" s="333"/>
      <c r="Q1148" s="333"/>
      <c r="R1148" s="333"/>
      <c r="S1148" s="335"/>
      <c r="T1148" s="335"/>
      <c r="U1148" s="335"/>
      <c r="V1148" s="335"/>
      <c r="W1148" s="333"/>
      <c r="X1148" s="333"/>
      <c r="Y1148" s="345">
        <f>SUM(Y1138:Y1147)</f>
        <v>0</v>
      </c>
      <c r="Z1148" s="345">
        <f t="shared" ref="Z1148:AE1148" si="3163">SUM(Z1138:Z1147)</f>
        <v>0</v>
      </c>
      <c r="AA1148" s="345">
        <f t="shared" si="3163"/>
        <v>0</v>
      </c>
      <c r="AB1148" s="345">
        <f t="shared" si="3163"/>
        <v>0</v>
      </c>
      <c r="AC1148" s="345">
        <f t="shared" si="3163"/>
        <v>0</v>
      </c>
      <c r="AD1148" s="345">
        <f t="shared" si="3163"/>
        <v>0</v>
      </c>
      <c r="AE1148" s="345">
        <f t="shared" si="3163"/>
        <v>0</v>
      </c>
      <c r="AF1148" s="345">
        <f>SUM(AF1138:AF1147)</f>
        <v>0</v>
      </c>
      <c r="AG1148" s="345">
        <f t="shared" ref="AG1148:AL1148" si="3164">SUM(AG1138:AG1147)</f>
        <v>0</v>
      </c>
      <c r="AH1148" s="345">
        <f t="shared" si="3164"/>
        <v>0</v>
      </c>
      <c r="AI1148" s="345">
        <f t="shared" si="3164"/>
        <v>0</v>
      </c>
      <c r="AJ1148" s="345">
        <f t="shared" si="3164"/>
        <v>0</v>
      </c>
      <c r="AK1148" s="345">
        <f t="shared" si="3164"/>
        <v>0</v>
      </c>
      <c r="AL1148" s="345">
        <f t="shared" si="3164"/>
        <v>0</v>
      </c>
      <c r="AM1148" s="406">
        <f>SUM(AM1138:AM1147)</f>
        <v>0</v>
      </c>
    </row>
    <row r="1149" spans="2:39" ht="15.5">
      <c r="B1149" s="348" t="s">
        <v>351</v>
      </c>
      <c r="C1149" s="344"/>
      <c r="D1149" s="349"/>
      <c r="E1149" s="333"/>
      <c r="F1149" s="333"/>
      <c r="G1149" s="333"/>
      <c r="H1149" s="333"/>
      <c r="I1149" s="333"/>
      <c r="J1149" s="333"/>
      <c r="K1149" s="333"/>
      <c r="L1149" s="333"/>
      <c r="M1149" s="333"/>
      <c r="N1149" s="333"/>
      <c r="O1149" s="300"/>
      <c r="P1149" s="333"/>
      <c r="Q1149" s="333"/>
      <c r="R1149" s="333"/>
      <c r="S1149" s="335"/>
      <c r="T1149" s="335"/>
      <c r="U1149" s="335"/>
      <c r="V1149" s="335"/>
      <c r="W1149" s="333"/>
      <c r="X1149" s="333"/>
      <c r="Y1149" s="346">
        <f>Y1135*Y1137</f>
        <v>0</v>
      </c>
      <c r="Z1149" s="346">
        <f t="shared" ref="Z1149:AE1149" si="3165">Z1135*Z1137</f>
        <v>0</v>
      </c>
      <c r="AA1149" s="346">
        <f>AA1135*AA1137</f>
        <v>0</v>
      </c>
      <c r="AB1149" s="346">
        <f t="shared" si="3165"/>
        <v>0</v>
      </c>
      <c r="AC1149" s="346">
        <f t="shared" si="3165"/>
        <v>0</v>
      </c>
      <c r="AD1149" s="346">
        <f t="shared" si="3165"/>
        <v>0</v>
      </c>
      <c r="AE1149" s="346">
        <f t="shared" si="3165"/>
        <v>0</v>
      </c>
      <c r="AF1149" s="346">
        <f t="shared" ref="AF1149:AL1149" si="3166">AF1135*AF1137</f>
        <v>0</v>
      </c>
      <c r="AG1149" s="346">
        <f t="shared" si="3166"/>
        <v>0</v>
      </c>
      <c r="AH1149" s="346">
        <f t="shared" si="3166"/>
        <v>0</v>
      </c>
      <c r="AI1149" s="346">
        <f t="shared" si="3166"/>
        <v>0</v>
      </c>
      <c r="AJ1149" s="346">
        <f t="shared" si="3166"/>
        <v>0</v>
      </c>
      <c r="AK1149" s="346">
        <f t="shared" si="3166"/>
        <v>0</v>
      </c>
      <c r="AL1149" s="346">
        <f t="shared" si="3166"/>
        <v>0</v>
      </c>
      <c r="AM1149" s="406">
        <f>SUM(Y1149:AL1149)</f>
        <v>0</v>
      </c>
    </row>
    <row r="1150" spans="2:39" ht="15.5">
      <c r="B1150" s="348" t="s">
        <v>350</v>
      </c>
      <c r="C1150" s="344"/>
      <c r="D1150" s="349"/>
      <c r="E1150" s="333"/>
      <c r="F1150" s="333"/>
      <c r="G1150" s="333"/>
      <c r="H1150" s="333"/>
      <c r="I1150" s="333"/>
      <c r="J1150" s="333"/>
      <c r="K1150" s="333"/>
      <c r="L1150" s="333"/>
      <c r="M1150" s="333"/>
      <c r="N1150" s="333"/>
      <c r="O1150" s="300"/>
      <c r="P1150" s="333"/>
      <c r="Q1150" s="333"/>
      <c r="R1150" s="333"/>
      <c r="S1150" s="349"/>
      <c r="T1150" s="349"/>
      <c r="U1150" s="349"/>
      <c r="V1150" s="349"/>
      <c r="W1150" s="333"/>
      <c r="X1150" s="333"/>
      <c r="Y1150" s="350"/>
      <c r="Z1150" s="350"/>
      <c r="AA1150" s="350"/>
      <c r="AB1150" s="350"/>
      <c r="AC1150" s="350"/>
      <c r="AD1150" s="350"/>
      <c r="AE1150" s="350"/>
      <c r="AF1150" s="350"/>
      <c r="AG1150" s="350"/>
      <c r="AH1150" s="350"/>
      <c r="AI1150" s="350"/>
      <c r="AJ1150" s="350"/>
      <c r="AK1150" s="350"/>
      <c r="AL1150" s="350"/>
      <c r="AM1150" s="406">
        <f>AM1148-AM1149</f>
        <v>0</v>
      </c>
    </row>
    <row r="1151" spans="2:39" ht="15.5">
      <c r="B1151" s="380"/>
      <c r="C1151" s="444"/>
      <c r="D1151" s="444"/>
      <c r="E1151" s="445"/>
      <c r="F1151" s="445"/>
      <c r="G1151" s="445"/>
      <c r="H1151" s="445"/>
      <c r="I1151" s="445"/>
      <c r="J1151" s="445"/>
      <c r="K1151" s="445"/>
      <c r="L1151" s="445"/>
      <c r="M1151" s="445"/>
      <c r="N1151" s="445"/>
      <c r="O1151" s="446"/>
      <c r="P1151" s="445"/>
      <c r="Q1151" s="445"/>
      <c r="R1151" s="445"/>
      <c r="S1151" s="444"/>
      <c r="T1151" s="447"/>
      <c r="U1151" s="444"/>
      <c r="V1151" s="444"/>
      <c r="W1151" s="445"/>
      <c r="X1151" s="445"/>
      <c r="Y1151" s="448"/>
      <c r="Z1151" s="448"/>
      <c r="AA1151" s="448"/>
      <c r="AB1151" s="448"/>
      <c r="AC1151" s="448"/>
      <c r="AD1151" s="448"/>
      <c r="AE1151" s="448"/>
      <c r="AF1151" s="448"/>
      <c r="AG1151" s="448"/>
      <c r="AH1151" s="448"/>
      <c r="AI1151" s="448"/>
      <c r="AJ1151" s="448"/>
      <c r="AK1151" s="448"/>
      <c r="AL1151" s="448"/>
      <c r="AM1151" s="385"/>
    </row>
    <row r="1152" spans="2:39" ht="19.5" customHeight="1">
      <c r="B1152" s="367" t="s">
        <v>582</v>
      </c>
      <c r="C1152" s="386"/>
      <c r="D1152" s="387"/>
      <c r="E1152" s="387"/>
      <c r="F1152" s="387"/>
      <c r="G1152" s="387"/>
      <c r="H1152" s="387"/>
      <c r="I1152" s="387"/>
      <c r="J1152" s="387"/>
      <c r="K1152" s="387"/>
      <c r="L1152" s="387"/>
      <c r="M1152" s="387"/>
      <c r="N1152" s="387"/>
      <c r="O1152" s="387"/>
      <c r="P1152" s="387"/>
      <c r="Q1152" s="387"/>
      <c r="R1152" s="387"/>
      <c r="S1152" s="370"/>
      <c r="T1152" s="371"/>
      <c r="U1152" s="387"/>
      <c r="V1152" s="387"/>
      <c r="W1152" s="387"/>
      <c r="X1152" s="387"/>
      <c r="Y1152" s="408"/>
      <c r="Z1152" s="408"/>
      <c r="AA1152" s="408"/>
      <c r="AB1152" s="408"/>
      <c r="AC1152" s="408"/>
      <c r="AD1152" s="408"/>
      <c r="AE1152" s="408"/>
      <c r="AF1152" s="408"/>
      <c r="AG1152" s="408"/>
      <c r="AH1152" s="408"/>
      <c r="AI1152" s="408"/>
      <c r="AJ1152" s="408"/>
      <c r="AK1152" s="408"/>
      <c r="AL1152" s="408"/>
      <c r="AM1152" s="388"/>
    </row>
    <row r="1154" spans="2:2">
      <c r="B1154" s="587"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601:B602"/>
    <mergeCell ref="C601:C602"/>
    <mergeCell ref="E601:M601"/>
    <mergeCell ref="N601:N602"/>
    <mergeCell ref="B403:B404"/>
    <mergeCell ref="Y973:AM973"/>
    <mergeCell ref="P601:X601"/>
    <mergeCell ref="B790:B791"/>
    <mergeCell ref="C790:C791"/>
    <mergeCell ref="E790:M790"/>
    <mergeCell ref="N790:N791"/>
    <mergeCell ref="P790:X790"/>
    <mergeCell ref="Y790:AM790"/>
    <mergeCell ref="Y601:AM601"/>
    <mergeCell ref="P973:X973"/>
    <mergeCell ref="N973:N974"/>
    <mergeCell ref="B973:B974"/>
    <mergeCell ref="C973:C974"/>
    <mergeCell ref="E973:M973"/>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0"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2" location="'5.  2015-2020 LRAM'!A1" display="Return to top" xr:uid="{00000000-0004-0000-0A00-000008000000}"/>
    <hyperlink ref="D789" location="'5.  2015-2020 LRAM'!A1" display="Return to top" xr:uid="{00000000-0004-0000-0A00-000009000000}"/>
    <hyperlink ref="D972" location="'5.  2015-2020 LRAM'!A1" display="Return to top" xr:uid="{00000000-0004-0000-0A00-00000A000000}"/>
    <hyperlink ref="B1154" location="'5.  2015-2020 LRAM'!A1" display="Return to top" xr:uid="{00000000-0004-0000-0A00-00000B000000}"/>
  </hyperlinks>
  <pageMargins left="0.70866141732283505" right="0.70866141732283505" top="0.74803149606299202" bottom="0.74803149606299202" header="0.31496062992126" footer="0.31496062992126"/>
  <pageSetup scale="72"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59999389629810485"/>
    <pageSetUpPr fitToPage="1"/>
  </sheetPr>
  <dimension ref="A1:AB238"/>
  <sheetViews>
    <sheetView topLeftCell="B43" zoomScaleNormal="100" workbookViewId="0">
      <selection activeCell="L63" sqref="L63"/>
    </sheetView>
  </sheetViews>
  <sheetFormatPr defaultColWidth="9" defaultRowHeight="14.5"/>
  <cols>
    <col min="1" max="1" width="4.54296875" style="12" customWidth="1"/>
    <col min="2" max="2" width="19.54296875" style="11" customWidth="1"/>
    <col min="3" max="3" width="31" style="12" customWidth="1"/>
    <col min="4" max="4" width="5" style="12" customWidth="1"/>
    <col min="5" max="5" width="14.26953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4296875" style="12" customWidth="1"/>
    <col min="17" max="17" width="14" style="12" customWidth="1"/>
    <col min="18" max="18" width="15.54296875" style="12" customWidth="1"/>
    <col min="19" max="19" width="14" style="12" customWidth="1"/>
    <col min="20" max="22" width="15" style="12" customWidth="1"/>
    <col min="23" max="23" width="13.4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551</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1211" t="s">
        <v>655</v>
      </c>
      <c r="D8" s="1211"/>
      <c r="E8" s="1211"/>
      <c r="F8" s="1211"/>
      <c r="G8" s="1211"/>
      <c r="H8" s="1211"/>
      <c r="I8" s="1211"/>
      <c r="J8" s="1211"/>
      <c r="K8" s="1211"/>
      <c r="L8" s="1211"/>
      <c r="M8" s="1211"/>
      <c r="N8" s="1211"/>
      <c r="O8" s="1211"/>
      <c r="P8" s="1211"/>
      <c r="Q8" s="1211"/>
      <c r="R8" s="1211"/>
      <c r="S8" s="1211"/>
      <c r="T8" s="105"/>
      <c r="U8" s="105"/>
      <c r="V8" s="105"/>
      <c r="W8" s="105"/>
    </row>
    <row r="9" spans="1:28" s="9" customFormat="1" ht="47.15" customHeight="1">
      <c r="B9" s="55"/>
      <c r="C9" s="1174" t="s">
        <v>666</v>
      </c>
      <c r="D9" s="1174"/>
      <c r="E9" s="1174"/>
      <c r="F9" s="1174"/>
      <c r="G9" s="1174"/>
      <c r="H9" s="1174"/>
      <c r="I9" s="1174"/>
      <c r="J9" s="1174"/>
      <c r="K9" s="1174"/>
      <c r="L9" s="1174"/>
      <c r="M9" s="1174"/>
      <c r="N9" s="1174"/>
      <c r="O9" s="1174"/>
      <c r="P9" s="1174"/>
      <c r="Q9" s="1174"/>
      <c r="R9" s="1174"/>
      <c r="S9" s="1174"/>
      <c r="T9" s="105"/>
      <c r="U9" s="105"/>
      <c r="V9" s="105"/>
      <c r="W9" s="105"/>
    </row>
    <row r="10" spans="1:28" s="9" customFormat="1" ht="38.15" customHeight="1">
      <c r="B10" s="88"/>
      <c r="C10" s="1190" t="s">
        <v>667</v>
      </c>
      <c r="D10" s="1174"/>
      <c r="E10" s="1174"/>
      <c r="F10" s="1174"/>
      <c r="G10" s="1174"/>
      <c r="H10" s="1174"/>
      <c r="I10" s="1174"/>
      <c r="J10" s="1174"/>
      <c r="K10" s="1174"/>
      <c r="L10" s="1174"/>
      <c r="M10" s="1174"/>
      <c r="N10" s="1174"/>
      <c r="O10" s="1174"/>
      <c r="P10" s="1174"/>
      <c r="Q10" s="1174"/>
      <c r="R10" s="1174"/>
      <c r="S10" s="1174"/>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210" t="s">
        <v>235</v>
      </c>
      <c r="C12" s="1210"/>
      <c r="D12" s="181"/>
      <c r="E12" s="182" t="s">
        <v>236</v>
      </c>
      <c r="F12" s="51"/>
      <c r="G12" s="51"/>
      <c r="H12" s="44"/>
      <c r="I12" s="51"/>
      <c r="K12" s="589"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Streetlighting kW</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6">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6">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16">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16">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6">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6">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6">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2">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2">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2">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2">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2">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2">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2">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1132">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694</v>
      </c>
      <c r="C55" s="1131">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695</v>
      </c>
      <c r="C56" s="732">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696</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697</v>
      </c>
      <c r="C58" s="1133">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698</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722</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723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724</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25.516552339073385</v>
      </c>
      <c r="K136" s="230">
        <f>(SUM('1.  LRAMVA Summary'!F$54:F$77)+SUM('1.  LRAMVA Summary'!F$78:F$79)*(MONTH($E136)-1)/12)*$H136</f>
        <v>100.33546627224885</v>
      </c>
      <c r="L136" s="230">
        <f>(SUM('1.  LRAMVA Summary'!G$54:G$77)+SUM('1.  LRAMVA Summary'!G$78:G$79)*(MONTH($E136)-1)/12)*$H136</f>
        <v>18.657661089958012</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144.50967970128025</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51.033104678146771</v>
      </c>
      <c r="K137" s="230">
        <f>(SUM('1.  LRAMVA Summary'!F$54:F$77)+SUM('1.  LRAMVA Summary'!F$78:F$79)*(MONTH($E137)-1)/12)*$H137</f>
        <v>200.6709325444977</v>
      </c>
      <c r="L137" s="230">
        <f>(SUM('1.  LRAMVA Summary'!G$54:G$77)+SUM('1.  LRAMVA Summary'!G$78:G$79)*(MONTH($E137)-1)/12)*$H137</f>
        <v>37.315322179916024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289.0193594025605</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68.113572366342822</v>
      </c>
      <c r="K138" s="230">
        <f>(SUM('1.  LRAMVA Summary'!F$54:F$77)+SUM('1.  LRAMVA Summary'!F$78:F$79)*(MONTH($E138)-1)/12)*$H138</f>
        <v>267.83426506959489</v>
      </c>
      <c r="L138" s="230">
        <f>(SUM('1.  LRAMVA Summary'!G$54:G$77)+SUM('1.  LRAMVA Summary'!G$78:G$79)*(MONTH($E138)-1)/12)*$H138</f>
        <v>49.804532052377702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385.75236948831537</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90.818096488457101</v>
      </c>
      <c r="K139" s="230">
        <f>(SUM('1.  LRAMVA Summary'!F$54:F$77)+SUM('1.  LRAMVA Summary'!F$78:F$79)*(MONTH($E139)-1)/12)*$H139</f>
        <v>357.1123534261265</v>
      </c>
      <c r="L139" s="230">
        <f>(SUM('1.  LRAMVA Summary'!G$54:G$77)+SUM('1.  LRAMVA Summary'!G$78:G$79)*(MONTH($E139)-1)/12)*$H139</f>
        <v>66.406042736503608</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514.33649265108727</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113.52262061057137</v>
      </c>
      <c r="K140" s="230">
        <f>(SUM('1.  LRAMVA Summary'!F$54:F$77)+SUM('1.  LRAMVA Summary'!F$78:F$79)*(MONTH($E140)-1)/12)*$H140</f>
        <v>446.39044178265817</v>
      </c>
      <c r="L140" s="230">
        <f>(SUM('1.  LRAMVA Summary'!G$54:G$77)+SUM('1.  LRAMVA Summary'!G$78:G$79)*(MONTH($E140)-1)/12)*$H140</f>
        <v>83.007553420629492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642.92061581385906</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136.22714473268564</v>
      </c>
      <c r="K141" s="230">
        <f>(SUM('1.  LRAMVA Summary'!F$54:F$77)+SUM('1.  LRAMVA Summary'!F$78:F$79)*(MONTH($E141)-1)/12)*$H141</f>
        <v>535.66853013918978</v>
      </c>
      <c r="L141" s="230">
        <f>(SUM('1.  LRAMVA Summary'!G$54:G$77)+SUM('1.  LRAMVA Summary'!G$78:G$79)*(MONTH($E141)-1)/12)*$H141</f>
        <v>99.609064104755404</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771.50473897663073</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158.93166885479994</v>
      </c>
      <c r="K142" s="230">
        <f>(SUM('1.  LRAMVA Summary'!F$54:F$77)+SUM('1.  LRAMVA Summary'!F$78:F$79)*(MONTH($E142)-1)/12)*$H142</f>
        <v>624.9466184957214</v>
      </c>
      <c r="L142" s="230">
        <f>(SUM('1.  LRAMVA Summary'!G$54:G$77)+SUM('1.  LRAMVA Summary'!G$78:G$79)*(MONTH($E142)-1)/12)*$H142</f>
        <v>116.2105747888813</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900.08886213940264</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181.6361929769142</v>
      </c>
      <c r="K143" s="230">
        <f>(SUM('1.  LRAMVA Summary'!F$54:F$77)+SUM('1.  LRAMVA Summary'!F$78:F$79)*(MONTH($E143)-1)/12)*$H143</f>
        <v>714.22470685225301</v>
      </c>
      <c r="L143" s="230">
        <f>(SUM('1.  LRAMVA Summary'!G$54:G$77)+SUM('1.  LRAMVA Summary'!G$78:G$79)*(MONTH($E143)-1)/12)*$H143</f>
        <v>132.81208547300722</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1028.6729853021745</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204.34071709902847</v>
      </c>
      <c r="K144" s="230">
        <f>(SUM('1.  LRAMVA Summary'!F$54:F$77)+SUM('1.  LRAMVA Summary'!F$78:F$79)*(MONTH($E144)-1)/12)*$H144</f>
        <v>803.50279520878462</v>
      </c>
      <c r="L144" s="230">
        <f>(SUM('1.  LRAMVA Summary'!G$54:G$77)+SUM('1.  LRAMVA Summary'!G$78:G$79)*(MONTH($E144)-1)/12)*$H144</f>
        <v>149.4135961571331</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1157.2571084649462</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227.04524122114273</v>
      </c>
      <c r="K145" s="230">
        <f>(SUM('1.  LRAMVA Summary'!F$54:F$77)+SUM('1.  LRAMVA Summary'!F$78:F$79)*(MONTH($E145)-1)/12)*$H145</f>
        <v>892.78088356531634</v>
      </c>
      <c r="L145" s="230">
        <f>(SUM('1.  LRAMVA Summary'!G$54:G$77)+SUM('1.  LRAMVA Summary'!G$78:G$79)*(MONTH($E145)-1)/12)*$H145</f>
        <v>166.01510684125898</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1285.8412316277181</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249.749765343257</v>
      </c>
      <c r="K146" s="230">
        <f>(SUM('1.  LRAMVA Summary'!F$54:F$77)+SUM('1.  LRAMVA Summary'!F$78:F$79)*(MONTH($E146)-1)/12)*$H146</f>
        <v>982.05897192184784</v>
      </c>
      <c r="L146" s="230">
        <f>(SUM('1.  LRAMVA Summary'!G$54:G$77)+SUM('1.  LRAMVA Summary'!G$78:G$79)*(MONTH($E146)-1)/12)*$H146</f>
        <v>182.61661752538492</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1414.4253547904898</v>
      </c>
    </row>
    <row r="147" spans="2:23" s="9" customFormat="1" ht="15" thickBot="1">
      <c r="B147" s="66"/>
      <c r="E147" s="216" t="s">
        <v>469</v>
      </c>
      <c r="F147" s="216"/>
      <c r="G147" s="217"/>
      <c r="H147" s="218"/>
      <c r="I147" s="219">
        <f>SUM(I134:I146)</f>
        <v>0</v>
      </c>
      <c r="J147" s="219">
        <f>SUM(J134:J146)</f>
        <v>1506.9346767104196</v>
      </c>
      <c r="K147" s="219">
        <f t="shared" ref="K147:O147" si="80">SUM(K134:K146)</f>
        <v>5925.5259652782388</v>
      </c>
      <c r="L147" s="219">
        <f t="shared" si="80"/>
        <v>1101.8681563698058</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8534.3287983584632</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1506.9346767104196</v>
      </c>
      <c r="K149" s="228">
        <f t="shared" ref="K149" si="83">K147+K148</f>
        <v>5925.5259652782388</v>
      </c>
      <c r="L149" s="228">
        <f t="shared" ref="L149" si="84">L147+L148</f>
        <v>1101.8681563698058</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8534.3287983584632</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272.45428946537129</v>
      </c>
      <c r="K150" s="230">
        <f>(SUM('1.  LRAMVA Summary'!F$54:F$80)+SUM('1.  LRAMVA Summary'!F$81:F$82)*(MONTH($E150)-1)/12)*$H150</f>
        <v>1071.3370602783796</v>
      </c>
      <c r="L150" s="230">
        <f>(SUM('1.  LRAMVA Summary'!G$54:G$80)+SUM('1.  LRAMVA Summary'!G$81:G$82)*(MONTH($E150)-1)/12)*$H150</f>
        <v>199.21812820951081</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1543.0094779532615</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272.45428946537129</v>
      </c>
      <c r="K151" s="230">
        <f>(SUM('1.  LRAMVA Summary'!F$54:F$80)+SUM('1.  LRAMVA Summary'!F$81:F$82)*(MONTH($E151)-1)/12)*$H151</f>
        <v>1071.3370602783796</v>
      </c>
      <c r="L151" s="230">
        <f>(SUM('1.  LRAMVA Summary'!G$54:G$80)+SUM('1.  LRAMVA Summary'!G$81:G$82)*(MONTH($E151)-1)/12)*$H151</f>
        <v>199.21812820951081</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1543.0094779532615</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272.45428946537129</v>
      </c>
      <c r="K152" s="230">
        <f>(SUM('1.  LRAMVA Summary'!F$54:F$80)+SUM('1.  LRAMVA Summary'!F$81:F$82)*(MONTH($E152)-1)/12)*$H152</f>
        <v>1071.3370602783796</v>
      </c>
      <c r="L152" s="230">
        <f>(SUM('1.  LRAMVA Summary'!G$54:G$80)+SUM('1.  LRAMVA Summary'!G$81:G$82)*(MONTH($E152)-1)/12)*$H152</f>
        <v>199.21812820951081</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1543.0094779532615</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272.45428946537129</v>
      </c>
      <c r="K153" s="230">
        <f>(SUM('1.  LRAMVA Summary'!F$54:F$80)+SUM('1.  LRAMVA Summary'!F$81:F$82)*(MONTH($E153)-1)/12)*$H153</f>
        <v>1071.3370602783796</v>
      </c>
      <c r="L153" s="230">
        <f>(SUM('1.  LRAMVA Summary'!G$54:G$80)+SUM('1.  LRAMVA Summary'!G$81:G$82)*(MONTH($E153)-1)/12)*$H153</f>
        <v>199.21812820951081</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1543.0094779532615</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272.45428946537129</v>
      </c>
      <c r="K154" s="230">
        <f>(SUM('1.  LRAMVA Summary'!F$54:F$80)+SUM('1.  LRAMVA Summary'!F$81:F$82)*(MONTH($E154)-1)/12)*$H154</f>
        <v>1071.3370602783796</v>
      </c>
      <c r="L154" s="230">
        <f>(SUM('1.  LRAMVA Summary'!G$54:G$80)+SUM('1.  LRAMVA Summary'!G$81:G$82)*(MONTH($E154)-1)/12)*$H154</f>
        <v>199.21812820951081</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1543.0094779532615</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272.45428946537129</v>
      </c>
      <c r="K155" s="230">
        <f>(SUM('1.  LRAMVA Summary'!F$54:F$80)+SUM('1.  LRAMVA Summary'!F$81:F$82)*(MONTH($E155)-1)/12)*$H155</f>
        <v>1071.3370602783796</v>
      </c>
      <c r="L155" s="230">
        <f>(SUM('1.  LRAMVA Summary'!G$54:G$80)+SUM('1.  LRAMVA Summary'!G$81:G$82)*(MONTH($E155)-1)/12)*$H155</f>
        <v>199.21812820951081</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1543.0094779532615</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71.238048162964049</v>
      </c>
      <c r="K156" s="230">
        <f>(SUM('1.  LRAMVA Summary'!F$54:F$80)+SUM('1.  LRAMVA Summary'!F$81:F$82)*(MONTH($E156)-1)/12)*$H156</f>
        <v>280.12024053150287</v>
      </c>
      <c r="L156" s="230">
        <f>(SUM('1.  LRAMVA Summary'!G$54:G$80)+SUM('1.  LRAMVA Summary'!G$81:G$82)*(MONTH($E156)-1)/12)*$H156</f>
        <v>52.089143614413373</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403.44743230888031</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71.238048162964049</v>
      </c>
      <c r="K157" s="230">
        <f>(SUM('1.  LRAMVA Summary'!F$54:F$80)+SUM('1.  LRAMVA Summary'!F$81:F$82)*(MONTH($E157)-1)/12)*$H157</f>
        <v>280.12024053150287</v>
      </c>
      <c r="L157" s="230">
        <f>(SUM('1.  LRAMVA Summary'!G$54:G$80)+SUM('1.  LRAMVA Summary'!G$81:G$82)*(MONTH($E157)-1)/12)*$H157</f>
        <v>52.089143614413373</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403.44743230888031</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71.238048162964049</v>
      </c>
      <c r="K158" s="230">
        <f>(SUM('1.  LRAMVA Summary'!F$54:F$80)+SUM('1.  LRAMVA Summary'!F$81:F$82)*(MONTH($E158)-1)/12)*$H158</f>
        <v>280.12024053150287</v>
      </c>
      <c r="L158" s="230">
        <f>(SUM('1.  LRAMVA Summary'!G$54:G$80)+SUM('1.  LRAMVA Summary'!G$81:G$82)*(MONTH($E158)-1)/12)*$H158</f>
        <v>52.089143614413373</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403.44743230888031</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71.238048162964049</v>
      </c>
      <c r="K159" s="230">
        <f>(SUM('1.  LRAMVA Summary'!F$54:F$80)+SUM('1.  LRAMVA Summary'!F$81:F$82)*(MONTH($E159)-1)/12)*$H159</f>
        <v>280.12024053150287</v>
      </c>
      <c r="L159" s="230">
        <f>(SUM('1.  LRAMVA Summary'!G$54:G$80)+SUM('1.  LRAMVA Summary'!G$81:G$82)*(MONTH($E159)-1)/12)*$H159</f>
        <v>52.089143614413373</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403.44743230888031</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71.238048162964049</v>
      </c>
      <c r="K160" s="230">
        <f>(SUM('1.  LRAMVA Summary'!F$54:F$80)+SUM('1.  LRAMVA Summary'!F$81:F$82)*(MONTH($E160)-1)/12)*$H160</f>
        <v>280.12024053150287</v>
      </c>
      <c r="L160" s="230">
        <f>(SUM('1.  LRAMVA Summary'!G$54:G$80)+SUM('1.  LRAMVA Summary'!G$81:G$82)*(MONTH($E160)-1)/12)*$H160</f>
        <v>52.089143614413373</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403.44743230888031</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71.238048162964049</v>
      </c>
      <c r="K161" s="230">
        <f>(SUM('1.  LRAMVA Summary'!F$54:F$80)+SUM('1.  LRAMVA Summary'!F$81:F$82)*(MONTH($E161)-1)/12)*$H161</f>
        <v>280.12024053150287</v>
      </c>
      <c r="L161" s="230">
        <f>(SUM('1.  LRAMVA Summary'!G$54:G$80)+SUM('1.  LRAMVA Summary'!G$81:G$82)*(MONTH($E161)-1)/12)*$H161</f>
        <v>52.089143614413373</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403.44743230888031</v>
      </c>
    </row>
    <row r="162" spans="2:23" s="9" customFormat="1" ht="15" thickBot="1">
      <c r="B162" s="66"/>
      <c r="E162" s="216" t="s">
        <v>470</v>
      </c>
      <c r="F162" s="216"/>
      <c r="G162" s="217"/>
      <c r="H162" s="218"/>
      <c r="I162" s="219">
        <f>SUM(I149:I161)</f>
        <v>0</v>
      </c>
      <c r="J162" s="219">
        <f>SUM(J149:J161)</f>
        <v>3569.088702480431</v>
      </c>
      <c r="K162" s="219">
        <f t="shared" ref="K162:O162" si="90">SUM(K149:K161)</f>
        <v>14034.269770137538</v>
      </c>
      <c r="L162" s="219">
        <f t="shared" si="90"/>
        <v>2609.7117873133507</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20213.070259931308</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702</v>
      </c>
      <c r="F164" s="225"/>
      <c r="G164" s="226"/>
      <c r="H164" s="227"/>
      <c r="I164" s="228">
        <f>I162+I163</f>
        <v>0</v>
      </c>
      <c r="J164" s="228">
        <f t="shared" ref="J164:U164" si="92">J162+J163</f>
        <v>3569.088702480431</v>
      </c>
      <c r="K164" s="228">
        <f t="shared" si="92"/>
        <v>14034.269770137538</v>
      </c>
      <c r="L164" s="228">
        <f t="shared" si="92"/>
        <v>2609.7117873133507</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20213.070259931308</v>
      </c>
    </row>
    <row r="165" spans="2:23">
      <c r="E165" s="214">
        <v>44197</v>
      </c>
      <c r="F165" s="214" t="s">
        <v>708</v>
      </c>
      <c r="G165" s="215" t="s">
        <v>65</v>
      </c>
      <c r="H165" s="240">
        <f>$C$55/12</f>
        <v>4.75E-4</v>
      </c>
      <c r="I165" s="230">
        <f>(SUM('1.  LRAMVA Summary'!D$54:D$80)+SUM('1.  LRAMVA Summary'!D$81:D$82)*(MONTH($E165)-1)/12)*$H165</f>
        <v>0</v>
      </c>
      <c r="J165" s="230">
        <f>(SUM('1.  LRAMVA Summary'!E$54:E$80)+SUM('1.  LRAMVA Summary'!E$81:E$82)*(MONTH($E165)-1)/12)*$H165</f>
        <v>71.238048162964049</v>
      </c>
      <c r="K165" s="230">
        <f>(SUM('1.  LRAMVA Summary'!F$54:F$80)+SUM('1.  LRAMVA Summary'!F$81:F$82)*(MONTH($E165)-1)/12)*$H165</f>
        <v>280.12024053150287</v>
      </c>
      <c r="L165" s="230">
        <f>(SUM('1.  LRAMVA Summary'!G$54:G$80)+SUM('1.  LRAMVA Summary'!G$81:G$82)*(MONTH($E165)-1)/12)*$H165</f>
        <v>52.089143614413373</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403.44743230888031</v>
      </c>
    </row>
    <row r="166" spans="2:23">
      <c r="E166" s="214">
        <v>44228</v>
      </c>
      <c r="F166" s="214" t="s">
        <v>708</v>
      </c>
      <c r="G166" s="215" t="s">
        <v>65</v>
      </c>
      <c r="H166" s="240">
        <f t="shared" ref="H166:H167" si="93">$C$55/12</f>
        <v>4.75E-4</v>
      </c>
      <c r="I166" s="230">
        <f>(SUM('1.  LRAMVA Summary'!D$54:D$80)+SUM('1.  LRAMVA Summary'!D$81:D$82)*(MONTH($E166)-1)/12)*$H166</f>
        <v>0</v>
      </c>
      <c r="J166" s="230">
        <f>(SUM('1.  LRAMVA Summary'!E$54:E$80)+SUM('1.  LRAMVA Summary'!E$81:E$82)*(MONTH($E166)-1)/12)*$H166</f>
        <v>71.238048162964049</v>
      </c>
      <c r="K166" s="230">
        <f>(SUM('1.  LRAMVA Summary'!F$54:F$80)+SUM('1.  LRAMVA Summary'!F$81:F$82)*(MONTH($E166)-1)/12)*$H166</f>
        <v>280.12024053150287</v>
      </c>
      <c r="L166" s="230">
        <f>(SUM('1.  LRAMVA Summary'!G$54:G$80)+SUM('1.  LRAMVA Summary'!G$81:G$82)*(MONTH($E166)-1)/12)*$H166</f>
        <v>52.089143614413373</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403.44743230888031</v>
      </c>
    </row>
    <row r="167" spans="2:23">
      <c r="E167" s="214">
        <v>44256</v>
      </c>
      <c r="F167" s="214" t="s">
        <v>708</v>
      </c>
      <c r="G167" s="215" t="s">
        <v>65</v>
      </c>
      <c r="H167" s="240">
        <f t="shared" si="93"/>
        <v>4.75E-4</v>
      </c>
      <c r="I167" s="230">
        <f>(SUM('1.  LRAMVA Summary'!D$54:D$80)+SUM('1.  LRAMVA Summary'!D$81:D$82)*(MONTH($E167)-1)/12)*$H167</f>
        <v>0</v>
      </c>
      <c r="J167" s="230">
        <f>(SUM('1.  LRAMVA Summary'!E$54:E$80)+SUM('1.  LRAMVA Summary'!E$81:E$82)*(MONTH($E167)-1)/12)*$H167</f>
        <v>71.238048162964049</v>
      </c>
      <c r="K167" s="230">
        <f>(SUM('1.  LRAMVA Summary'!F$54:F$80)+SUM('1.  LRAMVA Summary'!F$81:F$82)*(MONTH($E167)-1)/12)*$H167</f>
        <v>280.12024053150287</v>
      </c>
      <c r="L167" s="230">
        <f>(SUM('1.  LRAMVA Summary'!G$54:G$80)+SUM('1.  LRAMVA Summary'!G$81:G$82)*(MONTH($E167)-1)/12)*$H167</f>
        <v>52.089143614413373</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403.44743230888031</v>
      </c>
    </row>
    <row r="168" spans="2:23">
      <c r="E168" s="214">
        <v>44287</v>
      </c>
      <c r="F168" s="214" t="s">
        <v>708</v>
      </c>
      <c r="G168" s="215" t="s">
        <v>66</v>
      </c>
      <c r="H168" s="240">
        <f>$C$56/12</f>
        <v>4.75E-4</v>
      </c>
      <c r="I168" s="230">
        <f>(SUM('1.  LRAMVA Summary'!D$54:D$80)+SUM('1.  LRAMVA Summary'!D$81:D$82)*(MONTH($E168)-1)/12)*$H168</f>
        <v>0</v>
      </c>
      <c r="J168" s="230">
        <f>(SUM('1.  LRAMVA Summary'!E$54:E$80)+SUM('1.  LRAMVA Summary'!E$81:E$82)*(MONTH($E168)-1)/12)*$H168</f>
        <v>71.238048162964049</v>
      </c>
      <c r="K168" s="230">
        <f>(SUM('1.  LRAMVA Summary'!F$54:F$80)+SUM('1.  LRAMVA Summary'!F$81:F$82)*(MONTH($E168)-1)/12)*$H168</f>
        <v>280.12024053150287</v>
      </c>
      <c r="L168" s="230">
        <f>(SUM('1.  LRAMVA Summary'!G$54:G$80)+SUM('1.  LRAMVA Summary'!G$81:G$82)*(MONTH($E168)-1)/12)*$H168</f>
        <v>52.089143614413373</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403.44743230888031</v>
      </c>
    </row>
    <row r="169" spans="2:23">
      <c r="E169" s="214">
        <v>44317</v>
      </c>
      <c r="F169" s="214" t="s">
        <v>708</v>
      </c>
      <c r="G169" s="215" t="s">
        <v>66</v>
      </c>
      <c r="H169" s="240">
        <f t="shared" ref="H169:H170" si="95">$C$56/12</f>
        <v>4.75E-4</v>
      </c>
      <c r="I169" s="230">
        <f>(SUM('1.  LRAMVA Summary'!D$54:D$80)+SUM('1.  LRAMVA Summary'!D$81:D$82)*(MONTH($E169)-1)/12)*$H169</f>
        <v>0</v>
      </c>
      <c r="J169" s="230">
        <f>(SUM('1.  LRAMVA Summary'!E$54:E$80)+SUM('1.  LRAMVA Summary'!E$81:E$82)*(MONTH($E169)-1)/12)*$H169</f>
        <v>71.238048162964049</v>
      </c>
      <c r="K169" s="230">
        <f>(SUM('1.  LRAMVA Summary'!F$54:F$80)+SUM('1.  LRAMVA Summary'!F$81:F$82)*(MONTH($E169)-1)/12)*$H169</f>
        <v>280.12024053150287</v>
      </c>
      <c r="L169" s="230">
        <f>(SUM('1.  LRAMVA Summary'!G$54:G$80)+SUM('1.  LRAMVA Summary'!G$81:G$82)*(MONTH($E169)-1)/12)*$H169</f>
        <v>52.089143614413373</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403.44743230888031</v>
      </c>
    </row>
    <row r="170" spans="2:23">
      <c r="E170" s="214">
        <v>44348</v>
      </c>
      <c r="F170" s="214" t="s">
        <v>708</v>
      </c>
      <c r="G170" s="215" t="s">
        <v>66</v>
      </c>
      <c r="H170" s="240">
        <f t="shared" si="95"/>
        <v>4.75E-4</v>
      </c>
      <c r="I170" s="230">
        <f>(SUM('1.  LRAMVA Summary'!D$54:D$80)+SUM('1.  LRAMVA Summary'!D$81:D$82)*(MONTH($E170)-1)/12)*$H170</f>
        <v>0</v>
      </c>
      <c r="J170" s="230">
        <f>(SUM('1.  LRAMVA Summary'!E$54:E$80)+SUM('1.  LRAMVA Summary'!E$81:E$82)*(MONTH($E170)-1)/12)*$H170</f>
        <v>71.238048162964049</v>
      </c>
      <c r="K170" s="230">
        <f>(SUM('1.  LRAMVA Summary'!F$54:F$80)+SUM('1.  LRAMVA Summary'!F$81:F$82)*(MONTH($E170)-1)/12)*$H170</f>
        <v>280.12024053150287</v>
      </c>
      <c r="L170" s="230">
        <f>(SUM('1.  LRAMVA Summary'!G$54:G$80)+SUM('1.  LRAMVA Summary'!G$81:G$82)*(MONTH($E170)-1)/12)*$H170</f>
        <v>52.089143614413373</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403.44743230888031</v>
      </c>
    </row>
    <row r="171" spans="2:23">
      <c r="E171" s="214">
        <v>44378</v>
      </c>
      <c r="F171" s="214" t="s">
        <v>708</v>
      </c>
      <c r="G171" s="215" t="s">
        <v>68</v>
      </c>
      <c r="H171" s="240">
        <f>$C$57/12</f>
        <v>4.75E-4</v>
      </c>
      <c r="I171" s="230">
        <f>(SUM('1.  LRAMVA Summary'!D$54:D$80)+SUM('1.  LRAMVA Summary'!D$81:D$82)*(MONTH($E171)-1)/12)*$H171</f>
        <v>0</v>
      </c>
      <c r="J171" s="230">
        <f>(SUM('1.  LRAMVA Summary'!E$54:E$80)+SUM('1.  LRAMVA Summary'!E$81:E$82)*(MONTH($E171)-1)/12)*$H171</f>
        <v>71.238048162964049</v>
      </c>
      <c r="K171" s="230">
        <f>(SUM('1.  LRAMVA Summary'!F$54:F$80)+SUM('1.  LRAMVA Summary'!F$81:F$82)*(MONTH($E171)-1)/12)*$H171</f>
        <v>280.12024053150287</v>
      </c>
      <c r="L171" s="230">
        <f>(SUM('1.  LRAMVA Summary'!G$54:G$80)+SUM('1.  LRAMVA Summary'!G$81:G$82)*(MONTH($E171)-1)/12)*$H171</f>
        <v>52.089143614413373</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403.44743230888031</v>
      </c>
    </row>
    <row r="172" spans="2:23">
      <c r="E172" s="214">
        <v>44409</v>
      </c>
      <c r="F172" s="214" t="s">
        <v>708</v>
      </c>
      <c r="G172" s="215" t="s">
        <v>68</v>
      </c>
      <c r="H172" s="240">
        <f t="shared" ref="H172:H173" si="96">$C$57/12</f>
        <v>4.75E-4</v>
      </c>
      <c r="I172" s="230">
        <f>(SUM('1.  LRAMVA Summary'!D$54:D$80)+SUM('1.  LRAMVA Summary'!D$81:D$82)*(MONTH($E172)-1)/12)*$H172</f>
        <v>0</v>
      </c>
      <c r="J172" s="230">
        <f>(SUM('1.  LRAMVA Summary'!E$54:E$80)+SUM('1.  LRAMVA Summary'!E$81:E$82)*(MONTH($E172)-1)/12)*$H172</f>
        <v>71.238048162964049</v>
      </c>
      <c r="K172" s="230">
        <f>(SUM('1.  LRAMVA Summary'!F$54:F$80)+SUM('1.  LRAMVA Summary'!F$81:F$82)*(MONTH($E172)-1)/12)*$H172</f>
        <v>280.12024053150287</v>
      </c>
      <c r="L172" s="230">
        <f>(SUM('1.  LRAMVA Summary'!G$54:G$80)+SUM('1.  LRAMVA Summary'!G$81:G$82)*(MONTH($E172)-1)/12)*$H172</f>
        <v>52.089143614413373</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403.44743230888031</v>
      </c>
    </row>
    <row r="173" spans="2:23">
      <c r="E173" s="214">
        <v>44440</v>
      </c>
      <c r="F173" s="214" t="s">
        <v>708</v>
      </c>
      <c r="G173" s="215" t="s">
        <v>68</v>
      </c>
      <c r="H173" s="240">
        <f t="shared" si="96"/>
        <v>4.75E-4</v>
      </c>
      <c r="I173" s="230">
        <f>(SUM('1.  LRAMVA Summary'!D$54:D$80)+SUM('1.  LRAMVA Summary'!D$81:D$82)*(MONTH($E173)-1)/12)*$H173</f>
        <v>0</v>
      </c>
      <c r="J173" s="230">
        <f>(SUM('1.  LRAMVA Summary'!E$54:E$80)+SUM('1.  LRAMVA Summary'!E$81:E$82)*(MONTH($E173)-1)/12)*$H173</f>
        <v>71.238048162964049</v>
      </c>
      <c r="K173" s="230">
        <f>(SUM('1.  LRAMVA Summary'!F$54:F$80)+SUM('1.  LRAMVA Summary'!F$81:F$82)*(MONTH($E173)-1)/12)*$H173</f>
        <v>280.12024053150287</v>
      </c>
      <c r="L173" s="230">
        <f>(SUM('1.  LRAMVA Summary'!G$54:G$80)+SUM('1.  LRAMVA Summary'!G$81:G$82)*(MONTH($E173)-1)/12)*$H173</f>
        <v>52.089143614413373</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403.44743230888031</v>
      </c>
    </row>
    <row r="174" spans="2:23">
      <c r="E174" s="214">
        <v>44470</v>
      </c>
      <c r="F174" s="214" t="s">
        <v>708</v>
      </c>
      <c r="G174" s="215" t="s">
        <v>69</v>
      </c>
      <c r="H174" s="240">
        <f>$C$58/12</f>
        <v>4.75E-4</v>
      </c>
      <c r="I174" s="230">
        <f>(SUM('1.  LRAMVA Summary'!D$54:D$80)+SUM('1.  LRAMVA Summary'!D$81:D$82)*(MONTH($E174)-1)/12)*$H174</f>
        <v>0</v>
      </c>
      <c r="J174" s="230">
        <f>(SUM('1.  LRAMVA Summary'!E$54:E$80)+SUM('1.  LRAMVA Summary'!E$81:E$82)*(MONTH($E174)-1)/12)*$H174</f>
        <v>71.238048162964049</v>
      </c>
      <c r="K174" s="230">
        <f>(SUM('1.  LRAMVA Summary'!F$54:F$80)+SUM('1.  LRAMVA Summary'!F$81:F$82)*(MONTH($E174)-1)/12)*$H174</f>
        <v>280.12024053150287</v>
      </c>
      <c r="L174" s="230">
        <f>(SUM('1.  LRAMVA Summary'!G$54:G$80)+SUM('1.  LRAMVA Summary'!G$81:G$82)*(MONTH($E174)-1)/12)*$H174</f>
        <v>52.089143614413373</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403.44743230888031</v>
      </c>
    </row>
    <row r="175" spans="2:23">
      <c r="E175" s="214">
        <v>44501</v>
      </c>
      <c r="F175" s="214" t="s">
        <v>708</v>
      </c>
      <c r="G175" s="215" t="s">
        <v>69</v>
      </c>
      <c r="H175" s="240">
        <f t="shared" ref="H175:H176" si="97">$C$58/12</f>
        <v>4.75E-4</v>
      </c>
      <c r="I175" s="230">
        <f>(SUM('1.  LRAMVA Summary'!D$54:D$80)+SUM('1.  LRAMVA Summary'!D$81:D$82)*(MONTH($E175)-1)/12)*$H175</f>
        <v>0</v>
      </c>
      <c r="J175" s="230">
        <f>(SUM('1.  LRAMVA Summary'!E$54:E$80)+SUM('1.  LRAMVA Summary'!E$81:E$82)*(MONTH($E175)-1)/12)*$H175</f>
        <v>71.238048162964049</v>
      </c>
      <c r="K175" s="230">
        <f>(SUM('1.  LRAMVA Summary'!F$54:F$80)+SUM('1.  LRAMVA Summary'!F$81:F$82)*(MONTH($E175)-1)/12)*$H175</f>
        <v>280.12024053150287</v>
      </c>
      <c r="L175" s="230">
        <f>(SUM('1.  LRAMVA Summary'!G$54:G$80)+SUM('1.  LRAMVA Summary'!G$81:G$82)*(MONTH($E175)-1)/12)*$H175</f>
        <v>52.089143614413373</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403.44743230888031</v>
      </c>
    </row>
    <row r="176" spans="2:23">
      <c r="E176" s="214">
        <v>44531</v>
      </c>
      <c r="F176" s="214" t="s">
        <v>708</v>
      </c>
      <c r="G176" s="215" t="s">
        <v>69</v>
      </c>
      <c r="H176" s="240">
        <f t="shared" si="97"/>
        <v>4.75E-4</v>
      </c>
      <c r="I176" s="230">
        <f>(SUM('1.  LRAMVA Summary'!D$54:D$80)+SUM('1.  LRAMVA Summary'!D$81:D$82)*(MONTH($E176)-1)/12)*$H176</f>
        <v>0</v>
      </c>
      <c r="J176" s="230">
        <f>(SUM('1.  LRAMVA Summary'!E$54:E$80)+SUM('1.  LRAMVA Summary'!E$81:E$82)*(MONTH($E176)-1)/12)*$H176</f>
        <v>71.238048162964049</v>
      </c>
      <c r="K176" s="230">
        <f>(SUM('1.  LRAMVA Summary'!F$54:F$80)+SUM('1.  LRAMVA Summary'!F$81:F$82)*(MONTH($E176)-1)/12)*$H176</f>
        <v>280.12024053150287</v>
      </c>
      <c r="L176" s="230">
        <f>(SUM('1.  LRAMVA Summary'!G$54:G$80)+SUM('1.  LRAMVA Summary'!G$81:G$82)*(MONTH($E176)-1)/12)*$H176</f>
        <v>52.089143614413373</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403.44743230888031</v>
      </c>
    </row>
    <row r="177" spans="5:23" ht="15" thickBot="1">
      <c r="E177" s="216" t="s">
        <v>703</v>
      </c>
      <c r="F177" s="216"/>
      <c r="G177" s="217"/>
      <c r="H177" s="218"/>
      <c r="I177" s="219">
        <f>SUM(I164:I176)</f>
        <v>0</v>
      </c>
      <c r="J177" s="219">
        <f>SUM(J164:J176)</f>
        <v>4423.9452804359998</v>
      </c>
      <c r="K177" s="219">
        <f t="shared" ref="K177:V177" si="98">SUM(K164:K176)</f>
        <v>17395.712656515574</v>
      </c>
      <c r="L177" s="219">
        <f t="shared" si="98"/>
        <v>3234.7815106863113</v>
      </c>
      <c r="M177" s="219">
        <f t="shared" si="98"/>
        <v>0</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25054.439447637866</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704</v>
      </c>
      <c r="F179" s="225"/>
      <c r="G179" s="226"/>
      <c r="H179" s="227"/>
      <c r="I179" s="228">
        <f>I177+I178</f>
        <v>0</v>
      </c>
      <c r="J179" s="228">
        <f t="shared" ref="J179:U179" si="99">J177+J178</f>
        <v>4423.9452804359998</v>
      </c>
      <c r="K179" s="228">
        <f t="shared" si="99"/>
        <v>17395.712656515574</v>
      </c>
      <c r="L179" s="228">
        <f t="shared" si="99"/>
        <v>3234.7815106863113</v>
      </c>
      <c r="M179" s="228">
        <f t="shared" si="99"/>
        <v>0</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25054.439447637866</v>
      </c>
    </row>
    <row r="180" spans="5:23">
      <c r="E180" s="214">
        <v>44562</v>
      </c>
      <c r="F180" s="214" t="s">
        <v>709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709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709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709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709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709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709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709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709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709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709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705</v>
      </c>
      <c r="F192" s="216"/>
      <c r="G192" s="217"/>
      <c r="H192" s="218"/>
      <c r="I192" s="219">
        <f>SUM(I179:I191)</f>
        <v>0</v>
      </c>
      <c r="J192" s="219">
        <f>SUM(J179:J191)</f>
        <v>4423.9452804359998</v>
      </c>
      <c r="K192" s="219">
        <f t="shared" ref="K192:V192" si="101">SUM(K179:K191)</f>
        <v>17395.712656515574</v>
      </c>
      <c r="L192" s="219">
        <f t="shared" si="101"/>
        <v>3234.7815106863113</v>
      </c>
      <c r="M192" s="219">
        <f t="shared" si="101"/>
        <v>0</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25054.439447637866</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706</v>
      </c>
      <c r="F194" s="225"/>
      <c r="G194" s="226"/>
      <c r="H194" s="227"/>
      <c r="I194" s="228">
        <f>I192+I193</f>
        <v>0</v>
      </c>
      <c r="J194" s="228">
        <f t="shared" ref="J194:U194" si="102">J192+J193</f>
        <v>4423.9452804359998</v>
      </c>
      <c r="K194" s="228">
        <f t="shared" si="102"/>
        <v>17395.712656515574</v>
      </c>
      <c r="L194" s="228">
        <f t="shared" si="102"/>
        <v>3234.7815106863113</v>
      </c>
      <c r="M194" s="228">
        <f t="shared" si="102"/>
        <v>0</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25054.439447637866</v>
      </c>
    </row>
    <row r="195" spans="5:23">
      <c r="E195" s="214">
        <v>44927</v>
      </c>
      <c r="F195" s="214" t="s">
        <v>710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710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710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710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710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710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710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710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710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710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710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707</v>
      </c>
      <c r="F207" s="216"/>
      <c r="G207" s="217"/>
      <c r="H207" s="218"/>
      <c r="I207" s="219">
        <f>SUM(I194:I206)</f>
        <v>0</v>
      </c>
      <c r="J207" s="219">
        <f>SUM(J194:J206)</f>
        <v>4423.9452804359998</v>
      </c>
      <c r="K207" s="219">
        <f t="shared" ref="K207:V207" si="104">SUM(K194:K206)</f>
        <v>17395.712656515574</v>
      </c>
      <c r="L207" s="219">
        <f t="shared" si="104"/>
        <v>3234.7815106863113</v>
      </c>
      <c r="M207" s="219">
        <f t="shared" si="104"/>
        <v>0</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25054.439447637866</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725</v>
      </c>
      <c r="F209" s="225"/>
      <c r="G209" s="226"/>
      <c r="H209" s="227"/>
      <c r="I209" s="228">
        <f>I207+I208</f>
        <v>0</v>
      </c>
      <c r="J209" s="228">
        <f t="shared" ref="J209:U209" si="105">J207+J208</f>
        <v>4423.9452804359998</v>
      </c>
      <c r="K209" s="228">
        <f t="shared" si="105"/>
        <v>17395.712656515574</v>
      </c>
      <c r="L209" s="228">
        <f t="shared" si="105"/>
        <v>3234.7815106863113</v>
      </c>
      <c r="M209" s="228">
        <f t="shared" si="105"/>
        <v>0</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25054.439447637866</v>
      </c>
    </row>
    <row r="210" spans="5:23">
      <c r="E210" s="214">
        <v>45292</v>
      </c>
      <c r="F210" s="214" t="s">
        <v>729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729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729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729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729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729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729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729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729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729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729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727</v>
      </c>
      <c r="F222" s="216"/>
      <c r="G222" s="217"/>
      <c r="H222" s="218"/>
      <c r="I222" s="219">
        <f>SUM(I209:I221)</f>
        <v>0</v>
      </c>
      <c r="J222" s="219">
        <f>SUM(J209:J221)</f>
        <v>4423.9452804359998</v>
      </c>
      <c r="K222" s="219">
        <f t="shared" ref="K222:V222" si="107">SUM(K209:K221)</f>
        <v>17395.712656515574</v>
      </c>
      <c r="L222" s="219">
        <f t="shared" si="107"/>
        <v>3234.7815106863113</v>
      </c>
      <c r="M222" s="219">
        <f t="shared" si="107"/>
        <v>0</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25054.439447637866</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726</v>
      </c>
      <c r="F224" s="225"/>
      <c r="G224" s="226"/>
      <c r="H224" s="227"/>
      <c r="I224" s="228">
        <f>I222+I223</f>
        <v>0</v>
      </c>
      <c r="J224" s="228">
        <f t="shared" ref="J224:U224" si="108">J222+J223</f>
        <v>4423.9452804359998</v>
      </c>
      <c r="K224" s="228">
        <f t="shared" si="108"/>
        <v>17395.712656515574</v>
      </c>
      <c r="L224" s="228">
        <f t="shared" si="108"/>
        <v>3234.7815106863113</v>
      </c>
      <c r="M224" s="228">
        <f t="shared" si="108"/>
        <v>0</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25054.439447637866</v>
      </c>
    </row>
    <row r="225" spans="5:23">
      <c r="E225" s="214">
        <v>45658</v>
      </c>
      <c r="F225" s="214" t="s">
        <v>730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730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730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730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730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730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730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730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730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730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730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728</v>
      </c>
      <c r="F237" s="216"/>
      <c r="G237" s="217"/>
      <c r="H237" s="218"/>
      <c r="I237" s="219">
        <f>SUM(I224:I236)</f>
        <v>0</v>
      </c>
      <c r="J237" s="219">
        <f>SUM(J224:J236)</f>
        <v>4423.9452804359998</v>
      </c>
      <c r="K237" s="219">
        <f t="shared" ref="K237:U237" si="110">SUM(K224:K236)</f>
        <v>17395.712656515574</v>
      </c>
      <c r="L237" s="219">
        <f t="shared" si="110"/>
        <v>3234.7815106863113</v>
      </c>
      <c r="M237" s="219">
        <f>SUM(M224:M236)</f>
        <v>0</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25054.439447637866</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59999389629810485"/>
    <pageSetUpPr fitToPage="1"/>
  </sheetPr>
  <dimension ref="B1:BU229"/>
  <sheetViews>
    <sheetView topLeftCell="B23" zoomScale="90" zoomScaleNormal="90" workbookViewId="0">
      <pane xSplit="4" ySplit="4" topLeftCell="F208" activePane="bottomRight" state="frozen"/>
      <selection activeCell="R50" sqref="R50"/>
      <selection pane="topRight" activeCell="R50" sqref="R50"/>
      <selection pane="bottomLeft" activeCell="R50" sqref="R50"/>
      <selection pane="bottomRight" activeCell="B212" sqref="A212:XFD212"/>
    </sheetView>
  </sheetViews>
  <sheetFormatPr defaultColWidth="9" defaultRowHeight="14.5" outlineLevelRow="1"/>
  <cols>
    <col min="1" max="1" width="6" style="12" customWidth="1"/>
    <col min="2" max="2" width="8.26953125" style="12" customWidth="1"/>
    <col min="3" max="3" width="11.453125" style="12" customWidth="1"/>
    <col min="4" max="4" width="37.54296875" style="12" customWidth="1"/>
    <col min="5" max="5" width="35" style="12" bestFit="1" customWidth="1"/>
    <col min="6" max="6" width="26.54296875" style="12" customWidth="1"/>
    <col min="7" max="7" width="17" style="12" customWidth="1"/>
    <col min="8" max="8" width="19.453125" style="12" customWidth="1"/>
    <col min="9" max="10" width="23" style="631" customWidth="1"/>
    <col min="11" max="11" width="2" style="16" customWidth="1"/>
    <col min="12" max="41" width="9" style="12"/>
    <col min="42" max="42" width="2" style="12" customWidth="1"/>
    <col min="43" max="43" width="12.54296875" style="12" customWidth="1"/>
    <col min="44" max="64" width="12" style="12" bestFit="1" customWidth="1"/>
    <col min="65" max="68" width="11.1796875" style="12" customWidth="1"/>
    <col min="69"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3" t="s">
        <v>406</v>
      </c>
      <c r="E13" s="17"/>
      <c r="F13" s="177"/>
      <c r="G13" s="178"/>
      <c r="H13" s="179"/>
      <c r="K13" s="179"/>
      <c r="L13" s="177"/>
      <c r="M13" s="177"/>
      <c r="N13" s="177"/>
      <c r="O13" s="177"/>
      <c r="P13" s="177"/>
      <c r="Q13" s="180"/>
    </row>
    <row r="14" spans="2:73" ht="30" customHeight="1" outlineLevel="1" thickBot="1">
      <c r="B14" s="90"/>
      <c r="D14" s="607" t="s">
        <v>551</v>
      </c>
      <c r="I14" s="12"/>
      <c r="J14" s="12"/>
      <c r="BU14" s="12"/>
    </row>
    <row r="15" spans="2:73" ht="26.25" customHeight="1" outlineLevel="1">
      <c r="C15" s="90"/>
      <c r="I15" s="12"/>
      <c r="J15" s="12"/>
    </row>
    <row r="16" spans="2:73" ht="23.25" customHeight="1" outlineLevel="1">
      <c r="B16" s="116" t="s">
        <v>505</v>
      </c>
      <c r="C16" s="90"/>
      <c r="D16" s="612" t="s">
        <v>609</v>
      </c>
      <c r="E16" s="602"/>
      <c r="F16" s="602"/>
      <c r="G16" s="613"/>
      <c r="H16" s="602"/>
      <c r="I16" s="602"/>
      <c r="J16" s="602"/>
      <c r="K16" s="636"/>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6" t="s">
        <v>603</v>
      </c>
      <c r="C17" s="90"/>
      <c r="D17" s="608" t="s">
        <v>581</v>
      </c>
      <c r="E17" s="602"/>
      <c r="F17" s="602"/>
      <c r="G17" s="613"/>
      <c r="H17" s="602"/>
      <c r="I17" s="602"/>
      <c r="J17" s="602"/>
      <c r="K17" s="636"/>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616</v>
      </c>
      <c r="E18" s="602"/>
      <c r="F18" s="602"/>
      <c r="G18" s="613"/>
      <c r="H18" s="602"/>
      <c r="I18" s="602"/>
      <c r="J18" s="602"/>
      <c r="K18" s="636"/>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615</v>
      </c>
      <c r="E19" s="602"/>
      <c r="F19" s="602"/>
      <c r="G19" s="613"/>
      <c r="H19" s="602"/>
      <c r="I19" s="602"/>
      <c r="J19" s="602"/>
      <c r="K19" s="636"/>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617</v>
      </c>
      <c r="E20" s="602"/>
      <c r="F20" s="602"/>
      <c r="G20" s="613"/>
      <c r="H20" s="602"/>
      <c r="I20" s="602"/>
      <c r="J20" s="602"/>
      <c r="K20" s="636"/>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89" t="s">
        <v>626</v>
      </c>
      <c r="E21" s="602"/>
      <c r="F21" s="602"/>
      <c r="G21" s="613"/>
      <c r="H21" s="602"/>
      <c r="I21" s="602"/>
      <c r="J21" s="602"/>
      <c r="K21" s="636"/>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5">
      <c r="B23" s="182" t="s">
        <v>586</v>
      </c>
      <c r="H23" s="10"/>
      <c r="I23" s="10"/>
      <c r="J23" s="10"/>
    </row>
    <row r="24" spans="2:73" s="666" customFormat="1" ht="21" customHeight="1">
      <c r="B24" s="688" t="s">
        <v>590</v>
      </c>
      <c r="C24" s="1212" t="s">
        <v>591</v>
      </c>
      <c r="D24" s="1212"/>
      <c r="E24" s="1212"/>
      <c r="F24" s="1212"/>
      <c r="G24" s="1212"/>
      <c r="H24" s="674" t="s">
        <v>588</v>
      </c>
      <c r="I24" s="674" t="s">
        <v>587</v>
      </c>
      <c r="J24" s="674" t="s">
        <v>589</v>
      </c>
      <c r="K24" s="665"/>
      <c r="L24" s="666" t="s">
        <v>591</v>
      </c>
      <c r="AQ24" s="666" t="s">
        <v>591</v>
      </c>
      <c r="BU24" s="665"/>
    </row>
    <row r="25" spans="2:73" s="250" customFormat="1" ht="49.5" customHeight="1">
      <c r="B25" s="245" t="s">
        <v>473</v>
      </c>
      <c r="C25" s="245" t="s">
        <v>211</v>
      </c>
      <c r="D25" s="625" t="s">
        <v>474</v>
      </c>
      <c r="E25" s="245" t="s">
        <v>208</v>
      </c>
      <c r="F25" s="245" t="s">
        <v>475</v>
      </c>
      <c r="G25" s="245" t="s">
        <v>476</v>
      </c>
      <c r="H25" s="625" t="s">
        <v>477</v>
      </c>
      <c r="I25" s="632" t="s">
        <v>579</v>
      </c>
      <c r="J25" s="639" t="s">
        <v>580</v>
      </c>
      <c r="K25" s="637"/>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7"/>
      <c r="I26" s="630"/>
      <c r="J26" s="630"/>
      <c r="K26" s="638"/>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outlineLevel="1">
      <c r="B27" s="1041" t="s">
        <v>793</v>
      </c>
      <c r="C27" s="1041" t="s">
        <v>794</v>
      </c>
      <c r="D27" s="1041" t="s">
        <v>795</v>
      </c>
      <c r="E27" s="1041" t="s">
        <v>796</v>
      </c>
      <c r="F27" s="1041" t="s">
        <v>29</v>
      </c>
      <c r="G27" s="1041" t="s">
        <v>797</v>
      </c>
      <c r="H27" s="1041">
        <v>2007</v>
      </c>
      <c r="I27" s="640" t="s">
        <v>569</v>
      </c>
      <c r="J27" s="640" t="s">
        <v>578</v>
      </c>
      <c r="K27" s="50"/>
      <c r="L27" s="1042">
        <v>0</v>
      </c>
      <c r="M27" s="1043">
        <v>0</v>
      </c>
      <c r="N27" s="1043">
        <v>6.4899100000000001</v>
      </c>
      <c r="O27" s="1043">
        <v>0</v>
      </c>
      <c r="P27" s="1043">
        <v>0</v>
      </c>
      <c r="Q27" s="1043">
        <v>0</v>
      </c>
      <c r="R27" s="1043">
        <v>0</v>
      </c>
      <c r="S27" s="1043">
        <v>0</v>
      </c>
      <c r="T27" s="1043">
        <v>0</v>
      </c>
      <c r="U27" s="1043">
        <v>0</v>
      </c>
      <c r="V27" s="1043">
        <v>0</v>
      </c>
      <c r="W27" s="1043">
        <v>0</v>
      </c>
      <c r="X27" s="1043">
        <v>0</v>
      </c>
      <c r="Y27" s="1043">
        <v>0</v>
      </c>
      <c r="Z27" s="1043">
        <v>0</v>
      </c>
      <c r="AA27" s="1043">
        <v>0</v>
      </c>
      <c r="AB27" s="1043">
        <v>0</v>
      </c>
      <c r="AC27" s="1043">
        <v>0</v>
      </c>
      <c r="AD27" s="1043">
        <v>0</v>
      </c>
      <c r="AE27" s="1043">
        <v>0</v>
      </c>
      <c r="AF27" s="1043">
        <v>0</v>
      </c>
      <c r="AG27" s="1043">
        <v>0</v>
      </c>
      <c r="AH27" s="1043">
        <v>0</v>
      </c>
      <c r="AI27" s="1043">
        <v>0</v>
      </c>
      <c r="AJ27" s="1043">
        <v>0</v>
      </c>
      <c r="AK27" s="1043">
        <v>0</v>
      </c>
      <c r="AL27" s="1043">
        <v>0</v>
      </c>
      <c r="AM27" s="1043">
        <v>0</v>
      </c>
      <c r="AN27" s="1043">
        <v>0</v>
      </c>
      <c r="AO27" s="1044">
        <v>0</v>
      </c>
      <c r="AP27" s="50"/>
      <c r="AQ27" s="1042">
        <v>0</v>
      </c>
      <c r="AR27" s="1043">
        <v>0</v>
      </c>
      <c r="AS27" s="1043">
        <v>28.215949999999999</v>
      </c>
      <c r="AT27" s="1043">
        <v>0</v>
      </c>
      <c r="AU27" s="1043">
        <v>0</v>
      </c>
      <c r="AV27" s="1043">
        <v>0</v>
      </c>
      <c r="AW27" s="1043">
        <v>0</v>
      </c>
      <c r="AX27" s="1043">
        <v>0</v>
      </c>
      <c r="AY27" s="1043">
        <v>0</v>
      </c>
      <c r="AZ27" s="1043">
        <v>0</v>
      </c>
      <c r="BA27" s="1043">
        <v>0</v>
      </c>
      <c r="BB27" s="1043">
        <v>0</v>
      </c>
      <c r="BC27" s="1043">
        <v>0</v>
      </c>
      <c r="BD27" s="1043">
        <v>0</v>
      </c>
      <c r="BE27" s="1043">
        <v>0</v>
      </c>
      <c r="BF27" s="1043">
        <v>0</v>
      </c>
      <c r="BG27" s="1043">
        <v>0</v>
      </c>
      <c r="BH27" s="1043">
        <v>0</v>
      </c>
      <c r="BI27" s="1043">
        <v>0</v>
      </c>
      <c r="BJ27" s="1043">
        <v>0</v>
      </c>
      <c r="BK27" s="1043">
        <v>0</v>
      </c>
      <c r="BL27" s="1043">
        <v>0</v>
      </c>
      <c r="BM27" s="1043">
        <v>0</v>
      </c>
      <c r="BN27" s="1043">
        <v>0</v>
      </c>
      <c r="BO27" s="1043">
        <v>0</v>
      </c>
      <c r="BP27" s="1043">
        <v>0</v>
      </c>
      <c r="BQ27" s="1043">
        <v>0</v>
      </c>
      <c r="BR27" s="1043">
        <v>0</v>
      </c>
      <c r="BS27" s="1043">
        <v>0</v>
      </c>
      <c r="BT27" s="1044">
        <v>0</v>
      </c>
      <c r="BU27" s="16"/>
    </row>
    <row r="28" spans="2:73" s="17" customFormat="1" ht="15.5" outlineLevel="1">
      <c r="B28" s="1041" t="s">
        <v>793</v>
      </c>
      <c r="C28" s="1041" t="s">
        <v>794</v>
      </c>
      <c r="D28" s="1041" t="s">
        <v>795</v>
      </c>
      <c r="E28" s="1041" t="s">
        <v>796</v>
      </c>
      <c r="F28" s="1041" t="s">
        <v>29</v>
      </c>
      <c r="G28" s="1041" t="s">
        <v>797</v>
      </c>
      <c r="H28" s="1041">
        <v>2007</v>
      </c>
      <c r="I28" s="640" t="s">
        <v>569</v>
      </c>
      <c r="J28" s="640" t="s">
        <v>578</v>
      </c>
      <c r="K28" s="50"/>
      <c r="L28" s="1042">
        <v>0</v>
      </c>
      <c r="M28" s="1043">
        <v>0</v>
      </c>
      <c r="N28" s="1043">
        <v>9.0926880000000008</v>
      </c>
      <c r="O28" s="1043">
        <v>0</v>
      </c>
      <c r="P28" s="1043">
        <v>0</v>
      </c>
      <c r="Q28" s="1043">
        <v>0</v>
      </c>
      <c r="R28" s="1043">
        <v>0</v>
      </c>
      <c r="S28" s="1043">
        <v>0</v>
      </c>
      <c r="T28" s="1043">
        <v>0</v>
      </c>
      <c r="U28" s="1043">
        <v>0</v>
      </c>
      <c r="V28" s="1043">
        <v>0</v>
      </c>
      <c r="W28" s="1043">
        <v>0</v>
      </c>
      <c r="X28" s="1043">
        <v>0</v>
      </c>
      <c r="Y28" s="1043">
        <v>0</v>
      </c>
      <c r="Z28" s="1043">
        <v>0</v>
      </c>
      <c r="AA28" s="1043">
        <v>0</v>
      </c>
      <c r="AB28" s="1043">
        <v>0</v>
      </c>
      <c r="AC28" s="1043">
        <v>0</v>
      </c>
      <c r="AD28" s="1043">
        <v>0</v>
      </c>
      <c r="AE28" s="1043">
        <v>0</v>
      </c>
      <c r="AF28" s="1043">
        <v>0</v>
      </c>
      <c r="AG28" s="1043">
        <v>0</v>
      </c>
      <c r="AH28" s="1043">
        <v>0</v>
      </c>
      <c r="AI28" s="1043">
        <v>0</v>
      </c>
      <c r="AJ28" s="1043">
        <v>0</v>
      </c>
      <c r="AK28" s="1043">
        <v>0</v>
      </c>
      <c r="AL28" s="1043">
        <v>0</v>
      </c>
      <c r="AM28" s="1043">
        <v>0</v>
      </c>
      <c r="AN28" s="1043">
        <v>0</v>
      </c>
      <c r="AO28" s="1044">
        <v>0</v>
      </c>
      <c r="AP28" s="50"/>
      <c r="AQ28" s="1042">
        <v>0</v>
      </c>
      <c r="AR28" s="1043">
        <v>0</v>
      </c>
      <c r="AS28" s="1043">
        <v>39.695509999999999</v>
      </c>
      <c r="AT28" s="1043">
        <v>0</v>
      </c>
      <c r="AU28" s="1043">
        <v>0</v>
      </c>
      <c r="AV28" s="1043">
        <v>0</v>
      </c>
      <c r="AW28" s="1043">
        <v>0</v>
      </c>
      <c r="AX28" s="1043">
        <v>0</v>
      </c>
      <c r="AY28" s="1043">
        <v>0</v>
      </c>
      <c r="AZ28" s="1043">
        <v>0</v>
      </c>
      <c r="BA28" s="1043">
        <v>0</v>
      </c>
      <c r="BB28" s="1043">
        <v>0</v>
      </c>
      <c r="BC28" s="1043">
        <v>0</v>
      </c>
      <c r="BD28" s="1043">
        <v>0</v>
      </c>
      <c r="BE28" s="1043">
        <v>0</v>
      </c>
      <c r="BF28" s="1043">
        <v>0</v>
      </c>
      <c r="BG28" s="1043">
        <v>0</v>
      </c>
      <c r="BH28" s="1043">
        <v>0</v>
      </c>
      <c r="BI28" s="1043">
        <v>0</v>
      </c>
      <c r="BJ28" s="1043">
        <v>0</v>
      </c>
      <c r="BK28" s="1043">
        <v>0</v>
      </c>
      <c r="BL28" s="1043">
        <v>0</v>
      </c>
      <c r="BM28" s="1043">
        <v>0</v>
      </c>
      <c r="BN28" s="1043">
        <v>0</v>
      </c>
      <c r="BO28" s="1043">
        <v>0</v>
      </c>
      <c r="BP28" s="1043">
        <v>0</v>
      </c>
      <c r="BQ28" s="1043">
        <v>0</v>
      </c>
      <c r="BR28" s="1043">
        <v>0</v>
      </c>
      <c r="BS28" s="1043">
        <v>0</v>
      </c>
      <c r="BT28" s="1044">
        <v>0</v>
      </c>
      <c r="BU28" s="16"/>
    </row>
    <row r="29" spans="2:73" s="17" customFormat="1" ht="16.5" customHeight="1" outlineLevel="1">
      <c r="B29" s="1041" t="s">
        <v>793</v>
      </c>
      <c r="C29" s="1041" t="s">
        <v>794</v>
      </c>
      <c r="D29" s="1041" t="s">
        <v>42</v>
      </c>
      <c r="E29" s="1041" t="s">
        <v>796</v>
      </c>
      <c r="F29" s="1041" t="s">
        <v>29</v>
      </c>
      <c r="G29" s="1041" t="s">
        <v>797</v>
      </c>
      <c r="H29" s="1041">
        <v>2007</v>
      </c>
      <c r="I29" s="640" t="s">
        <v>570</v>
      </c>
      <c r="J29" s="640" t="s">
        <v>578</v>
      </c>
      <c r="K29" s="50"/>
      <c r="L29" s="1042">
        <v>0</v>
      </c>
      <c r="M29" s="1043">
        <v>0</v>
      </c>
      <c r="N29" s="1043">
        <v>0</v>
      </c>
      <c r="O29" s="1043">
        <v>6.6754360000000004</v>
      </c>
      <c r="P29" s="1043">
        <v>0</v>
      </c>
      <c r="Q29" s="1043">
        <v>0</v>
      </c>
      <c r="R29" s="1043">
        <v>0</v>
      </c>
      <c r="S29" s="1043">
        <v>0</v>
      </c>
      <c r="T29" s="1043">
        <v>0</v>
      </c>
      <c r="U29" s="1043">
        <v>0</v>
      </c>
      <c r="V29" s="1043">
        <v>0</v>
      </c>
      <c r="W29" s="1043">
        <v>0</v>
      </c>
      <c r="X29" s="1043">
        <v>0</v>
      </c>
      <c r="Y29" s="1043">
        <v>0</v>
      </c>
      <c r="Z29" s="1043">
        <v>0</v>
      </c>
      <c r="AA29" s="1043">
        <v>0</v>
      </c>
      <c r="AB29" s="1043">
        <v>0</v>
      </c>
      <c r="AC29" s="1043">
        <v>0</v>
      </c>
      <c r="AD29" s="1043">
        <v>0</v>
      </c>
      <c r="AE29" s="1043">
        <v>0</v>
      </c>
      <c r="AF29" s="1043">
        <v>0</v>
      </c>
      <c r="AG29" s="1043">
        <v>0</v>
      </c>
      <c r="AH29" s="1043">
        <v>0</v>
      </c>
      <c r="AI29" s="1043">
        <v>0</v>
      </c>
      <c r="AJ29" s="1043">
        <v>0</v>
      </c>
      <c r="AK29" s="1043">
        <v>0</v>
      </c>
      <c r="AL29" s="1043">
        <v>0</v>
      </c>
      <c r="AM29" s="1043">
        <v>0</v>
      </c>
      <c r="AN29" s="1043">
        <v>0</v>
      </c>
      <c r="AO29" s="1044">
        <v>0</v>
      </c>
      <c r="AP29" s="50"/>
      <c r="AQ29" s="1042">
        <v>0</v>
      </c>
      <c r="AR29" s="1043">
        <v>0</v>
      </c>
      <c r="AS29" s="1043">
        <v>0</v>
      </c>
      <c r="AT29" s="1043">
        <v>0</v>
      </c>
      <c r="AU29" s="1043">
        <v>0</v>
      </c>
      <c r="AV29" s="1043">
        <v>0</v>
      </c>
      <c r="AW29" s="1043">
        <v>0</v>
      </c>
      <c r="AX29" s="1043">
        <v>0</v>
      </c>
      <c r="AY29" s="1043">
        <v>0</v>
      </c>
      <c r="AZ29" s="1043">
        <v>0</v>
      </c>
      <c r="BA29" s="1043">
        <v>0</v>
      </c>
      <c r="BB29" s="1043">
        <v>0</v>
      </c>
      <c r="BC29" s="1043">
        <v>0</v>
      </c>
      <c r="BD29" s="1043">
        <v>0</v>
      </c>
      <c r="BE29" s="1043">
        <v>0</v>
      </c>
      <c r="BF29" s="1043">
        <v>0</v>
      </c>
      <c r="BG29" s="1043">
        <v>0</v>
      </c>
      <c r="BH29" s="1043">
        <v>0</v>
      </c>
      <c r="BI29" s="1043">
        <v>0</v>
      </c>
      <c r="BJ29" s="1043">
        <v>0</v>
      </c>
      <c r="BK29" s="1043">
        <v>0</v>
      </c>
      <c r="BL29" s="1043">
        <v>0</v>
      </c>
      <c r="BM29" s="1043">
        <v>0</v>
      </c>
      <c r="BN29" s="1043">
        <v>0</v>
      </c>
      <c r="BO29" s="1043">
        <v>0</v>
      </c>
      <c r="BP29" s="1043">
        <v>0</v>
      </c>
      <c r="BQ29" s="1043">
        <v>0</v>
      </c>
      <c r="BR29" s="1043">
        <v>0</v>
      </c>
      <c r="BS29" s="1043">
        <v>0</v>
      </c>
      <c r="BT29" s="1044">
        <v>0</v>
      </c>
      <c r="BU29" s="16"/>
    </row>
    <row r="30" spans="2:73" s="17" customFormat="1" ht="15.5" outlineLevel="1">
      <c r="B30" s="1041" t="s">
        <v>793</v>
      </c>
      <c r="C30" s="1041" t="s">
        <v>794</v>
      </c>
      <c r="D30" s="1041" t="s">
        <v>42</v>
      </c>
      <c r="E30" s="1041" t="s">
        <v>796</v>
      </c>
      <c r="F30" s="1041" t="s">
        <v>29</v>
      </c>
      <c r="G30" s="1041" t="s">
        <v>797</v>
      </c>
      <c r="H30" s="1041">
        <v>2007</v>
      </c>
      <c r="I30" s="640" t="s">
        <v>570</v>
      </c>
      <c r="J30" s="640" t="s">
        <v>578</v>
      </c>
      <c r="K30" s="50"/>
      <c r="L30" s="1042">
        <v>0</v>
      </c>
      <c r="M30" s="1043">
        <v>0</v>
      </c>
      <c r="N30" s="1043">
        <v>0</v>
      </c>
      <c r="O30" s="1043">
        <v>8.0807909999999996</v>
      </c>
      <c r="P30" s="1043">
        <v>0</v>
      </c>
      <c r="Q30" s="1043">
        <v>0</v>
      </c>
      <c r="R30" s="1043">
        <v>0</v>
      </c>
      <c r="S30" s="1043">
        <v>0</v>
      </c>
      <c r="T30" s="1043">
        <v>0</v>
      </c>
      <c r="U30" s="1043">
        <v>0</v>
      </c>
      <c r="V30" s="1043">
        <v>0</v>
      </c>
      <c r="W30" s="1043">
        <v>0</v>
      </c>
      <c r="X30" s="1043">
        <v>0</v>
      </c>
      <c r="Y30" s="1043">
        <v>0</v>
      </c>
      <c r="Z30" s="1043">
        <v>0</v>
      </c>
      <c r="AA30" s="1043">
        <v>0</v>
      </c>
      <c r="AB30" s="1043">
        <v>0</v>
      </c>
      <c r="AC30" s="1043">
        <v>0</v>
      </c>
      <c r="AD30" s="1043">
        <v>0</v>
      </c>
      <c r="AE30" s="1043">
        <v>0</v>
      </c>
      <c r="AF30" s="1043">
        <v>0</v>
      </c>
      <c r="AG30" s="1043">
        <v>0</v>
      </c>
      <c r="AH30" s="1043">
        <v>0</v>
      </c>
      <c r="AI30" s="1043">
        <v>0</v>
      </c>
      <c r="AJ30" s="1043">
        <v>0</v>
      </c>
      <c r="AK30" s="1043">
        <v>0</v>
      </c>
      <c r="AL30" s="1043">
        <v>0</v>
      </c>
      <c r="AM30" s="1043">
        <v>0</v>
      </c>
      <c r="AN30" s="1043">
        <v>0</v>
      </c>
      <c r="AO30" s="1044">
        <v>0</v>
      </c>
      <c r="AP30" s="50"/>
      <c r="AQ30" s="1042">
        <v>0</v>
      </c>
      <c r="AR30" s="1043">
        <v>0</v>
      </c>
      <c r="AS30" s="1043">
        <v>0</v>
      </c>
      <c r="AT30" s="1043">
        <v>0</v>
      </c>
      <c r="AU30" s="1043">
        <v>0</v>
      </c>
      <c r="AV30" s="1043">
        <v>0</v>
      </c>
      <c r="AW30" s="1043">
        <v>0</v>
      </c>
      <c r="AX30" s="1043">
        <v>0</v>
      </c>
      <c r="AY30" s="1043">
        <v>0</v>
      </c>
      <c r="AZ30" s="1043">
        <v>0</v>
      </c>
      <c r="BA30" s="1043">
        <v>0</v>
      </c>
      <c r="BB30" s="1043">
        <v>0</v>
      </c>
      <c r="BC30" s="1043">
        <v>0</v>
      </c>
      <c r="BD30" s="1043">
        <v>0</v>
      </c>
      <c r="BE30" s="1043">
        <v>0</v>
      </c>
      <c r="BF30" s="1043">
        <v>0</v>
      </c>
      <c r="BG30" s="1043">
        <v>0</v>
      </c>
      <c r="BH30" s="1043">
        <v>0</v>
      </c>
      <c r="BI30" s="1043">
        <v>0</v>
      </c>
      <c r="BJ30" s="1043">
        <v>0</v>
      </c>
      <c r="BK30" s="1043">
        <v>0</v>
      </c>
      <c r="BL30" s="1043">
        <v>0</v>
      </c>
      <c r="BM30" s="1043">
        <v>0</v>
      </c>
      <c r="BN30" s="1043">
        <v>0</v>
      </c>
      <c r="BO30" s="1043">
        <v>0</v>
      </c>
      <c r="BP30" s="1043">
        <v>0</v>
      </c>
      <c r="BQ30" s="1043">
        <v>0</v>
      </c>
      <c r="BR30" s="1043">
        <v>0</v>
      </c>
      <c r="BS30" s="1043">
        <v>0</v>
      </c>
      <c r="BT30" s="1044">
        <v>0</v>
      </c>
      <c r="BU30" s="16"/>
    </row>
    <row r="31" spans="2:73" s="17" customFormat="1" ht="15.5" outlineLevel="1">
      <c r="B31" s="1041" t="s">
        <v>793</v>
      </c>
      <c r="C31" s="1041" t="s">
        <v>794</v>
      </c>
      <c r="D31" s="1041" t="s">
        <v>795</v>
      </c>
      <c r="E31" s="1041" t="s">
        <v>796</v>
      </c>
      <c r="F31" s="1041" t="s">
        <v>29</v>
      </c>
      <c r="G31" s="1041" t="s">
        <v>797</v>
      </c>
      <c r="H31" s="1041">
        <v>2008</v>
      </c>
      <c r="I31" s="640" t="s">
        <v>569</v>
      </c>
      <c r="J31" s="640" t="s">
        <v>578</v>
      </c>
      <c r="K31" s="50"/>
      <c r="L31" s="1042">
        <v>0</v>
      </c>
      <c r="M31" s="1043">
        <v>0</v>
      </c>
      <c r="N31" s="1043">
        <v>22.85023</v>
      </c>
      <c r="O31" s="1043">
        <v>0</v>
      </c>
      <c r="P31" s="1043">
        <v>0</v>
      </c>
      <c r="Q31" s="1043">
        <v>0</v>
      </c>
      <c r="R31" s="1043">
        <v>0</v>
      </c>
      <c r="S31" s="1043">
        <v>0</v>
      </c>
      <c r="T31" s="1043">
        <v>0</v>
      </c>
      <c r="U31" s="1043">
        <v>0</v>
      </c>
      <c r="V31" s="1043">
        <v>0</v>
      </c>
      <c r="W31" s="1043">
        <v>0</v>
      </c>
      <c r="X31" s="1043">
        <v>0</v>
      </c>
      <c r="Y31" s="1043">
        <v>0</v>
      </c>
      <c r="Z31" s="1043">
        <v>0</v>
      </c>
      <c r="AA31" s="1043">
        <v>0</v>
      </c>
      <c r="AB31" s="1043">
        <v>0</v>
      </c>
      <c r="AC31" s="1043">
        <v>0</v>
      </c>
      <c r="AD31" s="1043">
        <v>0</v>
      </c>
      <c r="AE31" s="1043">
        <v>0</v>
      </c>
      <c r="AF31" s="1043">
        <v>0</v>
      </c>
      <c r="AG31" s="1043">
        <v>0</v>
      </c>
      <c r="AH31" s="1043">
        <v>0</v>
      </c>
      <c r="AI31" s="1043">
        <v>0</v>
      </c>
      <c r="AJ31" s="1043">
        <v>0</v>
      </c>
      <c r="AK31" s="1043">
        <v>0</v>
      </c>
      <c r="AL31" s="1043">
        <v>0</v>
      </c>
      <c r="AM31" s="1043">
        <v>0</v>
      </c>
      <c r="AN31" s="1043">
        <v>0</v>
      </c>
      <c r="AO31" s="1044">
        <v>0</v>
      </c>
      <c r="AP31" s="50"/>
      <c r="AQ31" s="1042">
        <v>0</v>
      </c>
      <c r="AR31" s="1043">
        <v>0</v>
      </c>
      <c r="AS31" s="1043">
        <v>100.3732</v>
      </c>
      <c r="AT31" s="1043">
        <v>0</v>
      </c>
      <c r="AU31" s="1043">
        <v>0</v>
      </c>
      <c r="AV31" s="1043">
        <v>0</v>
      </c>
      <c r="AW31" s="1043">
        <v>0</v>
      </c>
      <c r="AX31" s="1043">
        <v>0</v>
      </c>
      <c r="AY31" s="1043">
        <v>0</v>
      </c>
      <c r="AZ31" s="1043">
        <v>0</v>
      </c>
      <c r="BA31" s="1043">
        <v>0</v>
      </c>
      <c r="BB31" s="1043">
        <v>0</v>
      </c>
      <c r="BC31" s="1043">
        <v>0</v>
      </c>
      <c r="BD31" s="1043">
        <v>0</v>
      </c>
      <c r="BE31" s="1043">
        <v>0</v>
      </c>
      <c r="BF31" s="1043">
        <v>0</v>
      </c>
      <c r="BG31" s="1043">
        <v>0</v>
      </c>
      <c r="BH31" s="1043">
        <v>0</v>
      </c>
      <c r="BI31" s="1043">
        <v>0</v>
      </c>
      <c r="BJ31" s="1043">
        <v>0</v>
      </c>
      <c r="BK31" s="1043">
        <v>0</v>
      </c>
      <c r="BL31" s="1043">
        <v>0</v>
      </c>
      <c r="BM31" s="1043">
        <v>0</v>
      </c>
      <c r="BN31" s="1043">
        <v>0</v>
      </c>
      <c r="BO31" s="1043">
        <v>0</v>
      </c>
      <c r="BP31" s="1043">
        <v>0</v>
      </c>
      <c r="BQ31" s="1043">
        <v>0</v>
      </c>
      <c r="BR31" s="1043">
        <v>0</v>
      </c>
      <c r="BS31" s="1043">
        <v>0</v>
      </c>
      <c r="BT31" s="1044">
        <v>0</v>
      </c>
      <c r="BU31" s="16"/>
    </row>
    <row r="32" spans="2:73" s="17" customFormat="1" ht="15.5" outlineLevel="1">
      <c r="B32" s="1041" t="s">
        <v>793</v>
      </c>
      <c r="C32" s="1041" t="s">
        <v>794</v>
      </c>
      <c r="D32" s="1041" t="s">
        <v>795</v>
      </c>
      <c r="E32" s="1041" t="s">
        <v>796</v>
      </c>
      <c r="F32" s="1041" t="s">
        <v>29</v>
      </c>
      <c r="G32" s="1041" t="s">
        <v>797</v>
      </c>
      <c r="H32" s="1041">
        <v>2008</v>
      </c>
      <c r="I32" s="640" t="s">
        <v>569</v>
      </c>
      <c r="J32" s="640" t="s">
        <v>578</v>
      </c>
      <c r="K32" s="50"/>
      <c r="L32" s="1042">
        <v>0</v>
      </c>
      <c r="M32" s="1043">
        <v>0</v>
      </c>
      <c r="N32" s="1043">
        <v>61.85783</v>
      </c>
      <c r="O32" s="1043">
        <v>0</v>
      </c>
      <c r="P32" s="1043">
        <v>0</v>
      </c>
      <c r="Q32" s="1043">
        <v>0</v>
      </c>
      <c r="R32" s="1043">
        <v>0</v>
      </c>
      <c r="S32" s="1043">
        <v>0</v>
      </c>
      <c r="T32" s="1043">
        <v>0</v>
      </c>
      <c r="U32" s="1043">
        <v>0</v>
      </c>
      <c r="V32" s="1043">
        <v>0</v>
      </c>
      <c r="W32" s="1043">
        <v>0</v>
      </c>
      <c r="X32" s="1043">
        <v>0</v>
      </c>
      <c r="Y32" s="1043">
        <v>0</v>
      </c>
      <c r="Z32" s="1043">
        <v>0</v>
      </c>
      <c r="AA32" s="1043">
        <v>0</v>
      </c>
      <c r="AB32" s="1043">
        <v>0</v>
      </c>
      <c r="AC32" s="1043">
        <v>0</v>
      </c>
      <c r="AD32" s="1043">
        <v>0</v>
      </c>
      <c r="AE32" s="1043">
        <v>0</v>
      </c>
      <c r="AF32" s="1043">
        <v>0</v>
      </c>
      <c r="AG32" s="1043">
        <v>0</v>
      </c>
      <c r="AH32" s="1043">
        <v>0</v>
      </c>
      <c r="AI32" s="1043">
        <v>0</v>
      </c>
      <c r="AJ32" s="1043">
        <v>0</v>
      </c>
      <c r="AK32" s="1043">
        <v>0</v>
      </c>
      <c r="AL32" s="1043">
        <v>0</v>
      </c>
      <c r="AM32" s="1043">
        <v>0</v>
      </c>
      <c r="AN32" s="1043">
        <v>0</v>
      </c>
      <c r="AO32" s="1044">
        <v>0</v>
      </c>
      <c r="AP32" s="50"/>
      <c r="AQ32" s="1042">
        <v>0</v>
      </c>
      <c r="AR32" s="1043">
        <v>0</v>
      </c>
      <c r="AS32" s="1043">
        <v>271.60070000000002</v>
      </c>
      <c r="AT32" s="1043">
        <v>0</v>
      </c>
      <c r="AU32" s="1043">
        <v>0</v>
      </c>
      <c r="AV32" s="1043">
        <v>0</v>
      </c>
      <c r="AW32" s="1043">
        <v>0</v>
      </c>
      <c r="AX32" s="1043">
        <v>0</v>
      </c>
      <c r="AY32" s="1043">
        <v>0</v>
      </c>
      <c r="AZ32" s="1043">
        <v>0</v>
      </c>
      <c r="BA32" s="1043">
        <v>0</v>
      </c>
      <c r="BB32" s="1043">
        <v>0</v>
      </c>
      <c r="BC32" s="1043">
        <v>0</v>
      </c>
      <c r="BD32" s="1043">
        <v>0</v>
      </c>
      <c r="BE32" s="1043">
        <v>0</v>
      </c>
      <c r="BF32" s="1043">
        <v>0</v>
      </c>
      <c r="BG32" s="1043">
        <v>0</v>
      </c>
      <c r="BH32" s="1043">
        <v>0</v>
      </c>
      <c r="BI32" s="1043">
        <v>0</v>
      </c>
      <c r="BJ32" s="1043">
        <v>0</v>
      </c>
      <c r="BK32" s="1043">
        <v>0</v>
      </c>
      <c r="BL32" s="1043">
        <v>0</v>
      </c>
      <c r="BM32" s="1043">
        <v>0</v>
      </c>
      <c r="BN32" s="1043">
        <v>0</v>
      </c>
      <c r="BO32" s="1043">
        <v>0</v>
      </c>
      <c r="BP32" s="1043">
        <v>0</v>
      </c>
      <c r="BQ32" s="1043">
        <v>0</v>
      </c>
      <c r="BR32" s="1043">
        <v>0</v>
      </c>
      <c r="BS32" s="1043">
        <v>0</v>
      </c>
      <c r="BT32" s="1044">
        <v>0</v>
      </c>
      <c r="BU32" s="16"/>
    </row>
    <row r="33" spans="2:73" s="17" customFormat="1" ht="15.5" outlineLevel="1">
      <c r="B33" s="1041" t="s">
        <v>793</v>
      </c>
      <c r="C33" s="1041" t="s">
        <v>794</v>
      </c>
      <c r="D33" s="1041" t="s">
        <v>42</v>
      </c>
      <c r="E33" s="1041" t="s">
        <v>796</v>
      </c>
      <c r="F33" s="1041" t="s">
        <v>29</v>
      </c>
      <c r="G33" s="1041" t="s">
        <v>797</v>
      </c>
      <c r="H33" s="1041">
        <v>2008</v>
      </c>
      <c r="I33" s="640" t="s">
        <v>570</v>
      </c>
      <c r="J33" s="640" t="s">
        <v>578</v>
      </c>
      <c r="K33" s="50"/>
      <c r="L33" s="1042">
        <v>0</v>
      </c>
      <c r="M33" s="1043">
        <v>0</v>
      </c>
      <c r="N33" s="1043">
        <v>0</v>
      </c>
      <c r="O33" s="1043">
        <v>47.782069999999997</v>
      </c>
      <c r="P33" s="1043">
        <v>0</v>
      </c>
      <c r="Q33" s="1043">
        <v>0</v>
      </c>
      <c r="R33" s="1043">
        <v>0</v>
      </c>
      <c r="S33" s="1043">
        <v>0</v>
      </c>
      <c r="T33" s="1043">
        <v>0</v>
      </c>
      <c r="U33" s="1043">
        <v>0</v>
      </c>
      <c r="V33" s="1043">
        <v>0</v>
      </c>
      <c r="W33" s="1043">
        <v>0</v>
      </c>
      <c r="X33" s="1043">
        <v>0</v>
      </c>
      <c r="Y33" s="1043">
        <v>0</v>
      </c>
      <c r="Z33" s="1043">
        <v>0</v>
      </c>
      <c r="AA33" s="1043">
        <v>0</v>
      </c>
      <c r="AB33" s="1043">
        <v>0</v>
      </c>
      <c r="AC33" s="1043">
        <v>0</v>
      </c>
      <c r="AD33" s="1043">
        <v>0</v>
      </c>
      <c r="AE33" s="1043">
        <v>0</v>
      </c>
      <c r="AF33" s="1043">
        <v>0</v>
      </c>
      <c r="AG33" s="1043">
        <v>0</v>
      </c>
      <c r="AH33" s="1043">
        <v>0</v>
      </c>
      <c r="AI33" s="1043">
        <v>0</v>
      </c>
      <c r="AJ33" s="1043">
        <v>0</v>
      </c>
      <c r="AK33" s="1043">
        <v>0</v>
      </c>
      <c r="AL33" s="1043">
        <v>0</v>
      </c>
      <c r="AM33" s="1043">
        <v>0</v>
      </c>
      <c r="AN33" s="1043">
        <v>0</v>
      </c>
      <c r="AO33" s="1044">
        <v>0</v>
      </c>
      <c r="AP33" s="50"/>
      <c r="AQ33" s="1042">
        <v>0</v>
      </c>
      <c r="AR33" s="1043">
        <v>0</v>
      </c>
      <c r="AS33" s="1043">
        <v>0</v>
      </c>
      <c r="AT33" s="1043">
        <v>0</v>
      </c>
      <c r="AU33" s="1043">
        <v>0</v>
      </c>
      <c r="AV33" s="1043">
        <v>0</v>
      </c>
      <c r="AW33" s="1043">
        <v>0</v>
      </c>
      <c r="AX33" s="1043">
        <v>0</v>
      </c>
      <c r="AY33" s="1043">
        <v>0</v>
      </c>
      <c r="AZ33" s="1043">
        <v>0</v>
      </c>
      <c r="BA33" s="1043">
        <v>0</v>
      </c>
      <c r="BB33" s="1043">
        <v>0</v>
      </c>
      <c r="BC33" s="1043">
        <v>0</v>
      </c>
      <c r="BD33" s="1043">
        <v>0</v>
      </c>
      <c r="BE33" s="1043">
        <v>0</v>
      </c>
      <c r="BF33" s="1043">
        <v>0</v>
      </c>
      <c r="BG33" s="1043">
        <v>0</v>
      </c>
      <c r="BH33" s="1043">
        <v>0</v>
      </c>
      <c r="BI33" s="1043">
        <v>0</v>
      </c>
      <c r="BJ33" s="1043">
        <v>0</v>
      </c>
      <c r="BK33" s="1043">
        <v>0</v>
      </c>
      <c r="BL33" s="1043">
        <v>0</v>
      </c>
      <c r="BM33" s="1043">
        <v>0</v>
      </c>
      <c r="BN33" s="1043">
        <v>0</v>
      </c>
      <c r="BO33" s="1043">
        <v>0</v>
      </c>
      <c r="BP33" s="1043">
        <v>0</v>
      </c>
      <c r="BQ33" s="1043">
        <v>0</v>
      </c>
      <c r="BR33" s="1043">
        <v>0</v>
      </c>
      <c r="BS33" s="1043">
        <v>0</v>
      </c>
      <c r="BT33" s="1044">
        <v>0</v>
      </c>
      <c r="BU33" s="16"/>
    </row>
    <row r="34" spans="2:73" s="17" customFormat="1" ht="15.5" outlineLevel="1">
      <c r="B34" s="1041" t="s">
        <v>793</v>
      </c>
      <c r="C34" s="1041" t="s">
        <v>794</v>
      </c>
      <c r="D34" s="1041" t="s">
        <v>42</v>
      </c>
      <c r="E34" s="1041" t="s">
        <v>796</v>
      </c>
      <c r="F34" s="1041" t="s">
        <v>29</v>
      </c>
      <c r="G34" s="1041" t="s">
        <v>797</v>
      </c>
      <c r="H34" s="1041">
        <v>2008</v>
      </c>
      <c r="I34" s="640" t="s">
        <v>570</v>
      </c>
      <c r="J34" s="640" t="s">
        <v>578</v>
      </c>
      <c r="K34" s="50"/>
      <c r="L34" s="1042">
        <v>0</v>
      </c>
      <c r="M34" s="1043">
        <v>0</v>
      </c>
      <c r="N34" s="1043">
        <v>0</v>
      </c>
      <c r="O34" s="1043">
        <v>30.917809999999999</v>
      </c>
      <c r="P34" s="1043">
        <v>0</v>
      </c>
      <c r="Q34" s="1043">
        <v>0</v>
      </c>
      <c r="R34" s="1043">
        <v>0</v>
      </c>
      <c r="S34" s="1043">
        <v>0</v>
      </c>
      <c r="T34" s="1043">
        <v>0</v>
      </c>
      <c r="U34" s="1043">
        <v>0</v>
      </c>
      <c r="V34" s="1043">
        <v>0</v>
      </c>
      <c r="W34" s="1043">
        <v>0</v>
      </c>
      <c r="X34" s="1043">
        <v>0</v>
      </c>
      <c r="Y34" s="1043">
        <v>0</v>
      </c>
      <c r="Z34" s="1043">
        <v>0</v>
      </c>
      <c r="AA34" s="1043">
        <v>0</v>
      </c>
      <c r="AB34" s="1043">
        <v>0</v>
      </c>
      <c r="AC34" s="1043">
        <v>0</v>
      </c>
      <c r="AD34" s="1043">
        <v>0</v>
      </c>
      <c r="AE34" s="1043">
        <v>0</v>
      </c>
      <c r="AF34" s="1043">
        <v>0</v>
      </c>
      <c r="AG34" s="1043">
        <v>0</v>
      </c>
      <c r="AH34" s="1043">
        <v>0</v>
      </c>
      <c r="AI34" s="1043">
        <v>0</v>
      </c>
      <c r="AJ34" s="1043">
        <v>0</v>
      </c>
      <c r="AK34" s="1043">
        <v>0</v>
      </c>
      <c r="AL34" s="1043">
        <v>0</v>
      </c>
      <c r="AM34" s="1043">
        <v>0</v>
      </c>
      <c r="AN34" s="1043">
        <v>0</v>
      </c>
      <c r="AO34" s="1044">
        <v>0</v>
      </c>
      <c r="AP34" s="50"/>
      <c r="AQ34" s="1042">
        <v>0</v>
      </c>
      <c r="AR34" s="1043">
        <v>0</v>
      </c>
      <c r="AS34" s="1043">
        <v>0</v>
      </c>
      <c r="AT34" s="1043">
        <v>0</v>
      </c>
      <c r="AU34" s="1043">
        <v>0</v>
      </c>
      <c r="AV34" s="1043">
        <v>0</v>
      </c>
      <c r="AW34" s="1043">
        <v>0</v>
      </c>
      <c r="AX34" s="1043">
        <v>0</v>
      </c>
      <c r="AY34" s="1043">
        <v>0</v>
      </c>
      <c r="AZ34" s="1043">
        <v>0</v>
      </c>
      <c r="BA34" s="1043">
        <v>0</v>
      </c>
      <c r="BB34" s="1043">
        <v>0</v>
      </c>
      <c r="BC34" s="1043">
        <v>0</v>
      </c>
      <c r="BD34" s="1043">
        <v>0</v>
      </c>
      <c r="BE34" s="1043">
        <v>0</v>
      </c>
      <c r="BF34" s="1043">
        <v>0</v>
      </c>
      <c r="BG34" s="1043">
        <v>0</v>
      </c>
      <c r="BH34" s="1043">
        <v>0</v>
      </c>
      <c r="BI34" s="1043">
        <v>0</v>
      </c>
      <c r="BJ34" s="1043">
        <v>0</v>
      </c>
      <c r="BK34" s="1043">
        <v>0</v>
      </c>
      <c r="BL34" s="1043">
        <v>0</v>
      </c>
      <c r="BM34" s="1043">
        <v>0</v>
      </c>
      <c r="BN34" s="1043">
        <v>0</v>
      </c>
      <c r="BO34" s="1043">
        <v>0</v>
      </c>
      <c r="BP34" s="1043">
        <v>0</v>
      </c>
      <c r="BQ34" s="1043">
        <v>0</v>
      </c>
      <c r="BR34" s="1043">
        <v>0</v>
      </c>
      <c r="BS34" s="1043">
        <v>0</v>
      </c>
      <c r="BT34" s="1044">
        <v>0</v>
      </c>
      <c r="BU34" s="16"/>
    </row>
    <row r="35" spans="2:73" s="17" customFormat="1" ht="15.5" outlineLevel="1">
      <c r="B35" s="1041" t="s">
        <v>793</v>
      </c>
      <c r="C35" s="1041" t="s">
        <v>798</v>
      </c>
      <c r="D35" s="1041" t="s">
        <v>795</v>
      </c>
      <c r="E35" s="1041" t="s">
        <v>796</v>
      </c>
      <c r="F35" s="1041" t="s">
        <v>799</v>
      </c>
      <c r="G35" s="1041" t="s">
        <v>797</v>
      </c>
      <c r="H35" s="1041">
        <v>2009</v>
      </c>
      <c r="I35" s="640" t="s">
        <v>569</v>
      </c>
      <c r="J35" s="640" t="s">
        <v>578</v>
      </c>
      <c r="K35" s="50"/>
      <c r="L35" s="1042">
        <v>0</v>
      </c>
      <c r="M35" s="1043">
        <v>0</v>
      </c>
      <c r="N35" s="1043">
        <v>0.64</v>
      </c>
      <c r="O35" s="1043">
        <v>0</v>
      </c>
      <c r="P35" s="1043">
        <v>0</v>
      </c>
      <c r="Q35" s="1043">
        <v>0</v>
      </c>
      <c r="R35" s="1043">
        <v>0</v>
      </c>
      <c r="S35" s="1043">
        <v>0</v>
      </c>
      <c r="T35" s="1043">
        <v>0</v>
      </c>
      <c r="U35" s="1043">
        <v>0</v>
      </c>
      <c r="V35" s="1043">
        <v>0</v>
      </c>
      <c r="W35" s="1043">
        <v>0</v>
      </c>
      <c r="X35" s="1043">
        <v>0</v>
      </c>
      <c r="Y35" s="1043">
        <v>0</v>
      </c>
      <c r="Z35" s="1043">
        <v>0</v>
      </c>
      <c r="AA35" s="1043">
        <v>0</v>
      </c>
      <c r="AB35" s="1043">
        <v>0</v>
      </c>
      <c r="AC35" s="1043">
        <v>0</v>
      </c>
      <c r="AD35" s="1043">
        <v>0</v>
      </c>
      <c r="AE35" s="1043">
        <v>0</v>
      </c>
      <c r="AF35" s="1043">
        <v>0</v>
      </c>
      <c r="AG35" s="1043">
        <v>0</v>
      </c>
      <c r="AH35" s="1043">
        <v>0</v>
      </c>
      <c r="AI35" s="1043">
        <v>0</v>
      </c>
      <c r="AJ35" s="1043">
        <v>0</v>
      </c>
      <c r="AK35" s="1043">
        <v>0</v>
      </c>
      <c r="AL35" s="1043">
        <v>0</v>
      </c>
      <c r="AM35" s="1043">
        <v>0</v>
      </c>
      <c r="AN35" s="1043">
        <v>0</v>
      </c>
      <c r="AO35" s="1044">
        <v>0</v>
      </c>
      <c r="AP35" s="50"/>
      <c r="AQ35" s="1042">
        <v>0</v>
      </c>
      <c r="AR35" s="1043">
        <v>0</v>
      </c>
      <c r="AS35" s="1043">
        <v>1.020945</v>
      </c>
      <c r="AT35" s="1043">
        <v>0</v>
      </c>
      <c r="AU35" s="1043">
        <v>0</v>
      </c>
      <c r="AV35" s="1043">
        <v>0</v>
      </c>
      <c r="AW35" s="1043">
        <v>0</v>
      </c>
      <c r="AX35" s="1043">
        <v>0</v>
      </c>
      <c r="AY35" s="1043">
        <v>0</v>
      </c>
      <c r="AZ35" s="1043">
        <v>0</v>
      </c>
      <c r="BA35" s="1043">
        <v>0</v>
      </c>
      <c r="BB35" s="1043">
        <v>0</v>
      </c>
      <c r="BC35" s="1043">
        <v>0</v>
      </c>
      <c r="BD35" s="1043">
        <v>0</v>
      </c>
      <c r="BE35" s="1043">
        <v>0</v>
      </c>
      <c r="BF35" s="1043">
        <v>0</v>
      </c>
      <c r="BG35" s="1043">
        <v>0</v>
      </c>
      <c r="BH35" s="1043">
        <v>0</v>
      </c>
      <c r="BI35" s="1043">
        <v>0</v>
      </c>
      <c r="BJ35" s="1043">
        <v>0</v>
      </c>
      <c r="BK35" s="1043">
        <v>0</v>
      </c>
      <c r="BL35" s="1043">
        <v>0</v>
      </c>
      <c r="BM35" s="1043">
        <v>0</v>
      </c>
      <c r="BN35" s="1043">
        <v>0</v>
      </c>
      <c r="BO35" s="1043">
        <v>0</v>
      </c>
      <c r="BP35" s="1043">
        <v>0</v>
      </c>
      <c r="BQ35" s="1043">
        <v>0</v>
      </c>
      <c r="BR35" s="1043">
        <v>0</v>
      </c>
      <c r="BS35" s="1043">
        <v>0</v>
      </c>
      <c r="BT35" s="1044">
        <v>0</v>
      </c>
      <c r="BU35" s="16"/>
    </row>
    <row r="36" spans="2:73" s="17" customFormat="1" ht="15.5" outlineLevel="1">
      <c r="B36" s="1041" t="s">
        <v>793</v>
      </c>
      <c r="C36" s="1041" t="s">
        <v>794</v>
      </c>
      <c r="D36" s="1041" t="s">
        <v>795</v>
      </c>
      <c r="E36" s="1041" t="s">
        <v>796</v>
      </c>
      <c r="F36" s="1041" t="s">
        <v>29</v>
      </c>
      <c r="G36" s="1041" t="s">
        <v>797</v>
      </c>
      <c r="H36" s="1041">
        <v>2009</v>
      </c>
      <c r="I36" s="640" t="s">
        <v>569</v>
      </c>
      <c r="J36" s="640" t="s">
        <v>578</v>
      </c>
      <c r="K36" s="50"/>
      <c r="L36" s="1042">
        <v>0</v>
      </c>
      <c r="M36" s="1043">
        <v>0</v>
      </c>
      <c r="N36" s="1043">
        <v>84.876940000000005</v>
      </c>
      <c r="O36" s="1043">
        <v>0</v>
      </c>
      <c r="P36" s="1043">
        <v>0</v>
      </c>
      <c r="Q36" s="1043">
        <v>0</v>
      </c>
      <c r="R36" s="1043">
        <v>0</v>
      </c>
      <c r="S36" s="1043">
        <v>0</v>
      </c>
      <c r="T36" s="1043">
        <v>0</v>
      </c>
      <c r="U36" s="1043">
        <v>0</v>
      </c>
      <c r="V36" s="1043">
        <v>0</v>
      </c>
      <c r="W36" s="1043">
        <v>0</v>
      </c>
      <c r="X36" s="1043">
        <v>0</v>
      </c>
      <c r="Y36" s="1043">
        <v>0</v>
      </c>
      <c r="Z36" s="1043">
        <v>0</v>
      </c>
      <c r="AA36" s="1043">
        <v>0</v>
      </c>
      <c r="AB36" s="1043">
        <v>0</v>
      </c>
      <c r="AC36" s="1043">
        <v>0</v>
      </c>
      <c r="AD36" s="1043">
        <v>0</v>
      </c>
      <c r="AE36" s="1043">
        <v>0</v>
      </c>
      <c r="AF36" s="1043">
        <v>0</v>
      </c>
      <c r="AG36" s="1043">
        <v>0</v>
      </c>
      <c r="AH36" s="1043">
        <v>0</v>
      </c>
      <c r="AI36" s="1043">
        <v>0</v>
      </c>
      <c r="AJ36" s="1043">
        <v>0</v>
      </c>
      <c r="AK36" s="1043">
        <v>0</v>
      </c>
      <c r="AL36" s="1043">
        <v>0</v>
      </c>
      <c r="AM36" s="1043">
        <v>0</v>
      </c>
      <c r="AN36" s="1043">
        <v>0</v>
      </c>
      <c r="AO36" s="1044">
        <v>0</v>
      </c>
      <c r="AP36" s="50"/>
      <c r="AQ36" s="1042">
        <v>0</v>
      </c>
      <c r="AR36" s="1043">
        <v>0</v>
      </c>
      <c r="AS36" s="1043">
        <v>372.3109</v>
      </c>
      <c r="AT36" s="1043">
        <v>0</v>
      </c>
      <c r="AU36" s="1043">
        <v>0</v>
      </c>
      <c r="AV36" s="1043">
        <v>0</v>
      </c>
      <c r="AW36" s="1043">
        <v>0</v>
      </c>
      <c r="AX36" s="1043">
        <v>0</v>
      </c>
      <c r="AY36" s="1043">
        <v>0</v>
      </c>
      <c r="AZ36" s="1043">
        <v>0</v>
      </c>
      <c r="BA36" s="1043">
        <v>0</v>
      </c>
      <c r="BB36" s="1043">
        <v>0</v>
      </c>
      <c r="BC36" s="1043">
        <v>0</v>
      </c>
      <c r="BD36" s="1043">
        <v>0</v>
      </c>
      <c r="BE36" s="1043">
        <v>0</v>
      </c>
      <c r="BF36" s="1043">
        <v>0</v>
      </c>
      <c r="BG36" s="1043">
        <v>0</v>
      </c>
      <c r="BH36" s="1043">
        <v>0</v>
      </c>
      <c r="BI36" s="1043">
        <v>0</v>
      </c>
      <c r="BJ36" s="1043">
        <v>0</v>
      </c>
      <c r="BK36" s="1043">
        <v>0</v>
      </c>
      <c r="BL36" s="1043">
        <v>0</v>
      </c>
      <c r="BM36" s="1043">
        <v>0</v>
      </c>
      <c r="BN36" s="1043">
        <v>0</v>
      </c>
      <c r="BO36" s="1043">
        <v>0</v>
      </c>
      <c r="BP36" s="1043">
        <v>0</v>
      </c>
      <c r="BQ36" s="1043">
        <v>0</v>
      </c>
      <c r="BR36" s="1043">
        <v>0</v>
      </c>
      <c r="BS36" s="1043">
        <v>0</v>
      </c>
      <c r="BT36" s="1044">
        <v>0</v>
      </c>
      <c r="BU36" s="16"/>
    </row>
    <row r="37" spans="2:73" s="17" customFormat="1" ht="15.5" outlineLevel="1">
      <c r="B37" s="1041" t="s">
        <v>793</v>
      </c>
      <c r="C37" s="1041" t="s">
        <v>798</v>
      </c>
      <c r="D37" s="1041" t="s">
        <v>795</v>
      </c>
      <c r="E37" s="1041" t="s">
        <v>796</v>
      </c>
      <c r="F37" s="1041" t="s">
        <v>799</v>
      </c>
      <c r="G37" s="1041" t="s">
        <v>797</v>
      </c>
      <c r="H37" s="1041">
        <v>2009</v>
      </c>
      <c r="I37" s="640" t="s">
        <v>569</v>
      </c>
      <c r="J37" s="640" t="s">
        <v>578</v>
      </c>
      <c r="K37" s="50"/>
      <c r="L37" s="1042">
        <v>0</v>
      </c>
      <c r="M37" s="1043">
        <v>0</v>
      </c>
      <c r="N37" s="1043">
        <v>23.04</v>
      </c>
      <c r="O37" s="1043">
        <v>0</v>
      </c>
      <c r="P37" s="1043">
        <v>0</v>
      </c>
      <c r="Q37" s="1043">
        <v>0</v>
      </c>
      <c r="R37" s="1043">
        <v>0</v>
      </c>
      <c r="S37" s="1043">
        <v>0</v>
      </c>
      <c r="T37" s="1043">
        <v>0</v>
      </c>
      <c r="U37" s="1043">
        <v>0</v>
      </c>
      <c r="V37" s="1043">
        <v>0</v>
      </c>
      <c r="W37" s="1043">
        <v>0</v>
      </c>
      <c r="X37" s="1043">
        <v>0</v>
      </c>
      <c r="Y37" s="1043">
        <v>0</v>
      </c>
      <c r="Z37" s="1043">
        <v>0</v>
      </c>
      <c r="AA37" s="1043">
        <v>0</v>
      </c>
      <c r="AB37" s="1043">
        <v>0</v>
      </c>
      <c r="AC37" s="1043">
        <v>0</v>
      </c>
      <c r="AD37" s="1043">
        <v>0</v>
      </c>
      <c r="AE37" s="1043">
        <v>0</v>
      </c>
      <c r="AF37" s="1043">
        <v>0</v>
      </c>
      <c r="AG37" s="1043">
        <v>0</v>
      </c>
      <c r="AH37" s="1043">
        <v>0</v>
      </c>
      <c r="AI37" s="1043">
        <v>0</v>
      </c>
      <c r="AJ37" s="1043">
        <v>0</v>
      </c>
      <c r="AK37" s="1043">
        <v>0</v>
      </c>
      <c r="AL37" s="1043">
        <v>0</v>
      </c>
      <c r="AM37" s="1043">
        <v>0</v>
      </c>
      <c r="AN37" s="1043">
        <v>0</v>
      </c>
      <c r="AO37" s="1044">
        <v>0</v>
      </c>
      <c r="AP37" s="50"/>
      <c r="AQ37" s="1042">
        <v>0</v>
      </c>
      <c r="AR37" s="1043">
        <v>0</v>
      </c>
      <c r="AS37" s="1043">
        <v>36.75403</v>
      </c>
      <c r="AT37" s="1043">
        <v>0</v>
      </c>
      <c r="AU37" s="1043">
        <v>0</v>
      </c>
      <c r="AV37" s="1043">
        <v>0</v>
      </c>
      <c r="AW37" s="1043">
        <v>0</v>
      </c>
      <c r="AX37" s="1043">
        <v>0</v>
      </c>
      <c r="AY37" s="1043">
        <v>0</v>
      </c>
      <c r="AZ37" s="1043">
        <v>0</v>
      </c>
      <c r="BA37" s="1043">
        <v>0</v>
      </c>
      <c r="BB37" s="1043">
        <v>0</v>
      </c>
      <c r="BC37" s="1043">
        <v>0</v>
      </c>
      <c r="BD37" s="1043">
        <v>0</v>
      </c>
      <c r="BE37" s="1043">
        <v>0</v>
      </c>
      <c r="BF37" s="1043">
        <v>0</v>
      </c>
      <c r="BG37" s="1043">
        <v>0</v>
      </c>
      <c r="BH37" s="1043">
        <v>0</v>
      </c>
      <c r="BI37" s="1043">
        <v>0</v>
      </c>
      <c r="BJ37" s="1043">
        <v>0</v>
      </c>
      <c r="BK37" s="1043">
        <v>0</v>
      </c>
      <c r="BL37" s="1043">
        <v>0</v>
      </c>
      <c r="BM37" s="1043">
        <v>0</v>
      </c>
      <c r="BN37" s="1043">
        <v>0</v>
      </c>
      <c r="BO37" s="1043">
        <v>0</v>
      </c>
      <c r="BP37" s="1043">
        <v>0</v>
      </c>
      <c r="BQ37" s="1043">
        <v>0</v>
      </c>
      <c r="BR37" s="1043">
        <v>0</v>
      </c>
      <c r="BS37" s="1043">
        <v>0</v>
      </c>
      <c r="BT37" s="1044">
        <v>0</v>
      </c>
      <c r="BU37" s="16"/>
    </row>
    <row r="38" spans="2:73" s="17" customFormat="1" ht="15.5" outlineLevel="1">
      <c r="B38" s="1041" t="s">
        <v>793</v>
      </c>
      <c r="C38" s="1041" t="s">
        <v>794</v>
      </c>
      <c r="D38" s="1041" t="s">
        <v>795</v>
      </c>
      <c r="E38" s="1041" t="s">
        <v>796</v>
      </c>
      <c r="F38" s="1041" t="s">
        <v>29</v>
      </c>
      <c r="G38" s="1041" t="s">
        <v>797</v>
      </c>
      <c r="H38" s="1041">
        <v>2009</v>
      </c>
      <c r="I38" s="640" t="s">
        <v>569</v>
      </c>
      <c r="J38" s="640" t="s">
        <v>578</v>
      </c>
      <c r="K38" s="50"/>
      <c r="L38" s="1042">
        <v>0</v>
      </c>
      <c r="M38" s="1043">
        <v>0</v>
      </c>
      <c r="N38" s="1043">
        <v>386.93400000000003</v>
      </c>
      <c r="O38" s="1043">
        <v>0</v>
      </c>
      <c r="P38" s="1043">
        <v>0</v>
      </c>
      <c r="Q38" s="1043">
        <v>0</v>
      </c>
      <c r="R38" s="1043">
        <v>0</v>
      </c>
      <c r="S38" s="1043">
        <v>0</v>
      </c>
      <c r="T38" s="1043">
        <v>0</v>
      </c>
      <c r="U38" s="1043">
        <v>0</v>
      </c>
      <c r="V38" s="1043">
        <v>0</v>
      </c>
      <c r="W38" s="1043">
        <v>0</v>
      </c>
      <c r="X38" s="1043">
        <v>0</v>
      </c>
      <c r="Y38" s="1043">
        <v>0</v>
      </c>
      <c r="Z38" s="1043">
        <v>0</v>
      </c>
      <c r="AA38" s="1043">
        <v>0</v>
      </c>
      <c r="AB38" s="1043">
        <v>0</v>
      </c>
      <c r="AC38" s="1043">
        <v>0</v>
      </c>
      <c r="AD38" s="1043">
        <v>0</v>
      </c>
      <c r="AE38" s="1043">
        <v>0</v>
      </c>
      <c r="AF38" s="1043">
        <v>0</v>
      </c>
      <c r="AG38" s="1043">
        <v>0</v>
      </c>
      <c r="AH38" s="1043">
        <v>0</v>
      </c>
      <c r="AI38" s="1043">
        <v>0</v>
      </c>
      <c r="AJ38" s="1043">
        <v>0</v>
      </c>
      <c r="AK38" s="1043">
        <v>0</v>
      </c>
      <c r="AL38" s="1043">
        <v>0</v>
      </c>
      <c r="AM38" s="1043">
        <v>0</v>
      </c>
      <c r="AN38" s="1043">
        <v>0</v>
      </c>
      <c r="AO38" s="1044">
        <v>0</v>
      </c>
      <c r="AP38" s="50"/>
      <c r="AQ38" s="1042">
        <v>0</v>
      </c>
      <c r="AR38" s="1043">
        <v>0</v>
      </c>
      <c r="AS38" s="1043">
        <v>1703.3109999999999</v>
      </c>
      <c r="AT38" s="1043">
        <v>0</v>
      </c>
      <c r="AU38" s="1043">
        <v>0</v>
      </c>
      <c r="AV38" s="1043">
        <v>0</v>
      </c>
      <c r="AW38" s="1043">
        <v>0</v>
      </c>
      <c r="AX38" s="1043">
        <v>0</v>
      </c>
      <c r="AY38" s="1043">
        <v>0</v>
      </c>
      <c r="AZ38" s="1043">
        <v>0</v>
      </c>
      <c r="BA38" s="1043">
        <v>0</v>
      </c>
      <c r="BB38" s="1043">
        <v>0</v>
      </c>
      <c r="BC38" s="1043">
        <v>0</v>
      </c>
      <c r="BD38" s="1043">
        <v>0</v>
      </c>
      <c r="BE38" s="1043">
        <v>0</v>
      </c>
      <c r="BF38" s="1043">
        <v>0</v>
      </c>
      <c r="BG38" s="1043">
        <v>0</v>
      </c>
      <c r="BH38" s="1043">
        <v>0</v>
      </c>
      <c r="BI38" s="1043">
        <v>0</v>
      </c>
      <c r="BJ38" s="1043">
        <v>0</v>
      </c>
      <c r="BK38" s="1043">
        <v>0</v>
      </c>
      <c r="BL38" s="1043">
        <v>0</v>
      </c>
      <c r="BM38" s="1043">
        <v>0</v>
      </c>
      <c r="BN38" s="1043">
        <v>0</v>
      </c>
      <c r="BO38" s="1043">
        <v>0</v>
      </c>
      <c r="BP38" s="1043">
        <v>0</v>
      </c>
      <c r="BQ38" s="1043">
        <v>0</v>
      </c>
      <c r="BR38" s="1043">
        <v>0</v>
      </c>
      <c r="BS38" s="1043">
        <v>0</v>
      </c>
      <c r="BT38" s="1044">
        <v>0</v>
      </c>
      <c r="BU38" s="16"/>
    </row>
    <row r="39" spans="2:73" s="17" customFormat="1" ht="15.5" outlineLevel="1">
      <c r="B39" s="1041" t="s">
        <v>793</v>
      </c>
      <c r="C39" s="1041" t="s">
        <v>798</v>
      </c>
      <c r="D39" s="1041" t="s">
        <v>800</v>
      </c>
      <c r="E39" s="1041" t="s">
        <v>796</v>
      </c>
      <c r="F39" s="1041" t="s">
        <v>801</v>
      </c>
      <c r="G39" s="1041" t="s">
        <v>797</v>
      </c>
      <c r="H39" s="1041">
        <v>2009</v>
      </c>
      <c r="I39" s="640" t="s">
        <v>570</v>
      </c>
      <c r="J39" s="640" t="s">
        <v>578</v>
      </c>
      <c r="K39" s="50"/>
      <c r="L39" s="1042">
        <v>0</v>
      </c>
      <c r="M39" s="1043">
        <v>0</v>
      </c>
      <c r="N39" s="1043">
        <v>0</v>
      </c>
      <c r="O39" s="1043">
        <v>19.708950000000002</v>
      </c>
      <c r="P39" s="1043">
        <v>0</v>
      </c>
      <c r="Q39" s="1043">
        <v>0</v>
      </c>
      <c r="R39" s="1043">
        <v>0</v>
      </c>
      <c r="S39" s="1043">
        <v>0</v>
      </c>
      <c r="T39" s="1043">
        <v>0</v>
      </c>
      <c r="U39" s="1043">
        <v>0</v>
      </c>
      <c r="V39" s="1043">
        <v>0</v>
      </c>
      <c r="W39" s="1043">
        <v>0</v>
      </c>
      <c r="X39" s="1043">
        <v>0</v>
      </c>
      <c r="Y39" s="1043">
        <v>0</v>
      </c>
      <c r="Z39" s="1043">
        <v>0</v>
      </c>
      <c r="AA39" s="1043">
        <v>0</v>
      </c>
      <c r="AB39" s="1043">
        <v>0</v>
      </c>
      <c r="AC39" s="1043">
        <v>0</v>
      </c>
      <c r="AD39" s="1043">
        <v>0</v>
      </c>
      <c r="AE39" s="1043">
        <v>0</v>
      </c>
      <c r="AF39" s="1043">
        <v>0</v>
      </c>
      <c r="AG39" s="1043">
        <v>0</v>
      </c>
      <c r="AH39" s="1043">
        <v>0</v>
      </c>
      <c r="AI39" s="1043">
        <v>0</v>
      </c>
      <c r="AJ39" s="1043">
        <v>0</v>
      </c>
      <c r="AK39" s="1043">
        <v>0</v>
      </c>
      <c r="AL39" s="1043">
        <v>0</v>
      </c>
      <c r="AM39" s="1043">
        <v>0</v>
      </c>
      <c r="AN39" s="1043">
        <v>0</v>
      </c>
      <c r="AO39" s="1044">
        <v>0</v>
      </c>
      <c r="AP39" s="50"/>
      <c r="AQ39" s="1042">
        <v>0</v>
      </c>
      <c r="AR39" s="1043">
        <v>0</v>
      </c>
      <c r="AS39" s="1043">
        <v>0</v>
      </c>
      <c r="AT39" s="1043">
        <v>0</v>
      </c>
      <c r="AU39" s="1043">
        <v>0</v>
      </c>
      <c r="AV39" s="1043">
        <v>0</v>
      </c>
      <c r="AW39" s="1043">
        <v>0</v>
      </c>
      <c r="AX39" s="1043">
        <v>0</v>
      </c>
      <c r="AY39" s="1043">
        <v>0</v>
      </c>
      <c r="AZ39" s="1043">
        <v>0</v>
      </c>
      <c r="BA39" s="1043">
        <v>0</v>
      </c>
      <c r="BB39" s="1043">
        <v>0</v>
      </c>
      <c r="BC39" s="1043">
        <v>0</v>
      </c>
      <c r="BD39" s="1043">
        <v>0</v>
      </c>
      <c r="BE39" s="1043">
        <v>0</v>
      </c>
      <c r="BF39" s="1043">
        <v>0</v>
      </c>
      <c r="BG39" s="1043">
        <v>0</v>
      </c>
      <c r="BH39" s="1043">
        <v>0</v>
      </c>
      <c r="BI39" s="1043">
        <v>0</v>
      </c>
      <c r="BJ39" s="1043">
        <v>0</v>
      </c>
      <c r="BK39" s="1043">
        <v>0</v>
      </c>
      <c r="BL39" s="1043">
        <v>0</v>
      </c>
      <c r="BM39" s="1043">
        <v>0</v>
      </c>
      <c r="BN39" s="1043">
        <v>0</v>
      </c>
      <c r="BO39" s="1043">
        <v>0</v>
      </c>
      <c r="BP39" s="1043">
        <v>0</v>
      </c>
      <c r="BQ39" s="1043">
        <v>0</v>
      </c>
      <c r="BR39" s="1043">
        <v>0</v>
      </c>
      <c r="BS39" s="1043">
        <v>0</v>
      </c>
      <c r="BT39" s="1044">
        <v>0</v>
      </c>
      <c r="BU39" s="16"/>
    </row>
    <row r="40" spans="2:73" s="17" customFormat="1" ht="15.5" outlineLevel="1">
      <c r="B40" s="1041" t="s">
        <v>793</v>
      </c>
      <c r="C40" s="1041" t="s">
        <v>794</v>
      </c>
      <c r="D40" s="1041" t="s">
        <v>42</v>
      </c>
      <c r="E40" s="1041" t="s">
        <v>796</v>
      </c>
      <c r="F40" s="1041" t="s">
        <v>29</v>
      </c>
      <c r="G40" s="1041" t="s">
        <v>797</v>
      </c>
      <c r="H40" s="1041">
        <v>2009</v>
      </c>
      <c r="I40" s="640" t="s">
        <v>570</v>
      </c>
      <c r="J40" s="640" t="s">
        <v>578</v>
      </c>
      <c r="K40" s="50"/>
      <c r="L40" s="1042">
        <v>0</v>
      </c>
      <c r="M40" s="1043">
        <v>0</v>
      </c>
      <c r="N40" s="1043">
        <v>0</v>
      </c>
      <c r="O40" s="1043">
        <v>309.68270000000001</v>
      </c>
      <c r="P40" s="1043">
        <v>0</v>
      </c>
      <c r="Q40" s="1043">
        <v>0</v>
      </c>
      <c r="R40" s="1043">
        <v>0</v>
      </c>
      <c r="S40" s="1043">
        <v>0</v>
      </c>
      <c r="T40" s="1043">
        <v>0</v>
      </c>
      <c r="U40" s="1043">
        <v>0</v>
      </c>
      <c r="V40" s="1043">
        <v>0</v>
      </c>
      <c r="W40" s="1043">
        <v>0</v>
      </c>
      <c r="X40" s="1043">
        <v>0</v>
      </c>
      <c r="Y40" s="1043">
        <v>0</v>
      </c>
      <c r="Z40" s="1043">
        <v>0</v>
      </c>
      <c r="AA40" s="1043">
        <v>0</v>
      </c>
      <c r="AB40" s="1043">
        <v>0</v>
      </c>
      <c r="AC40" s="1043">
        <v>0</v>
      </c>
      <c r="AD40" s="1043">
        <v>0</v>
      </c>
      <c r="AE40" s="1043">
        <v>0</v>
      </c>
      <c r="AF40" s="1043">
        <v>0</v>
      </c>
      <c r="AG40" s="1043">
        <v>0</v>
      </c>
      <c r="AH40" s="1043">
        <v>0</v>
      </c>
      <c r="AI40" s="1043">
        <v>0</v>
      </c>
      <c r="AJ40" s="1043">
        <v>0</v>
      </c>
      <c r="AK40" s="1043">
        <v>0</v>
      </c>
      <c r="AL40" s="1043">
        <v>0</v>
      </c>
      <c r="AM40" s="1043">
        <v>0</v>
      </c>
      <c r="AN40" s="1043">
        <v>0</v>
      </c>
      <c r="AO40" s="1044">
        <v>0</v>
      </c>
      <c r="AP40" s="50"/>
      <c r="AQ40" s="1042">
        <v>0</v>
      </c>
      <c r="AR40" s="1043">
        <v>0</v>
      </c>
      <c r="AS40" s="1043">
        <v>0</v>
      </c>
      <c r="AT40" s="1043">
        <v>0</v>
      </c>
      <c r="AU40" s="1043">
        <v>0</v>
      </c>
      <c r="AV40" s="1043">
        <v>0</v>
      </c>
      <c r="AW40" s="1043">
        <v>0</v>
      </c>
      <c r="AX40" s="1043">
        <v>0</v>
      </c>
      <c r="AY40" s="1043">
        <v>0</v>
      </c>
      <c r="AZ40" s="1043">
        <v>0</v>
      </c>
      <c r="BA40" s="1043">
        <v>0</v>
      </c>
      <c r="BB40" s="1043">
        <v>0</v>
      </c>
      <c r="BC40" s="1043">
        <v>0</v>
      </c>
      <c r="BD40" s="1043">
        <v>0</v>
      </c>
      <c r="BE40" s="1043">
        <v>0</v>
      </c>
      <c r="BF40" s="1043">
        <v>0</v>
      </c>
      <c r="BG40" s="1043">
        <v>0</v>
      </c>
      <c r="BH40" s="1043">
        <v>0</v>
      </c>
      <c r="BI40" s="1043">
        <v>0</v>
      </c>
      <c r="BJ40" s="1043">
        <v>0</v>
      </c>
      <c r="BK40" s="1043">
        <v>0</v>
      </c>
      <c r="BL40" s="1043">
        <v>0</v>
      </c>
      <c r="BM40" s="1043">
        <v>0</v>
      </c>
      <c r="BN40" s="1043">
        <v>0</v>
      </c>
      <c r="BO40" s="1043">
        <v>0</v>
      </c>
      <c r="BP40" s="1043">
        <v>0</v>
      </c>
      <c r="BQ40" s="1043">
        <v>0</v>
      </c>
      <c r="BR40" s="1043">
        <v>0</v>
      </c>
      <c r="BS40" s="1043">
        <v>0</v>
      </c>
      <c r="BT40" s="1044">
        <v>0</v>
      </c>
      <c r="BU40" s="16"/>
    </row>
    <row r="41" spans="2:73" s="17" customFormat="1" ht="15.5" outlineLevel="1">
      <c r="B41" s="1041" t="s">
        <v>793</v>
      </c>
      <c r="C41" s="1041" t="s">
        <v>798</v>
      </c>
      <c r="D41" s="1041" t="s">
        <v>800</v>
      </c>
      <c r="E41" s="1041" t="s">
        <v>796</v>
      </c>
      <c r="F41" s="1041" t="s">
        <v>801</v>
      </c>
      <c r="G41" s="1041" t="s">
        <v>797</v>
      </c>
      <c r="H41" s="1041">
        <v>2009</v>
      </c>
      <c r="I41" s="640" t="s">
        <v>570</v>
      </c>
      <c r="J41" s="640" t="s">
        <v>578</v>
      </c>
      <c r="K41" s="50"/>
      <c r="L41" s="1042">
        <v>0</v>
      </c>
      <c r="M41" s="1043">
        <v>0</v>
      </c>
      <c r="N41" s="1043">
        <v>0</v>
      </c>
      <c r="O41" s="1043">
        <v>1.68415</v>
      </c>
      <c r="P41" s="1043">
        <v>0</v>
      </c>
      <c r="Q41" s="1043">
        <v>0</v>
      </c>
      <c r="R41" s="1043">
        <v>0</v>
      </c>
      <c r="S41" s="1043">
        <v>0</v>
      </c>
      <c r="T41" s="1043">
        <v>0</v>
      </c>
      <c r="U41" s="1043">
        <v>0</v>
      </c>
      <c r="V41" s="1043">
        <v>0</v>
      </c>
      <c r="W41" s="1043">
        <v>0</v>
      </c>
      <c r="X41" s="1043">
        <v>0</v>
      </c>
      <c r="Y41" s="1043">
        <v>0</v>
      </c>
      <c r="Z41" s="1043">
        <v>0</v>
      </c>
      <c r="AA41" s="1043">
        <v>0</v>
      </c>
      <c r="AB41" s="1043">
        <v>0</v>
      </c>
      <c r="AC41" s="1043">
        <v>0</v>
      </c>
      <c r="AD41" s="1043">
        <v>0</v>
      </c>
      <c r="AE41" s="1043">
        <v>0</v>
      </c>
      <c r="AF41" s="1043">
        <v>0</v>
      </c>
      <c r="AG41" s="1043">
        <v>0</v>
      </c>
      <c r="AH41" s="1043">
        <v>0</v>
      </c>
      <c r="AI41" s="1043">
        <v>0</v>
      </c>
      <c r="AJ41" s="1043">
        <v>0</v>
      </c>
      <c r="AK41" s="1043">
        <v>0</v>
      </c>
      <c r="AL41" s="1043">
        <v>0</v>
      </c>
      <c r="AM41" s="1043">
        <v>0</v>
      </c>
      <c r="AN41" s="1043">
        <v>0</v>
      </c>
      <c r="AO41" s="1044">
        <v>0</v>
      </c>
      <c r="AP41" s="50"/>
      <c r="AQ41" s="1042">
        <v>0</v>
      </c>
      <c r="AR41" s="1043">
        <v>0</v>
      </c>
      <c r="AS41" s="1043">
        <v>0</v>
      </c>
      <c r="AT41" s="1043">
        <v>0</v>
      </c>
      <c r="AU41" s="1043">
        <v>0</v>
      </c>
      <c r="AV41" s="1043">
        <v>0</v>
      </c>
      <c r="AW41" s="1043">
        <v>0</v>
      </c>
      <c r="AX41" s="1043">
        <v>0</v>
      </c>
      <c r="AY41" s="1043">
        <v>0</v>
      </c>
      <c r="AZ41" s="1043">
        <v>0</v>
      </c>
      <c r="BA41" s="1043">
        <v>0</v>
      </c>
      <c r="BB41" s="1043">
        <v>0</v>
      </c>
      <c r="BC41" s="1043">
        <v>0</v>
      </c>
      <c r="BD41" s="1043">
        <v>0</v>
      </c>
      <c r="BE41" s="1043">
        <v>0</v>
      </c>
      <c r="BF41" s="1043">
        <v>0</v>
      </c>
      <c r="BG41" s="1043">
        <v>0</v>
      </c>
      <c r="BH41" s="1043">
        <v>0</v>
      </c>
      <c r="BI41" s="1043">
        <v>0</v>
      </c>
      <c r="BJ41" s="1043">
        <v>0</v>
      </c>
      <c r="BK41" s="1043">
        <v>0</v>
      </c>
      <c r="BL41" s="1043">
        <v>0</v>
      </c>
      <c r="BM41" s="1043">
        <v>0</v>
      </c>
      <c r="BN41" s="1043">
        <v>0</v>
      </c>
      <c r="BO41" s="1043">
        <v>0</v>
      </c>
      <c r="BP41" s="1043">
        <v>0</v>
      </c>
      <c r="BQ41" s="1043">
        <v>0</v>
      </c>
      <c r="BR41" s="1043">
        <v>0</v>
      </c>
      <c r="BS41" s="1043">
        <v>0</v>
      </c>
      <c r="BT41" s="1044">
        <v>0</v>
      </c>
      <c r="BU41" s="16"/>
    </row>
    <row r="42" spans="2:73" s="17" customFormat="1" ht="15.5" outlineLevel="1">
      <c r="B42" s="1041" t="s">
        <v>793</v>
      </c>
      <c r="C42" s="1041" t="s">
        <v>794</v>
      </c>
      <c r="D42" s="1041" t="s">
        <v>42</v>
      </c>
      <c r="E42" s="1041" t="s">
        <v>796</v>
      </c>
      <c r="F42" s="1041" t="s">
        <v>29</v>
      </c>
      <c r="G42" s="1041" t="s">
        <v>797</v>
      </c>
      <c r="H42" s="1041">
        <v>2009</v>
      </c>
      <c r="I42" s="640" t="s">
        <v>570</v>
      </c>
      <c r="J42" s="640" t="s">
        <v>578</v>
      </c>
      <c r="K42" s="50"/>
      <c r="L42" s="1042">
        <v>0</v>
      </c>
      <c r="M42" s="1043">
        <v>0</v>
      </c>
      <c r="N42" s="1043">
        <v>0</v>
      </c>
      <c r="O42" s="1043">
        <v>133.9367</v>
      </c>
      <c r="P42" s="1043">
        <v>0</v>
      </c>
      <c r="Q42" s="1043">
        <v>0</v>
      </c>
      <c r="R42" s="1043">
        <v>0</v>
      </c>
      <c r="S42" s="1043">
        <v>0</v>
      </c>
      <c r="T42" s="1043">
        <v>0</v>
      </c>
      <c r="U42" s="1043">
        <v>0</v>
      </c>
      <c r="V42" s="1043">
        <v>0</v>
      </c>
      <c r="W42" s="1043">
        <v>0</v>
      </c>
      <c r="X42" s="1043">
        <v>0</v>
      </c>
      <c r="Y42" s="1043">
        <v>0</v>
      </c>
      <c r="Z42" s="1043">
        <v>0</v>
      </c>
      <c r="AA42" s="1043">
        <v>0</v>
      </c>
      <c r="AB42" s="1043">
        <v>0</v>
      </c>
      <c r="AC42" s="1043">
        <v>0</v>
      </c>
      <c r="AD42" s="1043">
        <v>0</v>
      </c>
      <c r="AE42" s="1043">
        <v>0</v>
      </c>
      <c r="AF42" s="1043">
        <v>0</v>
      </c>
      <c r="AG42" s="1043">
        <v>0</v>
      </c>
      <c r="AH42" s="1043">
        <v>0</v>
      </c>
      <c r="AI42" s="1043">
        <v>0</v>
      </c>
      <c r="AJ42" s="1043">
        <v>0</v>
      </c>
      <c r="AK42" s="1043">
        <v>0</v>
      </c>
      <c r="AL42" s="1043">
        <v>0</v>
      </c>
      <c r="AM42" s="1043">
        <v>0</v>
      </c>
      <c r="AN42" s="1043">
        <v>0</v>
      </c>
      <c r="AO42" s="1044">
        <v>0</v>
      </c>
      <c r="AP42" s="50"/>
      <c r="AQ42" s="1042">
        <v>0</v>
      </c>
      <c r="AR42" s="1043">
        <v>0</v>
      </c>
      <c r="AS42" s="1043">
        <v>0</v>
      </c>
      <c r="AT42" s="1043">
        <v>0</v>
      </c>
      <c r="AU42" s="1043">
        <v>0</v>
      </c>
      <c r="AV42" s="1043">
        <v>0</v>
      </c>
      <c r="AW42" s="1043">
        <v>0</v>
      </c>
      <c r="AX42" s="1043">
        <v>0</v>
      </c>
      <c r="AY42" s="1043">
        <v>0</v>
      </c>
      <c r="AZ42" s="1043">
        <v>0</v>
      </c>
      <c r="BA42" s="1043">
        <v>0</v>
      </c>
      <c r="BB42" s="1043">
        <v>0</v>
      </c>
      <c r="BC42" s="1043">
        <v>0</v>
      </c>
      <c r="BD42" s="1043">
        <v>0</v>
      </c>
      <c r="BE42" s="1043">
        <v>0</v>
      </c>
      <c r="BF42" s="1043">
        <v>0</v>
      </c>
      <c r="BG42" s="1043">
        <v>0</v>
      </c>
      <c r="BH42" s="1043">
        <v>0</v>
      </c>
      <c r="BI42" s="1043">
        <v>0</v>
      </c>
      <c r="BJ42" s="1043">
        <v>0</v>
      </c>
      <c r="BK42" s="1043">
        <v>0</v>
      </c>
      <c r="BL42" s="1043">
        <v>0</v>
      </c>
      <c r="BM42" s="1043">
        <v>0</v>
      </c>
      <c r="BN42" s="1043">
        <v>0</v>
      </c>
      <c r="BO42" s="1043">
        <v>0</v>
      </c>
      <c r="BP42" s="1043">
        <v>0</v>
      </c>
      <c r="BQ42" s="1043">
        <v>0</v>
      </c>
      <c r="BR42" s="1043">
        <v>0</v>
      </c>
      <c r="BS42" s="1043">
        <v>0</v>
      </c>
      <c r="BT42" s="1044">
        <v>0</v>
      </c>
      <c r="BU42" s="16"/>
    </row>
    <row r="43" spans="2:73" s="17" customFormat="1" ht="15.5" outlineLevel="1">
      <c r="B43" s="1041" t="s">
        <v>793</v>
      </c>
      <c r="C43" s="1041" t="s">
        <v>794</v>
      </c>
      <c r="D43" s="1041" t="s">
        <v>795</v>
      </c>
      <c r="E43" s="1041" t="s">
        <v>796</v>
      </c>
      <c r="F43" s="1041" t="s">
        <v>29</v>
      </c>
      <c r="G43" s="1041" t="s">
        <v>797</v>
      </c>
      <c r="H43" s="1041">
        <v>2010</v>
      </c>
      <c r="I43" s="640" t="s">
        <v>569</v>
      </c>
      <c r="J43" s="640" t="s">
        <v>578</v>
      </c>
      <c r="K43" s="50"/>
      <c r="L43" s="1042">
        <v>0</v>
      </c>
      <c r="M43" s="1043">
        <v>0</v>
      </c>
      <c r="N43" s="1043">
        <v>89.035150000000002</v>
      </c>
      <c r="O43" s="1043">
        <v>0</v>
      </c>
      <c r="P43" s="1043">
        <v>0</v>
      </c>
      <c r="Q43" s="1043">
        <v>0</v>
      </c>
      <c r="R43" s="1043">
        <v>0</v>
      </c>
      <c r="S43" s="1043">
        <v>0</v>
      </c>
      <c r="T43" s="1043">
        <v>0</v>
      </c>
      <c r="U43" s="1043">
        <v>0</v>
      </c>
      <c r="V43" s="1043">
        <v>0</v>
      </c>
      <c r="W43" s="1043">
        <v>0</v>
      </c>
      <c r="X43" s="1043">
        <v>0</v>
      </c>
      <c r="Y43" s="1043">
        <v>0</v>
      </c>
      <c r="Z43" s="1043">
        <v>0</v>
      </c>
      <c r="AA43" s="1043">
        <v>0</v>
      </c>
      <c r="AB43" s="1043">
        <v>0</v>
      </c>
      <c r="AC43" s="1043">
        <v>0</v>
      </c>
      <c r="AD43" s="1043">
        <v>0</v>
      </c>
      <c r="AE43" s="1043">
        <v>0</v>
      </c>
      <c r="AF43" s="1043">
        <v>0</v>
      </c>
      <c r="AG43" s="1043">
        <v>0</v>
      </c>
      <c r="AH43" s="1043">
        <v>0</v>
      </c>
      <c r="AI43" s="1043">
        <v>0</v>
      </c>
      <c r="AJ43" s="1043">
        <v>0</v>
      </c>
      <c r="AK43" s="1043">
        <v>0</v>
      </c>
      <c r="AL43" s="1043">
        <v>0</v>
      </c>
      <c r="AM43" s="1043">
        <v>0</v>
      </c>
      <c r="AN43" s="1043">
        <v>0</v>
      </c>
      <c r="AO43" s="1044">
        <v>0</v>
      </c>
      <c r="AP43" s="50"/>
      <c r="AQ43" s="1042">
        <v>0</v>
      </c>
      <c r="AR43" s="1043">
        <v>0</v>
      </c>
      <c r="AS43" s="1043">
        <v>392.28199999999998</v>
      </c>
      <c r="AT43" s="1043">
        <v>0</v>
      </c>
      <c r="AU43" s="1043">
        <v>0</v>
      </c>
      <c r="AV43" s="1043">
        <v>0</v>
      </c>
      <c r="AW43" s="1043">
        <v>0</v>
      </c>
      <c r="AX43" s="1043">
        <v>0</v>
      </c>
      <c r="AY43" s="1043">
        <v>0</v>
      </c>
      <c r="AZ43" s="1043">
        <v>0</v>
      </c>
      <c r="BA43" s="1043">
        <v>0</v>
      </c>
      <c r="BB43" s="1043">
        <v>0</v>
      </c>
      <c r="BC43" s="1043">
        <v>0</v>
      </c>
      <c r="BD43" s="1043">
        <v>0</v>
      </c>
      <c r="BE43" s="1043">
        <v>0</v>
      </c>
      <c r="BF43" s="1043">
        <v>0</v>
      </c>
      <c r="BG43" s="1043">
        <v>0</v>
      </c>
      <c r="BH43" s="1043">
        <v>0</v>
      </c>
      <c r="BI43" s="1043">
        <v>0</v>
      </c>
      <c r="BJ43" s="1043">
        <v>0</v>
      </c>
      <c r="BK43" s="1043">
        <v>0</v>
      </c>
      <c r="BL43" s="1043">
        <v>0</v>
      </c>
      <c r="BM43" s="1043">
        <v>0</v>
      </c>
      <c r="BN43" s="1043">
        <v>0</v>
      </c>
      <c r="BO43" s="1043">
        <v>0</v>
      </c>
      <c r="BP43" s="1043">
        <v>0</v>
      </c>
      <c r="BQ43" s="1043">
        <v>0</v>
      </c>
      <c r="BR43" s="1043">
        <v>0</v>
      </c>
      <c r="BS43" s="1043">
        <v>0</v>
      </c>
      <c r="BT43" s="1044">
        <v>0</v>
      </c>
      <c r="BU43" s="16"/>
    </row>
    <row r="44" spans="2:73" s="17" customFormat="1" ht="15.5" outlineLevel="1">
      <c r="B44" s="1041" t="s">
        <v>793</v>
      </c>
      <c r="C44" s="1041" t="s">
        <v>798</v>
      </c>
      <c r="D44" s="1041" t="s">
        <v>795</v>
      </c>
      <c r="E44" s="1041" t="s">
        <v>796</v>
      </c>
      <c r="F44" s="1041" t="s">
        <v>799</v>
      </c>
      <c r="G44" s="1041" t="s">
        <v>797</v>
      </c>
      <c r="H44" s="1041">
        <v>2010</v>
      </c>
      <c r="I44" s="640" t="s">
        <v>569</v>
      </c>
      <c r="J44" s="640" t="s">
        <v>578</v>
      </c>
      <c r="K44" s="50"/>
      <c r="L44" s="1042">
        <v>0</v>
      </c>
      <c r="M44" s="1043">
        <v>0</v>
      </c>
      <c r="N44" s="1043">
        <v>6.4</v>
      </c>
      <c r="O44" s="1043">
        <v>0</v>
      </c>
      <c r="P44" s="1043">
        <v>0</v>
      </c>
      <c r="Q44" s="1043">
        <v>0</v>
      </c>
      <c r="R44" s="1043">
        <v>0</v>
      </c>
      <c r="S44" s="1043">
        <v>0</v>
      </c>
      <c r="T44" s="1043">
        <v>0</v>
      </c>
      <c r="U44" s="1043">
        <v>0</v>
      </c>
      <c r="V44" s="1043">
        <v>0</v>
      </c>
      <c r="W44" s="1043">
        <v>0</v>
      </c>
      <c r="X44" s="1043">
        <v>0</v>
      </c>
      <c r="Y44" s="1043">
        <v>0</v>
      </c>
      <c r="Z44" s="1043">
        <v>0</v>
      </c>
      <c r="AA44" s="1043">
        <v>0</v>
      </c>
      <c r="AB44" s="1043">
        <v>0</v>
      </c>
      <c r="AC44" s="1043">
        <v>0</v>
      </c>
      <c r="AD44" s="1043">
        <v>0</v>
      </c>
      <c r="AE44" s="1043">
        <v>0</v>
      </c>
      <c r="AF44" s="1043">
        <v>0</v>
      </c>
      <c r="AG44" s="1043">
        <v>0</v>
      </c>
      <c r="AH44" s="1043">
        <v>0</v>
      </c>
      <c r="AI44" s="1043">
        <v>0</v>
      </c>
      <c r="AJ44" s="1043">
        <v>0</v>
      </c>
      <c r="AK44" s="1043">
        <v>0</v>
      </c>
      <c r="AL44" s="1043">
        <v>0</v>
      </c>
      <c r="AM44" s="1043">
        <v>0</v>
      </c>
      <c r="AN44" s="1043">
        <v>0</v>
      </c>
      <c r="AO44" s="1044">
        <v>0</v>
      </c>
      <c r="AP44" s="50"/>
      <c r="AQ44" s="1042">
        <v>0</v>
      </c>
      <c r="AR44" s="1043">
        <v>0</v>
      </c>
      <c r="AS44" s="1043">
        <v>10.20945</v>
      </c>
      <c r="AT44" s="1043">
        <v>0</v>
      </c>
      <c r="AU44" s="1043">
        <v>0</v>
      </c>
      <c r="AV44" s="1043">
        <v>0</v>
      </c>
      <c r="AW44" s="1043">
        <v>0</v>
      </c>
      <c r="AX44" s="1043">
        <v>0</v>
      </c>
      <c r="AY44" s="1043">
        <v>0</v>
      </c>
      <c r="AZ44" s="1043">
        <v>0</v>
      </c>
      <c r="BA44" s="1043">
        <v>0</v>
      </c>
      <c r="BB44" s="1043">
        <v>0</v>
      </c>
      <c r="BC44" s="1043">
        <v>0</v>
      </c>
      <c r="BD44" s="1043">
        <v>0</v>
      </c>
      <c r="BE44" s="1043">
        <v>0</v>
      </c>
      <c r="BF44" s="1043">
        <v>0</v>
      </c>
      <c r="BG44" s="1043">
        <v>0</v>
      </c>
      <c r="BH44" s="1043">
        <v>0</v>
      </c>
      <c r="BI44" s="1043">
        <v>0</v>
      </c>
      <c r="BJ44" s="1043">
        <v>0</v>
      </c>
      <c r="BK44" s="1043">
        <v>0</v>
      </c>
      <c r="BL44" s="1043">
        <v>0</v>
      </c>
      <c r="BM44" s="1043">
        <v>0</v>
      </c>
      <c r="BN44" s="1043">
        <v>0</v>
      </c>
      <c r="BO44" s="1043">
        <v>0</v>
      </c>
      <c r="BP44" s="1043">
        <v>0</v>
      </c>
      <c r="BQ44" s="1043">
        <v>0</v>
      </c>
      <c r="BR44" s="1043">
        <v>0</v>
      </c>
      <c r="BS44" s="1043">
        <v>0</v>
      </c>
      <c r="BT44" s="1044">
        <v>0</v>
      </c>
      <c r="BU44" s="16"/>
    </row>
    <row r="45" spans="2:73" s="17" customFormat="1" ht="15.5" outlineLevel="1">
      <c r="B45" s="1041" t="s">
        <v>793</v>
      </c>
      <c r="C45" s="1041" t="s">
        <v>794</v>
      </c>
      <c r="D45" s="1041" t="s">
        <v>795</v>
      </c>
      <c r="E45" s="1041" t="s">
        <v>796</v>
      </c>
      <c r="F45" s="1041" t="s">
        <v>29</v>
      </c>
      <c r="G45" s="1041" t="s">
        <v>797</v>
      </c>
      <c r="H45" s="1041">
        <v>2010</v>
      </c>
      <c r="I45" s="1045" t="s">
        <v>569</v>
      </c>
      <c r="J45" s="640" t="s">
        <v>578</v>
      </c>
      <c r="K45" s="50"/>
      <c r="L45" s="1042">
        <v>0</v>
      </c>
      <c r="M45" s="1043">
        <v>0</v>
      </c>
      <c r="N45" s="1043">
        <v>449.6703</v>
      </c>
      <c r="O45" s="1043">
        <v>0</v>
      </c>
      <c r="P45" s="1043">
        <v>0</v>
      </c>
      <c r="Q45" s="1043">
        <v>0</v>
      </c>
      <c r="R45" s="1043">
        <v>0</v>
      </c>
      <c r="S45" s="1043">
        <v>0</v>
      </c>
      <c r="T45" s="1043">
        <v>0</v>
      </c>
      <c r="U45" s="1043">
        <v>0</v>
      </c>
      <c r="V45" s="1043">
        <v>0</v>
      </c>
      <c r="W45" s="1043">
        <v>0</v>
      </c>
      <c r="X45" s="1043">
        <v>0</v>
      </c>
      <c r="Y45" s="1043">
        <v>0</v>
      </c>
      <c r="Z45" s="1043">
        <v>0</v>
      </c>
      <c r="AA45" s="1043">
        <v>0</v>
      </c>
      <c r="AB45" s="1043">
        <v>0</v>
      </c>
      <c r="AC45" s="1043">
        <v>0</v>
      </c>
      <c r="AD45" s="1043">
        <v>0</v>
      </c>
      <c r="AE45" s="1043">
        <v>0</v>
      </c>
      <c r="AF45" s="1043">
        <v>0</v>
      </c>
      <c r="AG45" s="1043">
        <v>0</v>
      </c>
      <c r="AH45" s="1043">
        <v>0</v>
      </c>
      <c r="AI45" s="1043">
        <v>0</v>
      </c>
      <c r="AJ45" s="1043">
        <v>0</v>
      </c>
      <c r="AK45" s="1043">
        <v>0</v>
      </c>
      <c r="AL45" s="1043">
        <v>0</v>
      </c>
      <c r="AM45" s="1043">
        <v>0</v>
      </c>
      <c r="AN45" s="1043">
        <v>0</v>
      </c>
      <c r="AO45" s="1044">
        <v>0</v>
      </c>
      <c r="AP45" s="50"/>
      <c r="AQ45" s="1042">
        <v>0</v>
      </c>
      <c r="AR45" s="1043">
        <v>0</v>
      </c>
      <c r="AS45" s="1043">
        <v>1977.5630000000001</v>
      </c>
      <c r="AT45" s="1043">
        <v>0</v>
      </c>
      <c r="AU45" s="1043">
        <v>0</v>
      </c>
      <c r="AV45" s="1043">
        <v>0</v>
      </c>
      <c r="AW45" s="1043">
        <v>0</v>
      </c>
      <c r="AX45" s="1043">
        <v>0</v>
      </c>
      <c r="AY45" s="1043">
        <v>0</v>
      </c>
      <c r="AZ45" s="1043">
        <v>0</v>
      </c>
      <c r="BA45" s="1043">
        <v>0</v>
      </c>
      <c r="BB45" s="1043">
        <v>0</v>
      </c>
      <c r="BC45" s="1043">
        <v>0</v>
      </c>
      <c r="BD45" s="1043">
        <v>0</v>
      </c>
      <c r="BE45" s="1043">
        <v>0</v>
      </c>
      <c r="BF45" s="1043">
        <v>0</v>
      </c>
      <c r="BG45" s="1043">
        <v>0</v>
      </c>
      <c r="BH45" s="1043">
        <v>0</v>
      </c>
      <c r="BI45" s="1043">
        <v>0</v>
      </c>
      <c r="BJ45" s="1043">
        <v>0</v>
      </c>
      <c r="BK45" s="1043">
        <v>0</v>
      </c>
      <c r="BL45" s="1043">
        <v>0</v>
      </c>
      <c r="BM45" s="1043">
        <v>0</v>
      </c>
      <c r="BN45" s="1043">
        <v>0</v>
      </c>
      <c r="BO45" s="1043">
        <v>0</v>
      </c>
      <c r="BP45" s="1043">
        <v>0</v>
      </c>
      <c r="BQ45" s="1043">
        <v>0</v>
      </c>
      <c r="BR45" s="1043">
        <v>0</v>
      </c>
      <c r="BS45" s="1043">
        <v>0</v>
      </c>
      <c r="BT45" s="1044">
        <v>0</v>
      </c>
      <c r="BU45" s="16"/>
    </row>
    <row r="46" spans="2:73" s="17" customFormat="1" ht="15.5" outlineLevel="1">
      <c r="B46" s="1041" t="s">
        <v>793</v>
      </c>
      <c r="C46" s="1041" t="s">
        <v>798</v>
      </c>
      <c r="D46" s="1041" t="s">
        <v>800</v>
      </c>
      <c r="E46" s="1041" t="s">
        <v>796</v>
      </c>
      <c r="F46" s="1041" t="s">
        <v>801</v>
      </c>
      <c r="G46" s="1041" t="s">
        <v>797</v>
      </c>
      <c r="H46" s="1041">
        <v>2010</v>
      </c>
      <c r="I46" s="640" t="s">
        <v>570</v>
      </c>
      <c r="J46" s="640" t="s">
        <v>578</v>
      </c>
      <c r="K46" s="50"/>
      <c r="L46" s="1042">
        <v>0</v>
      </c>
      <c r="M46" s="1043">
        <v>0</v>
      </c>
      <c r="N46" s="1043">
        <v>0</v>
      </c>
      <c r="O46" s="1043">
        <v>5.0524490000000002</v>
      </c>
      <c r="P46" s="1043">
        <v>0</v>
      </c>
      <c r="Q46" s="1043">
        <v>0</v>
      </c>
      <c r="R46" s="1043">
        <v>0</v>
      </c>
      <c r="S46" s="1043">
        <v>0</v>
      </c>
      <c r="T46" s="1043">
        <v>0</v>
      </c>
      <c r="U46" s="1043">
        <v>0</v>
      </c>
      <c r="V46" s="1043">
        <v>0</v>
      </c>
      <c r="W46" s="1043">
        <v>0</v>
      </c>
      <c r="X46" s="1043">
        <v>0</v>
      </c>
      <c r="Y46" s="1043">
        <v>0</v>
      </c>
      <c r="Z46" s="1043">
        <v>0</v>
      </c>
      <c r="AA46" s="1043">
        <v>0</v>
      </c>
      <c r="AB46" s="1043">
        <v>0</v>
      </c>
      <c r="AC46" s="1043">
        <v>0</v>
      </c>
      <c r="AD46" s="1043">
        <v>0</v>
      </c>
      <c r="AE46" s="1043">
        <v>0</v>
      </c>
      <c r="AF46" s="1043">
        <v>0</v>
      </c>
      <c r="AG46" s="1043">
        <v>0</v>
      </c>
      <c r="AH46" s="1043">
        <v>0</v>
      </c>
      <c r="AI46" s="1043">
        <v>0</v>
      </c>
      <c r="AJ46" s="1043">
        <v>0</v>
      </c>
      <c r="AK46" s="1043">
        <v>0</v>
      </c>
      <c r="AL46" s="1043">
        <v>0</v>
      </c>
      <c r="AM46" s="1043">
        <v>0</v>
      </c>
      <c r="AN46" s="1043">
        <v>0</v>
      </c>
      <c r="AO46" s="1044">
        <v>0</v>
      </c>
      <c r="AP46" s="50"/>
      <c r="AQ46" s="1042">
        <v>0</v>
      </c>
      <c r="AR46" s="1043">
        <v>0</v>
      </c>
      <c r="AS46" s="1043">
        <v>0</v>
      </c>
      <c r="AT46" s="1043">
        <v>0</v>
      </c>
      <c r="AU46" s="1043">
        <v>0</v>
      </c>
      <c r="AV46" s="1043">
        <v>0</v>
      </c>
      <c r="AW46" s="1043">
        <v>0</v>
      </c>
      <c r="AX46" s="1043">
        <v>0</v>
      </c>
      <c r="AY46" s="1043">
        <v>0</v>
      </c>
      <c r="AZ46" s="1043">
        <v>0</v>
      </c>
      <c r="BA46" s="1043">
        <v>0</v>
      </c>
      <c r="BB46" s="1043">
        <v>0</v>
      </c>
      <c r="BC46" s="1043">
        <v>0</v>
      </c>
      <c r="BD46" s="1043">
        <v>0</v>
      </c>
      <c r="BE46" s="1043">
        <v>0</v>
      </c>
      <c r="BF46" s="1043">
        <v>0</v>
      </c>
      <c r="BG46" s="1043">
        <v>0</v>
      </c>
      <c r="BH46" s="1043">
        <v>0</v>
      </c>
      <c r="BI46" s="1043">
        <v>0</v>
      </c>
      <c r="BJ46" s="1043">
        <v>0</v>
      </c>
      <c r="BK46" s="1043">
        <v>0</v>
      </c>
      <c r="BL46" s="1043">
        <v>0</v>
      </c>
      <c r="BM46" s="1043">
        <v>0</v>
      </c>
      <c r="BN46" s="1043">
        <v>0</v>
      </c>
      <c r="BO46" s="1043">
        <v>0</v>
      </c>
      <c r="BP46" s="1043">
        <v>0</v>
      </c>
      <c r="BQ46" s="1043">
        <v>0</v>
      </c>
      <c r="BR46" s="1043">
        <v>0</v>
      </c>
      <c r="BS46" s="1043">
        <v>0</v>
      </c>
      <c r="BT46" s="1044">
        <v>0</v>
      </c>
      <c r="BU46" s="16"/>
    </row>
    <row r="47" spans="2:73" s="17" customFormat="1" ht="15.5" outlineLevel="1">
      <c r="B47" s="1041" t="s">
        <v>793</v>
      </c>
      <c r="C47" s="1041" t="s">
        <v>794</v>
      </c>
      <c r="D47" s="1041" t="s">
        <v>42</v>
      </c>
      <c r="E47" s="1041" t="s">
        <v>796</v>
      </c>
      <c r="F47" s="1041" t="s">
        <v>29</v>
      </c>
      <c r="G47" s="1041" t="s">
        <v>797</v>
      </c>
      <c r="H47" s="1041">
        <v>2010</v>
      </c>
      <c r="I47" s="640" t="s">
        <v>570</v>
      </c>
      <c r="J47" s="640" t="s">
        <v>578</v>
      </c>
      <c r="K47" s="50"/>
      <c r="L47" s="1042">
        <v>0</v>
      </c>
      <c r="M47" s="1043">
        <v>0</v>
      </c>
      <c r="N47" s="1043">
        <v>0</v>
      </c>
      <c r="O47" s="1043">
        <v>336.65910000000002</v>
      </c>
      <c r="P47" s="1043">
        <v>0</v>
      </c>
      <c r="Q47" s="1043">
        <v>0</v>
      </c>
      <c r="R47" s="1043">
        <v>0</v>
      </c>
      <c r="S47" s="1043">
        <v>0</v>
      </c>
      <c r="T47" s="1043">
        <v>0</v>
      </c>
      <c r="U47" s="1043">
        <v>0</v>
      </c>
      <c r="V47" s="1043">
        <v>0</v>
      </c>
      <c r="W47" s="1043">
        <v>0</v>
      </c>
      <c r="X47" s="1043">
        <v>0</v>
      </c>
      <c r="Y47" s="1043">
        <v>0</v>
      </c>
      <c r="Z47" s="1043">
        <v>0</v>
      </c>
      <c r="AA47" s="1043">
        <v>0</v>
      </c>
      <c r="AB47" s="1043">
        <v>0</v>
      </c>
      <c r="AC47" s="1043">
        <v>0</v>
      </c>
      <c r="AD47" s="1043">
        <v>0</v>
      </c>
      <c r="AE47" s="1043">
        <v>0</v>
      </c>
      <c r="AF47" s="1043">
        <v>0</v>
      </c>
      <c r="AG47" s="1043">
        <v>0</v>
      </c>
      <c r="AH47" s="1043">
        <v>0</v>
      </c>
      <c r="AI47" s="1043">
        <v>0</v>
      </c>
      <c r="AJ47" s="1043">
        <v>0</v>
      </c>
      <c r="AK47" s="1043">
        <v>0</v>
      </c>
      <c r="AL47" s="1043">
        <v>0</v>
      </c>
      <c r="AM47" s="1043">
        <v>0</v>
      </c>
      <c r="AN47" s="1043">
        <v>0</v>
      </c>
      <c r="AO47" s="1044">
        <v>0</v>
      </c>
      <c r="AP47" s="50"/>
      <c r="AQ47" s="1042">
        <v>0</v>
      </c>
      <c r="AR47" s="1043">
        <v>0</v>
      </c>
      <c r="AS47" s="1043">
        <v>0</v>
      </c>
      <c r="AT47" s="1043">
        <v>0</v>
      </c>
      <c r="AU47" s="1043">
        <v>0</v>
      </c>
      <c r="AV47" s="1043">
        <v>0</v>
      </c>
      <c r="AW47" s="1043">
        <v>0</v>
      </c>
      <c r="AX47" s="1043">
        <v>0</v>
      </c>
      <c r="AY47" s="1043">
        <v>0</v>
      </c>
      <c r="AZ47" s="1043">
        <v>0</v>
      </c>
      <c r="BA47" s="1043">
        <v>0</v>
      </c>
      <c r="BB47" s="1043">
        <v>0</v>
      </c>
      <c r="BC47" s="1043">
        <v>0</v>
      </c>
      <c r="BD47" s="1043">
        <v>0</v>
      </c>
      <c r="BE47" s="1043">
        <v>0</v>
      </c>
      <c r="BF47" s="1043">
        <v>0</v>
      </c>
      <c r="BG47" s="1043">
        <v>0</v>
      </c>
      <c r="BH47" s="1043">
        <v>0</v>
      </c>
      <c r="BI47" s="1043">
        <v>0</v>
      </c>
      <c r="BJ47" s="1043">
        <v>0</v>
      </c>
      <c r="BK47" s="1043">
        <v>0</v>
      </c>
      <c r="BL47" s="1043">
        <v>0</v>
      </c>
      <c r="BM47" s="1043">
        <v>0</v>
      </c>
      <c r="BN47" s="1043">
        <v>0</v>
      </c>
      <c r="BO47" s="1043">
        <v>0</v>
      </c>
      <c r="BP47" s="1043">
        <v>0</v>
      </c>
      <c r="BQ47" s="1043">
        <v>0</v>
      </c>
      <c r="BR47" s="1043">
        <v>0</v>
      </c>
      <c r="BS47" s="1043">
        <v>0</v>
      </c>
      <c r="BT47" s="1044">
        <v>0</v>
      </c>
      <c r="BU47" s="16"/>
    </row>
    <row r="48" spans="2:73" s="17" customFormat="1" ht="15.5" outlineLevel="1">
      <c r="B48" s="1041" t="s">
        <v>793</v>
      </c>
      <c r="C48" s="1041" t="s">
        <v>798</v>
      </c>
      <c r="D48" s="1041" t="s">
        <v>800</v>
      </c>
      <c r="E48" s="1041" t="s">
        <v>796</v>
      </c>
      <c r="F48" s="1041" t="s">
        <v>801</v>
      </c>
      <c r="G48" s="1041" t="s">
        <v>797</v>
      </c>
      <c r="H48" s="1041">
        <v>2010</v>
      </c>
      <c r="I48" s="640" t="s">
        <v>570</v>
      </c>
      <c r="J48" s="640" t="s">
        <v>578</v>
      </c>
      <c r="K48" s="50"/>
      <c r="L48" s="1042">
        <v>0</v>
      </c>
      <c r="M48" s="1043">
        <v>0</v>
      </c>
      <c r="N48" s="1043">
        <v>0</v>
      </c>
      <c r="O48" s="1043">
        <v>0.56138319999999997</v>
      </c>
      <c r="P48" s="1043">
        <v>0</v>
      </c>
      <c r="Q48" s="1043">
        <v>0</v>
      </c>
      <c r="R48" s="1043">
        <v>0</v>
      </c>
      <c r="S48" s="1043">
        <v>0</v>
      </c>
      <c r="T48" s="1043">
        <v>0</v>
      </c>
      <c r="U48" s="1043">
        <v>0</v>
      </c>
      <c r="V48" s="1043">
        <v>0</v>
      </c>
      <c r="W48" s="1043">
        <v>0</v>
      </c>
      <c r="X48" s="1043">
        <v>0</v>
      </c>
      <c r="Y48" s="1043">
        <v>0</v>
      </c>
      <c r="Z48" s="1043">
        <v>0</v>
      </c>
      <c r="AA48" s="1043">
        <v>0</v>
      </c>
      <c r="AB48" s="1043">
        <v>0</v>
      </c>
      <c r="AC48" s="1043">
        <v>0</v>
      </c>
      <c r="AD48" s="1043">
        <v>0</v>
      </c>
      <c r="AE48" s="1043">
        <v>0</v>
      </c>
      <c r="AF48" s="1043">
        <v>0</v>
      </c>
      <c r="AG48" s="1043">
        <v>0</v>
      </c>
      <c r="AH48" s="1043">
        <v>0</v>
      </c>
      <c r="AI48" s="1043">
        <v>0</v>
      </c>
      <c r="AJ48" s="1043">
        <v>0</v>
      </c>
      <c r="AK48" s="1043">
        <v>0</v>
      </c>
      <c r="AL48" s="1043">
        <v>0</v>
      </c>
      <c r="AM48" s="1043">
        <v>0</v>
      </c>
      <c r="AN48" s="1043">
        <v>0</v>
      </c>
      <c r="AO48" s="1044">
        <v>0</v>
      </c>
      <c r="AP48" s="50"/>
      <c r="AQ48" s="1042">
        <v>0</v>
      </c>
      <c r="AR48" s="1043">
        <v>0</v>
      </c>
      <c r="AS48" s="1043">
        <v>0</v>
      </c>
      <c r="AT48" s="1043">
        <v>0</v>
      </c>
      <c r="AU48" s="1043">
        <v>0</v>
      </c>
      <c r="AV48" s="1043">
        <v>0</v>
      </c>
      <c r="AW48" s="1043">
        <v>0</v>
      </c>
      <c r="AX48" s="1043">
        <v>0</v>
      </c>
      <c r="AY48" s="1043">
        <v>0</v>
      </c>
      <c r="AZ48" s="1043">
        <v>0</v>
      </c>
      <c r="BA48" s="1043">
        <v>0</v>
      </c>
      <c r="BB48" s="1043">
        <v>0</v>
      </c>
      <c r="BC48" s="1043">
        <v>0</v>
      </c>
      <c r="BD48" s="1043">
        <v>0</v>
      </c>
      <c r="BE48" s="1043">
        <v>0</v>
      </c>
      <c r="BF48" s="1043">
        <v>0</v>
      </c>
      <c r="BG48" s="1043">
        <v>0</v>
      </c>
      <c r="BH48" s="1043">
        <v>0</v>
      </c>
      <c r="BI48" s="1043">
        <v>0</v>
      </c>
      <c r="BJ48" s="1043">
        <v>0</v>
      </c>
      <c r="BK48" s="1043">
        <v>0</v>
      </c>
      <c r="BL48" s="1043">
        <v>0</v>
      </c>
      <c r="BM48" s="1043">
        <v>0</v>
      </c>
      <c r="BN48" s="1043">
        <v>0</v>
      </c>
      <c r="BO48" s="1043">
        <v>0</v>
      </c>
      <c r="BP48" s="1043">
        <v>0</v>
      </c>
      <c r="BQ48" s="1043">
        <v>0</v>
      </c>
      <c r="BR48" s="1043">
        <v>0</v>
      </c>
      <c r="BS48" s="1043">
        <v>0</v>
      </c>
      <c r="BT48" s="1044">
        <v>0</v>
      </c>
      <c r="BU48" s="16"/>
    </row>
    <row r="49" spans="2:73" s="17" customFormat="1" ht="15.5" outlineLevel="1">
      <c r="B49" s="1041" t="s">
        <v>793</v>
      </c>
      <c r="C49" s="1041" t="s">
        <v>794</v>
      </c>
      <c r="D49" s="1041" t="s">
        <v>42</v>
      </c>
      <c r="E49" s="1041" t="s">
        <v>796</v>
      </c>
      <c r="F49" s="1041" t="s">
        <v>29</v>
      </c>
      <c r="G49" s="1041" t="s">
        <v>797</v>
      </c>
      <c r="H49" s="1041">
        <v>2010</v>
      </c>
      <c r="I49" s="640" t="s">
        <v>570</v>
      </c>
      <c r="J49" s="640" t="s">
        <v>578</v>
      </c>
      <c r="K49" s="50"/>
      <c r="L49" s="1042">
        <v>0</v>
      </c>
      <c r="M49" s="1043">
        <v>0</v>
      </c>
      <c r="N49" s="1043">
        <v>0</v>
      </c>
      <c r="O49" s="1043">
        <v>174.9667</v>
      </c>
      <c r="P49" s="1043">
        <v>0</v>
      </c>
      <c r="Q49" s="1043">
        <v>0</v>
      </c>
      <c r="R49" s="1043">
        <v>0</v>
      </c>
      <c r="S49" s="1043">
        <v>0</v>
      </c>
      <c r="T49" s="1043">
        <v>0</v>
      </c>
      <c r="U49" s="1043">
        <v>0</v>
      </c>
      <c r="V49" s="1043">
        <v>0</v>
      </c>
      <c r="W49" s="1043">
        <v>0</v>
      </c>
      <c r="X49" s="1043">
        <v>0</v>
      </c>
      <c r="Y49" s="1043">
        <v>0</v>
      </c>
      <c r="Z49" s="1043">
        <v>0</v>
      </c>
      <c r="AA49" s="1043">
        <v>0</v>
      </c>
      <c r="AB49" s="1043">
        <v>0</v>
      </c>
      <c r="AC49" s="1043">
        <v>0</v>
      </c>
      <c r="AD49" s="1043">
        <v>0</v>
      </c>
      <c r="AE49" s="1043">
        <v>0</v>
      </c>
      <c r="AF49" s="1043">
        <v>0</v>
      </c>
      <c r="AG49" s="1043">
        <v>0</v>
      </c>
      <c r="AH49" s="1043">
        <v>0</v>
      </c>
      <c r="AI49" s="1043">
        <v>0</v>
      </c>
      <c r="AJ49" s="1043">
        <v>0</v>
      </c>
      <c r="AK49" s="1043">
        <v>0</v>
      </c>
      <c r="AL49" s="1043">
        <v>0</v>
      </c>
      <c r="AM49" s="1043">
        <v>0</v>
      </c>
      <c r="AN49" s="1043">
        <v>0</v>
      </c>
      <c r="AO49" s="1044">
        <v>0</v>
      </c>
      <c r="AP49" s="50"/>
      <c r="AQ49" s="1042">
        <v>0</v>
      </c>
      <c r="AR49" s="1043">
        <v>0</v>
      </c>
      <c r="AS49" s="1043">
        <v>0</v>
      </c>
      <c r="AT49" s="1043">
        <v>0</v>
      </c>
      <c r="AU49" s="1043">
        <v>0</v>
      </c>
      <c r="AV49" s="1043">
        <v>0</v>
      </c>
      <c r="AW49" s="1043">
        <v>0</v>
      </c>
      <c r="AX49" s="1043">
        <v>0</v>
      </c>
      <c r="AY49" s="1043">
        <v>0</v>
      </c>
      <c r="AZ49" s="1043">
        <v>0</v>
      </c>
      <c r="BA49" s="1043">
        <v>0</v>
      </c>
      <c r="BB49" s="1043">
        <v>0</v>
      </c>
      <c r="BC49" s="1043">
        <v>0</v>
      </c>
      <c r="BD49" s="1043">
        <v>0</v>
      </c>
      <c r="BE49" s="1043">
        <v>0</v>
      </c>
      <c r="BF49" s="1043">
        <v>0</v>
      </c>
      <c r="BG49" s="1043">
        <v>0</v>
      </c>
      <c r="BH49" s="1043">
        <v>0</v>
      </c>
      <c r="BI49" s="1043">
        <v>0</v>
      </c>
      <c r="BJ49" s="1043">
        <v>0</v>
      </c>
      <c r="BK49" s="1043">
        <v>0</v>
      </c>
      <c r="BL49" s="1043">
        <v>0</v>
      </c>
      <c r="BM49" s="1043">
        <v>0</v>
      </c>
      <c r="BN49" s="1043">
        <v>0</v>
      </c>
      <c r="BO49" s="1043">
        <v>0</v>
      </c>
      <c r="BP49" s="1043">
        <v>0</v>
      </c>
      <c r="BQ49" s="1043">
        <v>0</v>
      </c>
      <c r="BR49" s="1043">
        <v>0</v>
      </c>
      <c r="BS49" s="1043">
        <v>0</v>
      </c>
      <c r="BT49" s="1044">
        <v>0</v>
      </c>
      <c r="BU49" s="16"/>
    </row>
    <row r="50" spans="2:73" s="17" customFormat="1" ht="15.5" outlineLevel="1">
      <c r="B50" s="1041" t="s">
        <v>793</v>
      </c>
      <c r="C50" s="1041" t="s">
        <v>794</v>
      </c>
      <c r="D50" s="1041" t="s">
        <v>2</v>
      </c>
      <c r="E50" s="1041" t="s">
        <v>796</v>
      </c>
      <c r="F50" s="1041" t="s">
        <v>29</v>
      </c>
      <c r="G50" s="1041" t="s">
        <v>802</v>
      </c>
      <c r="H50" s="1041">
        <v>2011</v>
      </c>
      <c r="I50" s="640" t="s">
        <v>567</v>
      </c>
      <c r="J50" s="640" t="s">
        <v>585</v>
      </c>
      <c r="K50" s="50"/>
      <c r="L50" s="1042">
        <v>6.9885629741930746</v>
      </c>
      <c r="M50" s="1043">
        <v>6.9885629741930746</v>
      </c>
      <c r="N50" s="1043">
        <v>6.9885629741930746</v>
      </c>
      <c r="O50" s="1043">
        <v>2.6003949831621713</v>
      </c>
      <c r="P50" s="1043">
        <v>0</v>
      </c>
      <c r="Q50" s="1043">
        <v>0</v>
      </c>
      <c r="R50" s="1043">
        <v>0</v>
      </c>
      <c r="S50" s="1043">
        <v>0</v>
      </c>
      <c r="T50" s="1043">
        <v>0</v>
      </c>
      <c r="U50" s="1043">
        <v>0</v>
      </c>
      <c r="V50" s="1043">
        <v>0</v>
      </c>
      <c r="W50" s="1043">
        <v>0</v>
      </c>
      <c r="X50" s="1043">
        <v>0</v>
      </c>
      <c r="Y50" s="1043">
        <v>0</v>
      </c>
      <c r="Z50" s="1043">
        <v>0</v>
      </c>
      <c r="AA50" s="1043">
        <v>0</v>
      </c>
      <c r="AB50" s="1043">
        <v>0</v>
      </c>
      <c r="AC50" s="1043">
        <v>0</v>
      </c>
      <c r="AD50" s="1043">
        <v>0</v>
      </c>
      <c r="AE50" s="1043">
        <v>0</v>
      </c>
      <c r="AF50" s="1043">
        <v>0</v>
      </c>
      <c r="AG50" s="1043">
        <v>0</v>
      </c>
      <c r="AH50" s="1043">
        <v>0</v>
      </c>
      <c r="AI50" s="1043">
        <v>0</v>
      </c>
      <c r="AJ50" s="1043">
        <v>0</v>
      </c>
      <c r="AK50" s="1043">
        <v>0</v>
      </c>
      <c r="AL50" s="1043">
        <v>0</v>
      </c>
      <c r="AM50" s="1043">
        <v>0</v>
      </c>
      <c r="AN50" s="1043">
        <v>0</v>
      </c>
      <c r="AO50" s="1044">
        <v>0</v>
      </c>
      <c r="AP50" s="50"/>
      <c r="AQ50" s="1042">
        <v>8560.8035168923561</v>
      </c>
      <c r="AR50" s="1043">
        <v>8560.8035168923561</v>
      </c>
      <c r="AS50" s="1043">
        <v>8560.8035168923561</v>
      </c>
      <c r="AT50" s="1043">
        <v>4636.664893805485</v>
      </c>
      <c r="AU50" s="1043">
        <v>0</v>
      </c>
      <c r="AV50" s="1043">
        <v>0</v>
      </c>
      <c r="AW50" s="1043">
        <v>0</v>
      </c>
      <c r="AX50" s="1043">
        <v>0</v>
      </c>
      <c r="AY50" s="1043">
        <v>0</v>
      </c>
      <c r="AZ50" s="1043">
        <v>0</v>
      </c>
      <c r="BA50" s="1043">
        <v>0</v>
      </c>
      <c r="BB50" s="1043">
        <v>0</v>
      </c>
      <c r="BC50" s="1043">
        <v>0</v>
      </c>
      <c r="BD50" s="1043">
        <v>0</v>
      </c>
      <c r="BE50" s="1043">
        <v>0</v>
      </c>
      <c r="BF50" s="1043">
        <v>0</v>
      </c>
      <c r="BG50" s="1043">
        <v>0</v>
      </c>
      <c r="BH50" s="1043">
        <v>0</v>
      </c>
      <c r="BI50" s="1043">
        <v>0</v>
      </c>
      <c r="BJ50" s="1043">
        <v>0</v>
      </c>
      <c r="BK50" s="1043">
        <v>0</v>
      </c>
      <c r="BL50" s="1043">
        <v>0</v>
      </c>
      <c r="BM50" s="1043">
        <v>0</v>
      </c>
      <c r="BN50" s="1043">
        <v>0</v>
      </c>
      <c r="BO50" s="1043">
        <v>0</v>
      </c>
      <c r="BP50" s="1043">
        <v>0</v>
      </c>
      <c r="BQ50" s="1043">
        <v>0</v>
      </c>
      <c r="BR50" s="1043">
        <v>0</v>
      </c>
      <c r="BS50" s="1043">
        <v>0</v>
      </c>
      <c r="BT50" s="1044">
        <v>0</v>
      </c>
      <c r="BU50" s="16"/>
    </row>
    <row r="51" spans="2:73" s="17" customFormat="1" ht="15.5" outlineLevel="1">
      <c r="B51" s="1041" t="s">
        <v>793</v>
      </c>
      <c r="C51" s="1041" t="s">
        <v>794</v>
      </c>
      <c r="D51" s="1041" t="s">
        <v>1</v>
      </c>
      <c r="E51" s="1041" t="s">
        <v>796</v>
      </c>
      <c r="F51" s="1041" t="s">
        <v>29</v>
      </c>
      <c r="G51" s="1041" t="s">
        <v>802</v>
      </c>
      <c r="H51" s="1041">
        <v>2011</v>
      </c>
      <c r="I51" s="640" t="s">
        <v>567</v>
      </c>
      <c r="J51" s="640" t="s">
        <v>585</v>
      </c>
      <c r="K51" s="50"/>
      <c r="L51" s="1042">
        <v>35.962915018326093</v>
      </c>
      <c r="M51" s="1043">
        <v>35.962915018326093</v>
      </c>
      <c r="N51" s="1043">
        <v>35.962915018326093</v>
      </c>
      <c r="O51" s="1043">
        <v>34.943958223286799</v>
      </c>
      <c r="P51" s="1043">
        <v>24.550858745825472</v>
      </c>
      <c r="Q51" s="1043">
        <v>0</v>
      </c>
      <c r="R51" s="1043">
        <v>0</v>
      </c>
      <c r="S51" s="1043">
        <v>0</v>
      </c>
      <c r="T51" s="1043">
        <v>0</v>
      </c>
      <c r="U51" s="1043">
        <v>0</v>
      </c>
      <c r="V51" s="1043">
        <v>0</v>
      </c>
      <c r="W51" s="1043">
        <v>0</v>
      </c>
      <c r="X51" s="1043">
        <v>0</v>
      </c>
      <c r="Y51" s="1043">
        <v>0</v>
      </c>
      <c r="Z51" s="1043">
        <v>0</v>
      </c>
      <c r="AA51" s="1043">
        <v>0</v>
      </c>
      <c r="AB51" s="1043">
        <v>0</v>
      </c>
      <c r="AC51" s="1043">
        <v>0</v>
      </c>
      <c r="AD51" s="1043">
        <v>0</v>
      </c>
      <c r="AE51" s="1043">
        <v>0</v>
      </c>
      <c r="AF51" s="1043">
        <v>0</v>
      </c>
      <c r="AG51" s="1043">
        <v>0</v>
      </c>
      <c r="AH51" s="1043">
        <v>0</v>
      </c>
      <c r="AI51" s="1043">
        <v>0</v>
      </c>
      <c r="AJ51" s="1043">
        <v>0</v>
      </c>
      <c r="AK51" s="1043">
        <v>0</v>
      </c>
      <c r="AL51" s="1043">
        <v>0</v>
      </c>
      <c r="AM51" s="1043">
        <v>0</v>
      </c>
      <c r="AN51" s="1043">
        <v>0</v>
      </c>
      <c r="AO51" s="1044">
        <v>0</v>
      </c>
      <c r="AP51" s="50"/>
      <c r="AQ51" s="1042">
        <v>262506.3124313298</v>
      </c>
      <c r="AR51" s="1043">
        <v>262506.3124313298</v>
      </c>
      <c r="AS51" s="1043">
        <v>262506.3124313298</v>
      </c>
      <c r="AT51" s="1043">
        <v>261595.10581325053</v>
      </c>
      <c r="AU51" s="1043">
        <v>186727.33803115992</v>
      </c>
      <c r="AV51" s="1043">
        <v>0</v>
      </c>
      <c r="AW51" s="1043">
        <v>0</v>
      </c>
      <c r="AX51" s="1043">
        <v>0</v>
      </c>
      <c r="AY51" s="1043">
        <v>0</v>
      </c>
      <c r="AZ51" s="1043">
        <v>0</v>
      </c>
      <c r="BA51" s="1043">
        <v>0</v>
      </c>
      <c r="BB51" s="1043">
        <v>0</v>
      </c>
      <c r="BC51" s="1043">
        <v>0</v>
      </c>
      <c r="BD51" s="1043">
        <v>0</v>
      </c>
      <c r="BE51" s="1043">
        <v>0</v>
      </c>
      <c r="BF51" s="1043">
        <v>0</v>
      </c>
      <c r="BG51" s="1043">
        <v>0</v>
      </c>
      <c r="BH51" s="1043">
        <v>0</v>
      </c>
      <c r="BI51" s="1043">
        <v>0</v>
      </c>
      <c r="BJ51" s="1043">
        <v>0</v>
      </c>
      <c r="BK51" s="1043">
        <v>0</v>
      </c>
      <c r="BL51" s="1043">
        <v>0</v>
      </c>
      <c r="BM51" s="1043">
        <v>0</v>
      </c>
      <c r="BN51" s="1043">
        <v>0</v>
      </c>
      <c r="BO51" s="1043">
        <v>0</v>
      </c>
      <c r="BP51" s="1043">
        <v>0</v>
      </c>
      <c r="BQ51" s="1043">
        <v>0</v>
      </c>
      <c r="BR51" s="1043">
        <v>0</v>
      </c>
      <c r="BS51" s="1043">
        <v>0</v>
      </c>
      <c r="BT51" s="1044">
        <v>0</v>
      </c>
      <c r="BU51" s="16"/>
    </row>
    <row r="52" spans="2:73" s="17" customFormat="1" ht="15.5" outlineLevel="1">
      <c r="B52" s="1041" t="s">
        <v>793</v>
      </c>
      <c r="C52" s="1041" t="s">
        <v>794</v>
      </c>
      <c r="D52" s="1041" t="s">
        <v>5</v>
      </c>
      <c r="E52" s="1041" t="s">
        <v>796</v>
      </c>
      <c r="F52" s="1041" t="s">
        <v>29</v>
      </c>
      <c r="G52" s="1041" t="s">
        <v>802</v>
      </c>
      <c r="H52" s="1041">
        <v>2011</v>
      </c>
      <c r="I52" s="640" t="s">
        <v>567</v>
      </c>
      <c r="J52" s="640" t="s">
        <v>585</v>
      </c>
      <c r="K52" s="50"/>
      <c r="L52" s="1042">
        <v>27.4250937914513</v>
      </c>
      <c r="M52" s="1043">
        <v>27.4250937914513</v>
      </c>
      <c r="N52" s="1043">
        <v>27.4250937914513</v>
      </c>
      <c r="O52" s="1043">
        <v>27.4250937914513</v>
      </c>
      <c r="P52" s="1043">
        <v>25.51480978718682</v>
      </c>
      <c r="Q52" s="1043">
        <v>23.427904979319269</v>
      </c>
      <c r="R52" s="1043">
        <v>18.950427947124663</v>
      </c>
      <c r="S52" s="1043">
        <v>18.827044288056452</v>
      </c>
      <c r="T52" s="1043">
        <v>22.824233100188486</v>
      </c>
      <c r="U52" s="1043">
        <v>10.827046659641892</v>
      </c>
      <c r="V52" s="1043">
        <v>1.5397092675054158</v>
      </c>
      <c r="W52" s="1043">
        <v>1.539068822938265</v>
      </c>
      <c r="X52" s="1043">
        <v>1.539068822938265</v>
      </c>
      <c r="Y52" s="1043">
        <v>1.4285285630219771</v>
      </c>
      <c r="Z52" s="1043">
        <v>1.4285285630219771</v>
      </c>
      <c r="AA52" s="1043">
        <v>1.2057310630151372</v>
      </c>
      <c r="AB52" s="1043">
        <v>0</v>
      </c>
      <c r="AC52" s="1043">
        <v>0</v>
      </c>
      <c r="AD52" s="1043">
        <v>0</v>
      </c>
      <c r="AE52" s="1043">
        <v>0</v>
      </c>
      <c r="AF52" s="1043">
        <v>0</v>
      </c>
      <c r="AG52" s="1043">
        <v>0</v>
      </c>
      <c r="AH52" s="1043">
        <v>0</v>
      </c>
      <c r="AI52" s="1043">
        <v>0</v>
      </c>
      <c r="AJ52" s="1043">
        <v>0</v>
      </c>
      <c r="AK52" s="1043">
        <v>0</v>
      </c>
      <c r="AL52" s="1043">
        <v>0</v>
      </c>
      <c r="AM52" s="1043">
        <v>0</v>
      </c>
      <c r="AN52" s="1043">
        <v>0</v>
      </c>
      <c r="AO52" s="1044">
        <v>0</v>
      </c>
      <c r="AP52" s="50"/>
      <c r="AQ52" s="1042">
        <v>479312.86223310482</v>
      </c>
      <c r="AR52" s="1043">
        <v>479312.86223310482</v>
      </c>
      <c r="AS52" s="1043">
        <v>479312.86223310482</v>
      </c>
      <c r="AT52" s="1043">
        <v>479312.86223310482</v>
      </c>
      <c r="AU52" s="1043">
        <v>438056.65717455623</v>
      </c>
      <c r="AV52" s="1043">
        <v>392985.99098102079</v>
      </c>
      <c r="AW52" s="1043">
        <v>296286.38496809878</v>
      </c>
      <c r="AX52" s="1043">
        <v>295205.54411466123</v>
      </c>
      <c r="AY52" s="1043">
        <v>381532.41536674538</v>
      </c>
      <c r="AZ52" s="1043">
        <v>122430.42696507648</v>
      </c>
      <c r="BA52" s="1043">
        <v>44083.235847399686</v>
      </c>
      <c r="BB52" s="1043">
        <v>38805.239968394817</v>
      </c>
      <c r="BC52" s="1043">
        <v>38805.239968394817</v>
      </c>
      <c r="BD52" s="1043">
        <v>28659.299602197825</v>
      </c>
      <c r="BE52" s="1043">
        <v>28659.299602197825</v>
      </c>
      <c r="BF52" s="1043">
        <v>26040.048427441678</v>
      </c>
      <c r="BG52" s="1043">
        <v>0</v>
      </c>
      <c r="BH52" s="1043">
        <v>0</v>
      </c>
      <c r="BI52" s="1043">
        <v>0</v>
      </c>
      <c r="BJ52" s="1043">
        <v>0</v>
      </c>
      <c r="BK52" s="1043">
        <v>0</v>
      </c>
      <c r="BL52" s="1043">
        <v>0</v>
      </c>
      <c r="BM52" s="1043">
        <v>0</v>
      </c>
      <c r="BN52" s="1043">
        <v>0</v>
      </c>
      <c r="BO52" s="1043">
        <v>0</v>
      </c>
      <c r="BP52" s="1043">
        <v>0</v>
      </c>
      <c r="BQ52" s="1043">
        <v>0</v>
      </c>
      <c r="BR52" s="1043">
        <v>0</v>
      </c>
      <c r="BS52" s="1043">
        <v>0</v>
      </c>
      <c r="BT52" s="1044">
        <v>0</v>
      </c>
      <c r="BU52" s="16"/>
    </row>
    <row r="53" spans="2:73" outlineLevel="1">
      <c r="B53" s="1041" t="s">
        <v>793</v>
      </c>
      <c r="C53" s="1041" t="s">
        <v>794</v>
      </c>
      <c r="D53" s="1041" t="s">
        <v>4</v>
      </c>
      <c r="E53" s="1041" t="s">
        <v>796</v>
      </c>
      <c r="F53" s="1041" t="s">
        <v>29</v>
      </c>
      <c r="G53" s="1041" t="s">
        <v>802</v>
      </c>
      <c r="H53" s="1041">
        <v>2011</v>
      </c>
      <c r="I53" s="640" t="s">
        <v>567</v>
      </c>
      <c r="J53" s="640" t="s">
        <v>585</v>
      </c>
      <c r="K53" s="50"/>
      <c r="L53" s="1042">
        <v>18.901692690209543</v>
      </c>
      <c r="M53" s="1043">
        <v>18.901692690209543</v>
      </c>
      <c r="N53" s="1043">
        <v>18.901692690209543</v>
      </c>
      <c r="O53" s="1043">
        <v>18.901692690209543</v>
      </c>
      <c r="P53" s="1043">
        <v>17.766079770228057</v>
      </c>
      <c r="Q53" s="1043">
        <v>16.525470490510845</v>
      </c>
      <c r="R53" s="1043">
        <v>13.952410964232683</v>
      </c>
      <c r="S53" s="1043">
        <v>13.806309044129691</v>
      </c>
      <c r="T53" s="1043">
        <v>16.182531243828382</v>
      </c>
      <c r="U53" s="1043">
        <v>9.05052370207172</v>
      </c>
      <c r="V53" s="1043">
        <v>1.111818990872405</v>
      </c>
      <c r="W53" s="1043">
        <v>1.1111149368782336</v>
      </c>
      <c r="X53" s="1043">
        <v>1.1111149368782336</v>
      </c>
      <c r="Y53" s="1043">
        <v>1.0900111427288275</v>
      </c>
      <c r="Z53" s="1043">
        <v>1.0900111427288275</v>
      </c>
      <c r="AA53" s="1043">
        <v>1.0352285528715863</v>
      </c>
      <c r="AB53" s="1043">
        <v>0</v>
      </c>
      <c r="AC53" s="1043">
        <v>0</v>
      </c>
      <c r="AD53" s="1043">
        <v>0</v>
      </c>
      <c r="AE53" s="1043">
        <v>0</v>
      </c>
      <c r="AF53" s="1043">
        <v>0</v>
      </c>
      <c r="AG53" s="1043">
        <v>0</v>
      </c>
      <c r="AH53" s="1043">
        <v>0</v>
      </c>
      <c r="AI53" s="1043">
        <v>0</v>
      </c>
      <c r="AJ53" s="1043">
        <v>0</v>
      </c>
      <c r="AK53" s="1043">
        <v>0</v>
      </c>
      <c r="AL53" s="1043">
        <v>0</v>
      </c>
      <c r="AM53" s="1043">
        <v>0</v>
      </c>
      <c r="AN53" s="1043">
        <v>0</v>
      </c>
      <c r="AO53" s="1044">
        <v>0</v>
      </c>
      <c r="AP53" s="50"/>
      <c r="AQ53" s="1042">
        <v>305679.32824966602</v>
      </c>
      <c r="AR53" s="1043">
        <v>305679.32824966602</v>
      </c>
      <c r="AS53" s="1043">
        <v>305679.32824966602</v>
      </c>
      <c r="AT53" s="1043">
        <v>305679.32824966602</v>
      </c>
      <c r="AU53" s="1043">
        <v>281153.61406826472</v>
      </c>
      <c r="AV53" s="1043">
        <v>254360.30442043647</v>
      </c>
      <c r="AW53" s="1043">
        <v>198790.205311086</v>
      </c>
      <c r="AX53" s="1043">
        <v>197510.35249098376</v>
      </c>
      <c r="AY53" s="1043">
        <v>248829.37632021334</v>
      </c>
      <c r="AZ53" s="1043">
        <v>94800.150841188326</v>
      </c>
      <c r="BA53" s="1043">
        <v>30740.980896537218</v>
      </c>
      <c r="BB53" s="1043">
        <v>24938.770571973091</v>
      </c>
      <c r="BC53" s="1043">
        <v>24938.770571973091</v>
      </c>
      <c r="BD53" s="1043">
        <v>23001.758327723597</v>
      </c>
      <c r="BE53" s="1043">
        <v>23001.758327723597</v>
      </c>
      <c r="BF53" s="1043">
        <v>22357.723440279358</v>
      </c>
      <c r="BG53" s="1043">
        <v>0</v>
      </c>
      <c r="BH53" s="1043">
        <v>0</v>
      </c>
      <c r="BI53" s="1043">
        <v>0</v>
      </c>
      <c r="BJ53" s="1043">
        <v>0</v>
      </c>
      <c r="BK53" s="1043">
        <v>0</v>
      </c>
      <c r="BL53" s="1043">
        <v>0</v>
      </c>
      <c r="BM53" s="1043">
        <v>0</v>
      </c>
      <c r="BN53" s="1043">
        <v>0</v>
      </c>
      <c r="BO53" s="1043">
        <v>0</v>
      </c>
      <c r="BP53" s="1043">
        <v>0</v>
      </c>
      <c r="BQ53" s="1043">
        <v>0</v>
      </c>
      <c r="BR53" s="1043">
        <v>0</v>
      </c>
      <c r="BS53" s="1043">
        <v>0</v>
      </c>
      <c r="BT53" s="1044">
        <v>0</v>
      </c>
    </row>
    <row r="54" spans="2:73" outlineLevel="1">
      <c r="B54" s="1041" t="s">
        <v>793</v>
      </c>
      <c r="C54" s="1041" t="s">
        <v>794</v>
      </c>
      <c r="D54" s="1041" t="s">
        <v>3</v>
      </c>
      <c r="E54" s="1041" t="s">
        <v>796</v>
      </c>
      <c r="F54" s="1041" t="s">
        <v>29</v>
      </c>
      <c r="G54" s="1041" t="s">
        <v>802</v>
      </c>
      <c r="H54" s="1041">
        <v>2011</v>
      </c>
      <c r="I54" s="640" t="s">
        <v>567</v>
      </c>
      <c r="J54" s="640" t="s">
        <v>585</v>
      </c>
      <c r="K54" s="50"/>
      <c r="L54" s="1042">
        <v>641.92259522546397</v>
      </c>
      <c r="M54" s="1043">
        <v>641.92259522546397</v>
      </c>
      <c r="N54" s="1043">
        <v>641.92259522546397</v>
      </c>
      <c r="O54" s="1043">
        <v>641.92259522546397</v>
      </c>
      <c r="P54" s="1043">
        <v>641.92259522546397</v>
      </c>
      <c r="Q54" s="1043">
        <v>641.92259522546397</v>
      </c>
      <c r="R54" s="1043">
        <v>641.92259522546397</v>
      </c>
      <c r="S54" s="1043">
        <v>641.92259522546397</v>
      </c>
      <c r="T54" s="1043">
        <v>641.92259522546397</v>
      </c>
      <c r="U54" s="1043">
        <v>641.92259522546397</v>
      </c>
      <c r="V54" s="1043">
        <v>641.92259522546397</v>
      </c>
      <c r="W54" s="1043">
        <v>641.92259522546397</v>
      </c>
      <c r="X54" s="1043">
        <v>641.92259522546397</v>
      </c>
      <c r="Y54" s="1043">
        <v>641.92259522546397</v>
      </c>
      <c r="Z54" s="1043">
        <v>641.92259522546397</v>
      </c>
      <c r="AA54" s="1043">
        <v>641.92259522546397</v>
      </c>
      <c r="AB54" s="1043">
        <v>641.92259522546397</v>
      </c>
      <c r="AC54" s="1043">
        <v>641.92259522546397</v>
      </c>
      <c r="AD54" s="1043">
        <v>520.67919693327667</v>
      </c>
      <c r="AE54" s="1043">
        <v>0</v>
      </c>
      <c r="AF54" s="1043">
        <v>0</v>
      </c>
      <c r="AG54" s="1043">
        <v>0</v>
      </c>
      <c r="AH54" s="1043">
        <v>0</v>
      </c>
      <c r="AI54" s="1043">
        <v>0</v>
      </c>
      <c r="AJ54" s="1043">
        <v>0</v>
      </c>
      <c r="AK54" s="1043">
        <v>0</v>
      </c>
      <c r="AL54" s="1043">
        <v>0</v>
      </c>
      <c r="AM54" s="1043">
        <v>0</v>
      </c>
      <c r="AN54" s="1043">
        <v>0</v>
      </c>
      <c r="AO54" s="1044">
        <v>0</v>
      </c>
      <c r="AP54" s="50"/>
      <c r="AQ54" s="1042">
        <v>1178372.1744378607</v>
      </c>
      <c r="AR54" s="1043">
        <v>1178372.1744378607</v>
      </c>
      <c r="AS54" s="1043">
        <v>1178372.1744378607</v>
      </c>
      <c r="AT54" s="1043">
        <v>1178372.1744378607</v>
      </c>
      <c r="AU54" s="1043">
        <v>1178372.1744378607</v>
      </c>
      <c r="AV54" s="1043">
        <v>1178372.1744378607</v>
      </c>
      <c r="AW54" s="1043">
        <v>1178372.1744378607</v>
      </c>
      <c r="AX54" s="1043">
        <v>1178372.1744378607</v>
      </c>
      <c r="AY54" s="1043">
        <v>1178372.1744378607</v>
      </c>
      <c r="AZ54" s="1043">
        <v>1178372.1744378607</v>
      </c>
      <c r="BA54" s="1043">
        <v>1178372.1744378607</v>
      </c>
      <c r="BB54" s="1043">
        <v>1178372.1744378607</v>
      </c>
      <c r="BC54" s="1043">
        <v>1178372.1744378607</v>
      </c>
      <c r="BD54" s="1043">
        <v>1178372.1744378607</v>
      </c>
      <c r="BE54" s="1043">
        <v>1178372.1744378607</v>
      </c>
      <c r="BF54" s="1043">
        <v>1178372.1744378607</v>
      </c>
      <c r="BG54" s="1043">
        <v>1178372.1744378607</v>
      </c>
      <c r="BH54" s="1043">
        <v>1178372.1744378607</v>
      </c>
      <c r="BI54" s="1043">
        <v>1069933.668989213</v>
      </c>
      <c r="BJ54" s="1043">
        <v>0</v>
      </c>
      <c r="BK54" s="1043">
        <v>0</v>
      </c>
      <c r="BL54" s="1043">
        <v>0</v>
      </c>
      <c r="BM54" s="1043">
        <v>0</v>
      </c>
      <c r="BN54" s="1043">
        <v>0</v>
      </c>
      <c r="BO54" s="1043">
        <v>0</v>
      </c>
      <c r="BP54" s="1043">
        <v>0</v>
      </c>
      <c r="BQ54" s="1043">
        <v>0</v>
      </c>
      <c r="BR54" s="1043">
        <v>0</v>
      </c>
      <c r="BS54" s="1043">
        <v>0</v>
      </c>
      <c r="BT54" s="1044">
        <v>0</v>
      </c>
    </row>
    <row r="55" spans="2:73" outlineLevel="1">
      <c r="B55" s="1041" t="s">
        <v>803</v>
      </c>
      <c r="C55" s="1041" t="s">
        <v>794</v>
      </c>
      <c r="D55" s="1041" t="s">
        <v>42</v>
      </c>
      <c r="E55" s="1041" t="s">
        <v>796</v>
      </c>
      <c r="F55" s="1041" t="s">
        <v>29</v>
      </c>
      <c r="G55" s="1041" t="s">
        <v>797</v>
      </c>
      <c r="H55" s="1041">
        <v>2011</v>
      </c>
      <c r="I55" s="640" t="s">
        <v>567</v>
      </c>
      <c r="J55" s="640" t="s">
        <v>585</v>
      </c>
      <c r="K55" s="50"/>
      <c r="L55" s="1042">
        <v>151.76000000000002</v>
      </c>
      <c r="M55" s="1043">
        <v>0</v>
      </c>
      <c r="N55" s="1043">
        <v>0</v>
      </c>
      <c r="O55" s="1043">
        <v>0</v>
      </c>
      <c r="P55" s="1043">
        <v>0</v>
      </c>
      <c r="Q55" s="1043">
        <v>0</v>
      </c>
      <c r="R55" s="1043">
        <v>0</v>
      </c>
      <c r="S55" s="1043">
        <v>0</v>
      </c>
      <c r="T55" s="1043">
        <v>0</v>
      </c>
      <c r="U55" s="1043">
        <v>0</v>
      </c>
      <c r="V55" s="1043">
        <v>0</v>
      </c>
      <c r="W55" s="1043">
        <v>0</v>
      </c>
      <c r="X55" s="1043">
        <v>0</v>
      </c>
      <c r="Y55" s="1043">
        <v>0</v>
      </c>
      <c r="Z55" s="1043">
        <v>0</v>
      </c>
      <c r="AA55" s="1043">
        <v>0</v>
      </c>
      <c r="AB55" s="1043">
        <v>0</v>
      </c>
      <c r="AC55" s="1043">
        <v>0</v>
      </c>
      <c r="AD55" s="1043">
        <v>0</v>
      </c>
      <c r="AE55" s="1043">
        <v>0</v>
      </c>
      <c r="AF55" s="1043">
        <v>0</v>
      </c>
      <c r="AG55" s="1043">
        <v>0</v>
      </c>
      <c r="AH55" s="1043">
        <v>0</v>
      </c>
      <c r="AI55" s="1043">
        <v>0</v>
      </c>
      <c r="AJ55" s="1043">
        <v>0</v>
      </c>
      <c r="AK55" s="1043">
        <v>0</v>
      </c>
      <c r="AL55" s="1043">
        <v>0</v>
      </c>
      <c r="AM55" s="1043">
        <v>0</v>
      </c>
      <c r="AN55" s="1043">
        <v>0</v>
      </c>
      <c r="AO55" s="1044">
        <v>0</v>
      </c>
      <c r="AP55" s="50"/>
      <c r="AQ55" s="1042">
        <v>0</v>
      </c>
      <c r="AR55" s="1043">
        <v>0</v>
      </c>
      <c r="AS55" s="1043">
        <v>0</v>
      </c>
      <c r="AT55" s="1043">
        <v>0</v>
      </c>
      <c r="AU55" s="1043">
        <v>0</v>
      </c>
      <c r="AV55" s="1043">
        <v>0</v>
      </c>
      <c r="AW55" s="1043">
        <v>0</v>
      </c>
      <c r="AX55" s="1043">
        <v>0</v>
      </c>
      <c r="AY55" s="1043">
        <v>0</v>
      </c>
      <c r="AZ55" s="1043">
        <v>0</v>
      </c>
      <c r="BA55" s="1043">
        <v>0</v>
      </c>
      <c r="BB55" s="1043">
        <v>0</v>
      </c>
      <c r="BC55" s="1043">
        <v>0</v>
      </c>
      <c r="BD55" s="1043">
        <v>0</v>
      </c>
      <c r="BE55" s="1043">
        <v>0</v>
      </c>
      <c r="BF55" s="1043">
        <v>0</v>
      </c>
      <c r="BG55" s="1043">
        <v>0</v>
      </c>
      <c r="BH55" s="1043">
        <v>0</v>
      </c>
      <c r="BI55" s="1043">
        <v>0</v>
      </c>
      <c r="BJ55" s="1043">
        <v>0</v>
      </c>
      <c r="BK55" s="1043">
        <v>0</v>
      </c>
      <c r="BL55" s="1043">
        <v>0</v>
      </c>
      <c r="BM55" s="1043">
        <v>0</v>
      </c>
      <c r="BN55" s="1043">
        <v>0</v>
      </c>
      <c r="BO55" s="1043">
        <v>0</v>
      </c>
      <c r="BP55" s="1043">
        <v>0</v>
      </c>
      <c r="BQ55" s="1043">
        <v>0</v>
      </c>
      <c r="BR55" s="1043">
        <v>0</v>
      </c>
      <c r="BS55" s="1043">
        <v>0</v>
      </c>
      <c r="BT55" s="1044">
        <v>0</v>
      </c>
    </row>
    <row r="56" spans="2:73" outlineLevel="1">
      <c r="B56" s="1041" t="s">
        <v>803</v>
      </c>
      <c r="C56" s="1041" t="s">
        <v>794</v>
      </c>
      <c r="D56" s="1041" t="s">
        <v>6</v>
      </c>
      <c r="E56" s="1041" t="s">
        <v>796</v>
      </c>
      <c r="F56" s="1041" t="s">
        <v>29</v>
      </c>
      <c r="G56" s="1041" t="s">
        <v>802</v>
      </c>
      <c r="H56" s="1041">
        <v>2011</v>
      </c>
      <c r="I56" s="640" t="s">
        <v>567</v>
      </c>
      <c r="J56" s="640" t="s">
        <v>585</v>
      </c>
      <c r="K56" s="50"/>
      <c r="L56" s="1042">
        <v>0</v>
      </c>
      <c r="M56" s="1043">
        <v>0</v>
      </c>
      <c r="N56" s="1043">
        <v>0</v>
      </c>
      <c r="O56" s="1043">
        <v>0</v>
      </c>
      <c r="P56" s="1043">
        <v>0</v>
      </c>
      <c r="Q56" s="1043">
        <v>0</v>
      </c>
      <c r="R56" s="1043">
        <v>0</v>
      </c>
      <c r="S56" s="1043">
        <v>0</v>
      </c>
      <c r="T56" s="1043">
        <v>0</v>
      </c>
      <c r="U56" s="1043">
        <v>0</v>
      </c>
      <c r="V56" s="1043">
        <v>0</v>
      </c>
      <c r="W56" s="1043">
        <v>0</v>
      </c>
      <c r="X56" s="1043">
        <v>0</v>
      </c>
      <c r="Y56" s="1043">
        <v>0</v>
      </c>
      <c r="Z56" s="1043">
        <v>0</v>
      </c>
      <c r="AA56" s="1043">
        <v>0</v>
      </c>
      <c r="AB56" s="1043">
        <v>0</v>
      </c>
      <c r="AC56" s="1043">
        <v>0</v>
      </c>
      <c r="AD56" s="1043">
        <v>0</v>
      </c>
      <c r="AE56" s="1043">
        <v>0</v>
      </c>
      <c r="AF56" s="1043">
        <v>0</v>
      </c>
      <c r="AG56" s="1043">
        <v>0</v>
      </c>
      <c r="AH56" s="1043">
        <v>0</v>
      </c>
      <c r="AI56" s="1043">
        <v>0</v>
      </c>
      <c r="AJ56" s="1043">
        <v>0</v>
      </c>
      <c r="AK56" s="1043">
        <v>0</v>
      </c>
      <c r="AL56" s="1043">
        <v>0</v>
      </c>
      <c r="AM56" s="1043">
        <v>0</v>
      </c>
      <c r="AN56" s="1043">
        <v>0</v>
      </c>
      <c r="AO56" s="1044">
        <v>0</v>
      </c>
      <c r="AP56" s="50"/>
      <c r="AQ56" s="1042">
        <v>0</v>
      </c>
      <c r="AR56" s="1043">
        <v>0</v>
      </c>
      <c r="AS56" s="1043">
        <v>0</v>
      </c>
      <c r="AT56" s="1043">
        <v>0</v>
      </c>
      <c r="AU56" s="1043">
        <v>0</v>
      </c>
      <c r="AV56" s="1043">
        <v>0</v>
      </c>
      <c r="AW56" s="1043">
        <v>0</v>
      </c>
      <c r="AX56" s="1043">
        <v>0</v>
      </c>
      <c r="AY56" s="1043">
        <v>0</v>
      </c>
      <c r="AZ56" s="1043">
        <v>0</v>
      </c>
      <c r="BA56" s="1043">
        <v>0</v>
      </c>
      <c r="BB56" s="1043">
        <v>0</v>
      </c>
      <c r="BC56" s="1043">
        <v>0</v>
      </c>
      <c r="BD56" s="1043">
        <v>0</v>
      </c>
      <c r="BE56" s="1043">
        <v>0</v>
      </c>
      <c r="BF56" s="1043">
        <v>0</v>
      </c>
      <c r="BG56" s="1043">
        <v>0</v>
      </c>
      <c r="BH56" s="1043">
        <v>0</v>
      </c>
      <c r="BI56" s="1043">
        <v>0</v>
      </c>
      <c r="BJ56" s="1043">
        <v>0</v>
      </c>
      <c r="BK56" s="1043">
        <v>0</v>
      </c>
      <c r="BL56" s="1043">
        <v>0</v>
      </c>
      <c r="BM56" s="1043">
        <v>0</v>
      </c>
      <c r="BN56" s="1043">
        <v>0</v>
      </c>
      <c r="BO56" s="1043">
        <v>0</v>
      </c>
      <c r="BP56" s="1043">
        <v>0</v>
      </c>
      <c r="BQ56" s="1043">
        <v>0</v>
      </c>
      <c r="BR56" s="1043">
        <v>0</v>
      </c>
      <c r="BS56" s="1043">
        <v>0</v>
      </c>
      <c r="BT56" s="1044">
        <v>0</v>
      </c>
    </row>
    <row r="57" spans="2:73" outlineLevel="1">
      <c r="B57" s="1041" t="s">
        <v>804</v>
      </c>
      <c r="C57" s="1041" t="s">
        <v>798</v>
      </c>
      <c r="D57" s="1041" t="s">
        <v>805</v>
      </c>
      <c r="E57" s="1041" t="s">
        <v>796</v>
      </c>
      <c r="F57" s="1041" t="s">
        <v>799</v>
      </c>
      <c r="G57" s="1041" t="s">
        <v>797</v>
      </c>
      <c r="H57" s="1041">
        <v>2011</v>
      </c>
      <c r="I57" s="640" t="s">
        <v>567</v>
      </c>
      <c r="J57" s="640" t="s">
        <v>585</v>
      </c>
      <c r="K57" s="50"/>
      <c r="L57" s="1042">
        <v>5.76</v>
      </c>
      <c r="M57" s="1043">
        <v>0</v>
      </c>
      <c r="N57" s="1043">
        <v>0</v>
      </c>
      <c r="O57" s="1043">
        <v>0</v>
      </c>
      <c r="P57" s="1043">
        <v>0</v>
      </c>
      <c r="Q57" s="1043">
        <v>0</v>
      </c>
      <c r="R57" s="1043">
        <v>0</v>
      </c>
      <c r="S57" s="1043">
        <v>0</v>
      </c>
      <c r="T57" s="1043">
        <v>0</v>
      </c>
      <c r="U57" s="1043">
        <v>0</v>
      </c>
      <c r="V57" s="1043">
        <v>0</v>
      </c>
      <c r="W57" s="1043">
        <v>0</v>
      </c>
      <c r="X57" s="1043">
        <v>0</v>
      </c>
      <c r="Y57" s="1043">
        <v>0</v>
      </c>
      <c r="Z57" s="1043">
        <v>0</v>
      </c>
      <c r="AA57" s="1043">
        <v>0</v>
      </c>
      <c r="AB57" s="1043">
        <v>0</v>
      </c>
      <c r="AC57" s="1043">
        <v>0</v>
      </c>
      <c r="AD57" s="1043">
        <v>0</v>
      </c>
      <c r="AE57" s="1043">
        <v>0</v>
      </c>
      <c r="AF57" s="1043">
        <v>0</v>
      </c>
      <c r="AG57" s="1043">
        <v>0</v>
      </c>
      <c r="AH57" s="1043">
        <v>0</v>
      </c>
      <c r="AI57" s="1043">
        <v>0</v>
      </c>
      <c r="AJ57" s="1043">
        <v>0</v>
      </c>
      <c r="AK57" s="1043">
        <v>0</v>
      </c>
      <c r="AL57" s="1043">
        <v>0</v>
      </c>
      <c r="AM57" s="1043">
        <v>0</v>
      </c>
      <c r="AN57" s="1043">
        <v>0</v>
      </c>
      <c r="AO57" s="1044">
        <v>0</v>
      </c>
      <c r="AP57" s="50"/>
      <c r="AQ57" s="1042">
        <v>0</v>
      </c>
      <c r="AR57" s="1043">
        <v>0</v>
      </c>
      <c r="AS57" s="1043">
        <v>0</v>
      </c>
      <c r="AT57" s="1043">
        <v>0</v>
      </c>
      <c r="AU57" s="1043">
        <v>0</v>
      </c>
      <c r="AV57" s="1043">
        <v>0</v>
      </c>
      <c r="AW57" s="1043">
        <v>0</v>
      </c>
      <c r="AX57" s="1043">
        <v>0</v>
      </c>
      <c r="AY57" s="1043">
        <v>0</v>
      </c>
      <c r="AZ57" s="1043">
        <v>0</v>
      </c>
      <c r="BA57" s="1043">
        <v>0</v>
      </c>
      <c r="BB57" s="1043">
        <v>0</v>
      </c>
      <c r="BC57" s="1043">
        <v>0</v>
      </c>
      <c r="BD57" s="1043">
        <v>0</v>
      </c>
      <c r="BE57" s="1043">
        <v>0</v>
      </c>
      <c r="BF57" s="1043">
        <v>0</v>
      </c>
      <c r="BG57" s="1043">
        <v>0</v>
      </c>
      <c r="BH57" s="1043">
        <v>0</v>
      </c>
      <c r="BI57" s="1043">
        <v>0</v>
      </c>
      <c r="BJ57" s="1043">
        <v>0</v>
      </c>
      <c r="BK57" s="1043">
        <v>0</v>
      </c>
      <c r="BL57" s="1043">
        <v>0</v>
      </c>
      <c r="BM57" s="1043">
        <v>0</v>
      </c>
      <c r="BN57" s="1043">
        <v>0</v>
      </c>
      <c r="BO57" s="1043">
        <v>0</v>
      </c>
      <c r="BP57" s="1043">
        <v>0</v>
      </c>
      <c r="BQ57" s="1043">
        <v>0</v>
      </c>
      <c r="BR57" s="1043">
        <v>0</v>
      </c>
      <c r="BS57" s="1043">
        <v>0</v>
      </c>
      <c r="BT57" s="1044">
        <v>0</v>
      </c>
    </row>
    <row r="58" spans="2:73" outlineLevel="1">
      <c r="B58" s="1041" t="s">
        <v>804</v>
      </c>
      <c r="C58" s="1041" t="s">
        <v>798</v>
      </c>
      <c r="D58" s="1041" t="s">
        <v>806</v>
      </c>
      <c r="E58" s="1041" t="s">
        <v>796</v>
      </c>
      <c r="F58" s="1041" t="s">
        <v>799</v>
      </c>
      <c r="G58" s="1041" t="s">
        <v>797</v>
      </c>
      <c r="H58" s="1041">
        <v>2011</v>
      </c>
      <c r="I58" s="640" t="s">
        <v>567</v>
      </c>
      <c r="J58" s="640" t="s">
        <v>585</v>
      </c>
      <c r="K58" s="50"/>
      <c r="L58" s="1042">
        <v>455.08199999999999</v>
      </c>
      <c r="M58" s="1043">
        <v>0</v>
      </c>
      <c r="N58" s="1043">
        <v>0</v>
      </c>
      <c r="O58" s="1043">
        <v>0</v>
      </c>
      <c r="P58" s="1043">
        <v>0</v>
      </c>
      <c r="Q58" s="1043">
        <v>0</v>
      </c>
      <c r="R58" s="1043">
        <v>0</v>
      </c>
      <c r="S58" s="1043">
        <v>0</v>
      </c>
      <c r="T58" s="1043">
        <v>0</v>
      </c>
      <c r="U58" s="1043">
        <v>0</v>
      </c>
      <c r="V58" s="1043">
        <v>0</v>
      </c>
      <c r="W58" s="1043">
        <v>0</v>
      </c>
      <c r="X58" s="1043">
        <v>0</v>
      </c>
      <c r="Y58" s="1043">
        <v>0</v>
      </c>
      <c r="Z58" s="1043">
        <v>0</v>
      </c>
      <c r="AA58" s="1043">
        <v>0</v>
      </c>
      <c r="AB58" s="1043">
        <v>0</v>
      </c>
      <c r="AC58" s="1043">
        <v>0</v>
      </c>
      <c r="AD58" s="1043">
        <v>0</v>
      </c>
      <c r="AE58" s="1043">
        <v>0</v>
      </c>
      <c r="AF58" s="1043">
        <v>0</v>
      </c>
      <c r="AG58" s="1043">
        <v>0</v>
      </c>
      <c r="AH58" s="1043">
        <v>0</v>
      </c>
      <c r="AI58" s="1043">
        <v>0</v>
      </c>
      <c r="AJ58" s="1043">
        <v>0</v>
      </c>
      <c r="AK58" s="1043">
        <v>0</v>
      </c>
      <c r="AL58" s="1043">
        <v>0</v>
      </c>
      <c r="AM58" s="1043">
        <v>0</v>
      </c>
      <c r="AN58" s="1043">
        <v>0</v>
      </c>
      <c r="AO58" s="1044">
        <v>0</v>
      </c>
      <c r="AP58" s="50"/>
      <c r="AQ58" s="1042">
        <v>17767.759999999998</v>
      </c>
      <c r="AR58" s="1043">
        <v>0</v>
      </c>
      <c r="AS58" s="1043">
        <v>0</v>
      </c>
      <c r="AT58" s="1043">
        <v>0</v>
      </c>
      <c r="AU58" s="1043">
        <v>0</v>
      </c>
      <c r="AV58" s="1043">
        <v>0</v>
      </c>
      <c r="AW58" s="1043">
        <v>0</v>
      </c>
      <c r="AX58" s="1043">
        <v>0</v>
      </c>
      <c r="AY58" s="1043">
        <v>0</v>
      </c>
      <c r="AZ58" s="1043">
        <v>0</v>
      </c>
      <c r="BA58" s="1043">
        <v>0</v>
      </c>
      <c r="BB58" s="1043">
        <v>0</v>
      </c>
      <c r="BC58" s="1043">
        <v>0</v>
      </c>
      <c r="BD58" s="1043">
        <v>0</v>
      </c>
      <c r="BE58" s="1043">
        <v>0</v>
      </c>
      <c r="BF58" s="1043">
        <v>0</v>
      </c>
      <c r="BG58" s="1043">
        <v>0</v>
      </c>
      <c r="BH58" s="1043">
        <v>0</v>
      </c>
      <c r="BI58" s="1043">
        <v>0</v>
      </c>
      <c r="BJ58" s="1043">
        <v>0</v>
      </c>
      <c r="BK58" s="1043">
        <v>0</v>
      </c>
      <c r="BL58" s="1043">
        <v>0</v>
      </c>
      <c r="BM58" s="1043">
        <v>0</v>
      </c>
      <c r="BN58" s="1043">
        <v>0</v>
      </c>
      <c r="BO58" s="1043">
        <v>0</v>
      </c>
      <c r="BP58" s="1043">
        <v>0</v>
      </c>
      <c r="BQ58" s="1043">
        <v>0</v>
      </c>
      <c r="BR58" s="1043">
        <v>0</v>
      </c>
      <c r="BS58" s="1043">
        <v>0</v>
      </c>
      <c r="BT58" s="1044">
        <v>0</v>
      </c>
    </row>
    <row r="59" spans="2:73" outlineLevel="1">
      <c r="B59" s="1041" t="s">
        <v>804</v>
      </c>
      <c r="C59" s="1041" t="s">
        <v>798</v>
      </c>
      <c r="D59" s="1041" t="s">
        <v>21</v>
      </c>
      <c r="E59" s="1041" t="s">
        <v>796</v>
      </c>
      <c r="F59" s="1041" t="s">
        <v>799</v>
      </c>
      <c r="G59" s="1041" t="s">
        <v>802</v>
      </c>
      <c r="H59" s="1041">
        <v>2011</v>
      </c>
      <c r="I59" s="640" t="s">
        <v>567</v>
      </c>
      <c r="J59" s="640" t="s">
        <v>585</v>
      </c>
      <c r="K59" s="50"/>
      <c r="L59" s="1042">
        <v>260.90803991794672</v>
      </c>
      <c r="M59" s="1043">
        <v>260.08712873835219</v>
      </c>
      <c r="N59" s="1043">
        <v>255.97450774808883</v>
      </c>
      <c r="O59" s="1043">
        <v>211.44022027459175</v>
      </c>
      <c r="P59" s="1043">
        <v>211.44022027459175</v>
      </c>
      <c r="Q59" s="1043">
        <v>211.44022027459175</v>
      </c>
      <c r="R59" s="1043">
        <v>78.800560304824188</v>
      </c>
      <c r="S59" s="1043">
        <v>72.628460390314999</v>
      </c>
      <c r="T59" s="1043">
        <v>72.628460390314999</v>
      </c>
      <c r="U59" s="1043">
        <v>72.628460390314999</v>
      </c>
      <c r="V59" s="1043">
        <v>68.52217625828014</v>
      </c>
      <c r="W59" s="1043">
        <v>68.52217625828014</v>
      </c>
      <c r="X59" s="1043">
        <v>11.751991623668847</v>
      </c>
      <c r="Y59" s="1043">
        <v>11.751991623668847</v>
      </c>
      <c r="Z59" s="1043">
        <v>11.751991623668847</v>
      </c>
      <c r="AA59" s="1043">
        <v>0</v>
      </c>
      <c r="AB59" s="1043">
        <v>0</v>
      </c>
      <c r="AC59" s="1043">
        <v>0</v>
      </c>
      <c r="AD59" s="1043">
        <v>0</v>
      </c>
      <c r="AE59" s="1043">
        <v>0</v>
      </c>
      <c r="AF59" s="1043">
        <v>0</v>
      </c>
      <c r="AG59" s="1043">
        <v>0</v>
      </c>
      <c r="AH59" s="1043">
        <v>0</v>
      </c>
      <c r="AI59" s="1043">
        <v>0</v>
      </c>
      <c r="AJ59" s="1043">
        <v>0</v>
      </c>
      <c r="AK59" s="1043">
        <v>0</v>
      </c>
      <c r="AL59" s="1043">
        <v>0</v>
      </c>
      <c r="AM59" s="1043">
        <v>0</v>
      </c>
      <c r="AN59" s="1043">
        <v>0</v>
      </c>
      <c r="AO59" s="1044">
        <v>0</v>
      </c>
      <c r="AP59" s="50"/>
      <c r="AQ59" s="1042">
        <v>631336.09519030957</v>
      </c>
      <c r="AR59" s="1043">
        <v>629043.19413396483</v>
      </c>
      <c r="AS59" s="1043">
        <v>618492.77257100388</v>
      </c>
      <c r="AT59" s="1043">
        <v>494725.18538609933</v>
      </c>
      <c r="AU59" s="1043">
        <v>494725.18538609933</v>
      </c>
      <c r="AV59" s="1043">
        <v>494725.18538609933</v>
      </c>
      <c r="AW59" s="1043">
        <v>176545.49174467372</v>
      </c>
      <c r="AX59" s="1043">
        <v>171912.49044476336</v>
      </c>
      <c r="AY59" s="1043">
        <v>171912.49044476336</v>
      </c>
      <c r="AZ59" s="1043">
        <v>171912.49044476336</v>
      </c>
      <c r="BA59" s="1043">
        <v>144911.32081548698</v>
      </c>
      <c r="BB59" s="1043">
        <v>144911.32081548698</v>
      </c>
      <c r="BC59" s="1043">
        <v>8821.469714221741</v>
      </c>
      <c r="BD59" s="1043">
        <v>8821.469714221741</v>
      </c>
      <c r="BE59" s="1043">
        <v>8821.469714221741</v>
      </c>
      <c r="BF59" s="1043">
        <v>0</v>
      </c>
      <c r="BG59" s="1043">
        <v>0</v>
      </c>
      <c r="BH59" s="1043">
        <v>0</v>
      </c>
      <c r="BI59" s="1043">
        <v>0</v>
      </c>
      <c r="BJ59" s="1043">
        <v>0</v>
      </c>
      <c r="BK59" s="1043">
        <v>0</v>
      </c>
      <c r="BL59" s="1043">
        <v>0</v>
      </c>
      <c r="BM59" s="1043">
        <v>0</v>
      </c>
      <c r="BN59" s="1043">
        <v>0</v>
      </c>
      <c r="BO59" s="1043">
        <v>0</v>
      </c>
      <c r="BP59" s="1043">
        <v>0</v>
      </c>
      <c r="BQ59" s="1043">
        <v>0</v>
      </c>
      <c r="BR59" s="1043">
        <v>0</v>
      </c>
      <c r="BS59" s="1043">
        <v>0</v>
      </c>
      <c r="BT59" s="1044">
        <v>0</v>
      </c>
    </row>
    <row r="60" spans="2:73" ht="15.5" outlineLevel="1">
      <c r="B60" s="1041" t="s">
        <v>804</v>
      </c>
      <c r="C60" s="1041" t="s">
        <v>798</v>
      </c>
      <c r="D60" s="1041" t="s">
        <v>22</v>
      </c>
      <c r="E60" s="1041" t="s">
        <v>796</v>
      </c>
      <c r="F60" s="1041" t="s">
        <v>799</v>
      </c>
      <c r="G60" s="1041" t="s">
        <v>802</v>
      </c>
      <c r="H60" s="1041">
        <v>2011</v>
      </c>
      <c r="I60" s="640" t="s">
        <v>567</v>
      </c>
      <c r="J60" s="640" t="s">
        <v>585</v>
      </c>
      <c r="K60" s="50"/>
      <c r="L60" s="1042">
        <v>563.68446764139082</v>
      </c>
      <c r="M60" s="1043">
        <v>563.68446764139082</v>
      </c>
      <c r="N60" s="1043">
        <v>563.68446764139082</v>
      </c>
      <c r="O60" s="1043">
        <v>550.66485693248649</v>
      </c>
      <c r="P60" s="1043">
        <v>458.34768725125775</v>
      </c>
      <c r="Q60" s="1043">
        <v>423.59563332671848</v>
      </c>
      <c r="R60" s="1043">
        <v>387.80533734349859</v>
      </c>
      <c r="S60" s="1043">
        <v>387.80533734349859</v>
      </c>
      <c r="T60" s="1043">
        <v>330.58476652545392</v>
      </c>
      <c r="U60" s="1043">
        <v>330.58476652545392</v>
      </c>
      <c r="V60" s="1043">
        <v>328.2943441926019</v>
      </c>
      <c r="W60" s="1043">
        <v>328.2943441926019</v>
      </c>
      <c r="X60" s="1043">
        <v>82.581877423467773</v>
      </c>
      <c r="Y60" s="1043">
        <v>23.952104039157337</v>
      </c>
      <c r="Z60" s="1043">
        <v>16.826920066441492</v>
      </c>
      <c r="AA60" s="1043">
        <v>13.144059785597749</v>
      </c>
      <c r="AB60" s="1043">
        <v>13.144059785597749</v>
      </c>
      <c r="AC60" s="1043">
        <v>13.144059785597749</v>
      </c>
      <c r="AD60" s="1043">
        <v>13.144059785597749</v>
      </c>
      <c r="AE60" s="1043">
        <v>13.144059785597749</v>
      </c>
      <c r="AF60" s="1043">
        <v>0</v>
      </c>
      <c r="AG60" s="1043">
        <v>0</v>
      </c>
      <c r="AH60" s="1043">
        <v>0</v>
      </c>
      <c r="AI60" s="1043">
        <v>0</v>
      </c>
      <c r="AJ60" s="1043">
        <v>0</v>
      </c>
      <c r="AK60" s="1043">
        <v>0</v>
      </c>
      <c r="AL60" s="1043">
        <v>0</v>
      </c>
      <c r="AM60" s="1043">
        <v>0</v>
      </c>
      <c r="AN60" s="1043">
        <v>0</v>
      </c>
      <c r="AO60" s="1044">
        <v>0</v>
      </c>
      <c r="AP60" s="50"/>
      <c r="AQ60" s="1042">
        <v>3057370.0272504357</v>
      </c>
      <c r="AR60" s="1043">
        <v>3057370.0272504357</v>
      </c>
      <c r="AS60" s="1043">
        <v>3057370.0272504357</v>
      </c>
      <c r="AT60" s="1043">
        <v>3007414.2943077022</v>
      </c>
      <c r="AU60" s="1043">
        <v>2537280.8048618073</v>
      </c>
      <c r="AV60" s="1043">
        <v>2403938.544184349</v>
      </c>
      <c r="AW60" s="1043">
        <v>2266612.5896643479</v>
      </c>
      <c r="AX60" s="1043">
        <v>2266612.5896643479</v>
      </c>
      <c r="AY60" s="1043">
        <v>2049286.0523988444</v>
      </c>
      <c r="AZ60" s="1043">
        <v>2049286.0523988444</v>
      </c>
      <c r="BA60" s="1043">
        <v>2019607.8877112637</v>
      </c>
      <c r="BB60" s="1043">
        <v>2019607.8877112637</v>
      </c>
      <c r="BC60" s="1043">
        <v>309383.70478805096</v>
      </c>
      <c r="BD60" s="1043">
        <v>84423.576012736303</v>
      </c>
      <c r="BE60" s="1043">
        <v>64996.513462526236</v>
      </c>
      <c r="BF60" s="1043">
        <v>50433.239143130959</v>
      </c>
      <c r="BG60" s="1043">
        <v>50433.239143130959</v>
      </c>
      <c r="BH60" s="1043">
        <v>50433.239143130959</v>
      </c>
      <c r="BI60" s="1043">
        <v>50433.239143130959</v>
      </c>
      <c r="BJ60" s="1043">
        <v>50433.239143130959</v>
      </c>
      <c r="BK60" s="1043">
        <v>0</v>
      </c>
      <c r="BL60" s="1043">
        <v>0</v>
      </c>
      <c r="BM60" s="1043">
        <v>0</v>
      </c>
      <c r="BN60" s="1043">
        <v>0</v>
      </c>
      <c r="BO60" s="1043">
        <v>0</v>
      </c>
      <c r="BP60" s="1043">
        <v>0</v>
      </c>
      <c r="BQ60" s="1043">
        <v>0</v>
      </c>
      <c r="BR60" s="1043">
        <v>0</v>
      </c>
      <c r="BS60" s="1043">
        <v>0</v>
      </c>
      <c r="BT60" s="1044">
        <v>0</v>
      </c>
      <c r="BU60" s="163"/>
    </row>
    <row r="61" spans="2:73" outlineLevel="1">
      <c r="B61" s="1041" t="s">
        <v>804</v>
      </c>
      <c r="C61" s="1041" t="s">
        <v>807</v>
      </c>
      <c r="D61" s="1041" t="s">
        <v>9</v>
      </c>
      <c r="E61" s="1041" t="s">
        <v>796</v>
      </c>
      <c r="F61" s="1041" t="s">
        <v>807</v>
      </c>
      <c r="G61" s="1041" t="s">
        <v>797</v>
      </c>
      <c r="H61" s="1041">
        <v>2011</v>
      </c>
      <c r="I61" s="640" t="s">
        <v>567</v>
      </c>
      <c r="J61" s="640" t="s">
        <v>585</v>
      </c>
      <c r="K61" s="50"/>
      <c r="L61" s="1042">
        <v>1452.9179999999999</v>
      </c>
      <c r="M61" s="1043">
        <v>0</v>
      </c>
      <c r="N61" s="1043">
        <v>0</v>
      </c>
      <c r="O61" s="1043">
        <v>0</v>
      </c>
      <c r="P61" s="1043">
        <v>0</v>
      </c>
      <c r="Q61" s="1043">
        <v>0</v>
      </c>
      <c r="R61" s="1043">
        <v>0</v>
      </c>
      <c r="S61" s="1043">
        <v>0</v>
      </c>
      <c r="T61" s="1043">
        <v>0</v>
      </c>
      <c r="U61" s="1043">
        <v>0</v>
      </c>
      <c r="V61" s="1043">
        <v>0</v>
      </c>
      <c r="W61" s="1043">
        <v>0</v>
      </c>
      <c r="X61" s="1043">
        <v>0</v>
      </c>
      <c r="Y61" s="1043">
        <v>0</v>
      </c>
      <c r="Z61" s="1043">
        <v>0</v>
      </c>
      <c r="AA61" s="1043">
        <v>0</v>
      </c>
      <c r="AB61" s="1043">
        <v>0</v>
      </c>
      <c r="AC61" s="1043">
        <v>0</v>
      </c>
      <c r="AD61" s="1043">
        <v>0</v>
      </c>
      <c r="AE61" s="1043">
        <v>0</v>
      </c>
      <c r="AF61" s="1043">
        <v>0</v>
      </c>
      <c r="AG61" s="1043">
        <v>0</v>
      </c>
      <c r="AH61" s="1043">
        <v>0</v>
      </c>
      <c r="AI61" s="1043">
        <v>0</v>
      </c>
      <c r="AJ61" s="1043">
        <v>0</v>
      </c>
      <c r="AK61" s="1043">
        <v>0</v>
      </c>
      <c r="AL61" s="1043">
        <v>0</v>
      </c>
      <c r="AM61" s="1043">
        <v>0</v>
      </c>
      <c r="AN61" s="1043">
        <v>0</v>
      </c>
      <c r="AO61" s="1044">
        <v>0</v>
      </c>
      <c r="AP61" s="50"/>
      <c r="AQ61" s="1042">
        <v>85284.719999999987</v>
      </c>
      <c r="AR61" s="1043">
        <v>0</v>
      </c>
      <c r="AS61" s="1043">
        <v>0</v>
      </c>
      <c r="AT61" s="1043">
        <v>0</v>
      </c>
      <c r="AU61" s="1043">
        <v>0</v>
      </c>
      <c r="AV61" s="1043">
        <v>0</v>
      </c>
      <c r="AW61" s="1043">
        <v>0</v>
      </c>
      <c r="AX61" s="1043">
        <v>0</v>
      </c>
      <c r="AY61" s="1043">
        <v>0</v>
      </c>
      <c r="AZ61" s="1043">
        <v>0</v>
      </c>
      <c r="BA61" s="1043">
        <v>0</v>
      </c>
      <c r="BB61" s="1043">
        <v>0</v>
      </c>
      <c r="BC61" s="1043">
        <v>0</v>
      </c>
      <c r="BD61" s="1043">
        <v>0</v>
      </c>
      <c r="BE61" s="1043">
        <v>0</v>
      </c>
      <c r="BF61" s="1043">
        <v>0</v>
      </c>
      <c r="BG61" s="1043">
        <v>0</v>
      </c>
      <c r="BH61" s="1043">
        <v>0</v>
      </c>
      <c r="BI61" s="1043">
        <v>0</v>
      </c>
      <c r="BJ61" s="1043">
        <v>0</v>
      </c>
      <c r="BK61" s="1043">
        <v>0</v>
      </c>
      <c r="BL61" s="1043">
        <v>0</v>
      </c>
      <c r="BM61" s="1043">
        <v>0</v>
      </c>
      <c r="BN61" s="1043">
        <v>0</v>
      </c>
      <c r="BO61" s="1043">
        <v>0</v>
      </c>
      <c r="BP61" s="1043">
        <v>0</v>
      </c>
      <c r="BQ61" s="1043">
        <v>0</v>
      </c>
      <c r="BR61" s="1043">
        <v>0</v>
      </c>
      <c r="BS61" s="1043">
        <v>0</v>
      </c>
      <c r="BT61" s="1044">
        <v>0</v>
      </c>
    </row>
    <row r="62" spans="2:73" outlineLevel="1">
      <c r="B62" s="1041" t="s">
        <v>804</v>
      </c>
      <c r="C62" s="1041" t="s">
        <v>807</v>
      </c>
      <c r="D62" s="1041" t="s">
        <v>22</v>
      </c>
      <c r="E62" s="1041" t="s">
        <v>796</v>
      </c>
      <c r="F62" s="1041" t="s">
        <v>807</v>
      </c>
      <c r="G62" s="1041" t="s">
        <v>802</v>
      </c>
      <c r="H62" s="1041">
        <v>2011</v>
      </c>
      <c r="I62" s="640" t="s">
        <v>567</v>
      </c>
      <c r="J62" s="640" t="s">
        <v>585</v>
      </c>
      <c r="K62" s="50"/>
      <c r="L62" s="1042">
        <v>39.952116108783223</v>
      </c>
      <c r="M62" s="1043">
        <v>39.952116108783223</v>
      </c>
      <c r="N62" s="1043">
        <v>39.952116108783223</v>
      </c>
      <c r="O62" s="1043">
        <v>39.952116108783223</v>
      </c>
      <c r="P62" s="1043">
        <v>39.952116108783223</v>
      </c>
      <c r="Q62" s="1043">
        <v>39.952116108783223</v>
      </c>
      <c r="R62" s="1043">
        <v>37.123346646414682</v>
      </c>
      <c r="S62" s="1043">
        <v>37.123346646414682</v>
      </c>
      <c r="T62" s="1043">
        <v>33.53669629002551</v>
      </c>
      <c r="U62" s="1043">
        <v>33.53669629002551</v>
      </c>
      <c r="V62" s="1043">
        <v>33.53669629002551</v>
      </c>
      <c r="W62" s="1043">
        <v>33.53669629002551</v>
      </c>
      <c r="X62" s="1043">
        <v>0.87161026646635253</v>
      </c>
      <c r="Y62" s="1043">
        <v>0.87161026646635253</v>
      </c>
      <c r="Z62" s="1043">
        <v>0.87161026646635253</v>
      </c>
      <c r="AA62" s="1043">
        <v>0</v>
      </c>
      <c r="AB62" s="1043">
        <v>0</v>
      </c>
      <c r="AC62" s="1043">
        <v>0</v>
      </c>
      <c r="AD62" s="1043">
        <v>0</v>
      </c>
      <c r="AE62" s="1043">
        <v>0</v>
      </c>
      <c r="AF62" s="1043">
        <v>0</v>
      </c>
      <c r="AG62" s="1043">
        <v>0</v>
      </c>
      <c r="AH62" s="1043">
        <v>0</v>
      </c>
      <c r="AI62" s="1043">
        <v>0</v>
      </c>
      <c r="AJ62" s="1043">
        <v>0</v>
      </c>
      <c r="AK62" s="1043">
        <v>0</v>
      </c>
      <c r="AL62" s="1043">
        <v>0</v>
      </c>
      <c r="AM62" s="1043">
        <v>0</v>
      </c>
      <c r="AN62" s="1043">
        <v>0</v>
      </c>
      <c r="AO62" s="1044">
        <v>0</v>
      </c>
      <c r="AP62" s="50"/>
      <c r="AQ62" s="1042">
        <v>271185.08689651696</v>
      </c>
      <c r="AR62" s="1043">
        <v>271185.08689651696</v>
      </c>
      <c r="AS62" s="1043">
        <v>271185.08689651696</v>
      </c>
      <c r="AT62" s="1043">
        <v>271185.08689651696</v>
      </c>
      <c r="AU62" s="1043">
        <v>271185.08689651696</v>
      </c>
      <c r="AV62" s="1043">
        <v>271185.08689651696</v>
      </c>
      <c r="AW62" s="1043">
        <v>260331.21000433038</v>
      </c>
      <c r="AX62" s="1043">
        <v>260331.21000433038</v>
      </c>
      <c r="AY62" s="1043">
        <v>246569.37400410365</v>
      </c>
      <c r="AZ62" s="1043">
        <v>246569.37400410365</v>
      </c>
      <c r="BA62" s="1043">
        <v>246569.37400410365</v>
      </c>
      <c r="BB62" s="1043">
        <v>246569.37400410365</v>
      </c>
      <c r="BC62" s="1043">
        <v>17497.695161444259</v>
      </c>
      <c r="BD62" s="1043">
        <v>17497.695161444259</v>
      </c>
      <c r="BE62" s="1043">
        <v>3371.8513448763724</v>
      </c>
      <c r="BF62" s="1043">
        <v>0</v>
      </c>
      <c r="BG62" s="1043">
        <v>0</v>
      </c>
      <c r="BH62" s="1043">
        <v>0</v>
      </c>
      <c r="BI62" s="1043">
        <v>0</v>
      </c>
      <c r="BJ62" s="1043">
        <v>0</v>
      </c>
      <c r="BK62" s="1043">
        <v>0</v>
      </c>
      <c r="BL62" s="1043">
        <v>0</v>
      </c>
      <c r="BM62" s="1043">
        <v>0</v>
      </c>
      <c r="BN62" s="1043">
        <v>0</v>
      </c>
      <c r="BO62" s="1043">
        <v>0</v>
      </c>
      <c r="BP62" s="1043">
        <v>0</v>
      </c>
      <c r="BQ62" s="1043">
        <v>0</v>
      </c>
      <c r="BR62" s="1043">
        <v>0</v>
      </c>
      <c r="BS62" s="1043">
        <v>0</v>
      </c>
      <c r="BT62" s="1044">
        <v>0</v>
      </c>
    </row>
    <row r="63" spans="2:73" outlineLevel="1">
      <c r="B63" s="1041" t="s">
        <v>804</v>
      </c>
      <c r="C63" s="1041" t="s">
        <v>808</v>
      </c>
      <c r="D63" s="1041" t="s">
        <v>16</v>
      </c>
      <c r="E63" s="1041" t="s">
        <v>796</v>
      </c>
      <c r="F63" s="1041" t="s">
        <v>799</v>
      </c>
      <c r="G63" s="1041" t="s">
        <v>802</v>
      </c>
      <c r="H63" s="1041">
        <v>2011</v>
      </c>
      <c r="I63" s="640" t="s">
        <v>567</v>
      </c>
      <c r="J63" s="640" t="s">
        <v>585</v>
      </c>
      <c r="K63" s="50"/>
      <c r="L63" s="1042">
        <v>964.17525581299992</v>
      </c>
      <c r="M63" s="1043">
        <v>964.17525581299992</v>
      </c>
      <c r="N63" s="1043">
        <v>964.17525581299992</v>
      </c>
      <c r="O63" s="1043">
        <v>964.17525581299992</v>
      </c>
      <c r="P63" s="1043">
        <v>964.17525581299992</v>
      </c>
      <c r="Q63" s="1043">
        <v>964.17525581299992</v>
      </c>
      <c r="R63" s="1043">
        <v>964.17525581299992</v>
      </c>
      <c r="S63" s="1043">
        <v>964.17525581299992</v>
      </c>
      <c r="T63" s="1043">
        <v>964.17525581299992</v>
      </c>
      <c r="U63" s="1043">
        <v>964.17525581299992</v>
      </c>
      <c r="V63" s="1043">
        <v>964.17525581299992</v>
      </c>
      <c r="W63" s="1043">
        <v>964.17525581299992</v>
      </c>
      <c r="X63" s="1043">
        <v>964.17525581299992</v>
      </c>
      <c r="Y63" s="1043">
        <v>0</v>
      </c>
      <c r="Z63" s="1043">
        <v>0</v>
      </c>
      <c r="AA63" s="1043">
        <v>0</v>
      </c>
      <c r="AB63" s="1043">
        <v>0</v>
      </c>
      <c r="AC63" s="1043">
        <v>0</v>
      </c>
      <c r="AD63" s="1043">
        <v>0</v>
      </c>
      <c r="AE63" s="1043">
        <v>0</v>
      </c>
      <c r="AF63" s="1043">
        <v>0</v>
      </c>
      <c r="AG63" s="1043">
        <v>0</v>
      </c>
      <c r="AH63" s="1043">
        <v>0</v>
      </c>
      <c r="AI63" s="1043">
        <v>0</v>
      </c>
      <c r="AJ63" s="1043">
        <v>0</v>
      </c>
      <c r="AK63" s="1043">
        <v>0</v>
      </c>
      <c r="AL63" s="1043">
        <v>0</v>
      </c>
      <c r="AM63" s="1043">
        <v>0</v>
      </c>
      <c r="AN63" s="1043">
        <v>0</v>
      </c>
      <c r="AO63" s="1044">
        <v>0</v>
      </c>
      <c r="AP63" s="50"/>
      <c r="AQ63" s="1042">
        <v>6580023.0343503272</v>
      </c>
      <c r="AR63" s="1043">
        <v>6580023.0343503272</v>
      </c>
      <c r="AS63" s="1043">
        <v>6580023.0343503272</v>
      </c>
      <c r="AT63" s="1043">
        <v>6580023.0343503272</v>
      </c>
      <c r="AU63" s="1043">
        <v>6580023.0343503272</v>
      </c>
      <c r="AV63" s="1043">
        <v>6580023.0343503272</v>
      </c>
      <c r="AW63" s="1043">
        <v>6580023.0343503272</v>
      </c>
      <c r="AX63" s="1043">
        <v>6580023.0343503272</v>
      </c>
      <c r="AY63" s="1043">
        <v>6580023.0343503272</v>
      </c>
      <c r="AZ63" s="1043">
        <v>6580023.0343503272</v>
      </c>
      <c r="BA63" s="1043">
        <v>6580023.0343503272</v>
      </c>
      <c r="BB63" s="1043">
        <v>6580023.0343503272</v>
      </c>
      <c r="BC63" s="1043">
        <v>6580023.0343503272</v>
      </c>
      <c r="BD63" s="1043">
        <v>0</v>
      </c>
      <c r="BE63" s="1043">
        <v>0</v>
      </c>
      <c r="BF63" s="1043">
        <v>0</v>
      </c>
      <c r="BG63" s="1043">
        <v>0</v>
      </c>
      <c r="BH63" s="1043">
        <v>0</v>
      </c>
      <c r="BI63" s="1043">
        <v>0</v>
      </c>
      <c r="BJ63" s="1043">
        <v>0</v>
      </c>
      <c r="BK63" s="1043">
        <v>0</v>
      </c>
      <c r="BL63" s="1043">
        <v>0</v>
      </c>
      <c r="BM63" s="1043">
        <v>0</v>
      </c>
      <c r="BN63" s="1043">
        <v>0</v>
      </c>
      <c r="BO63" s="1043">
        <v>0</v>
      </c>
      <c r="BP63" s="1043">
        <v>0</v>
      </c>
      <c r="BQ63" s="1043">
        <v>0</v>
      </c>
      <c r="BR63" s="1043">
        <v>0</v>
      </c>
      <c r="BS63" s="1043">
        <v>0</v>
      </c>
      <c r="BT63" s="1044">
        <v>0</v>
      </c>
    </row>
    <row r="64" spans="2:73" outlineLevel="1">
      <c r="B64" s="1041" t="s">
        <v>804</v>
      </c>
      <c r="C64" s="1041" t="s">
        <v>808</v>
      </c>
      <c r="D64" s="1041" t="s">
        <v>17</v>
      </c>
      <c r="E64" s="1041" t="s">
        <v>796</v>
      </c>
      <c r="F64" s="1041" t="s">
        <v>799</v>
      </c>
      <c r="G64" s="1041" t="s">
        <v>802</v>
      </c>
      <c r="H64" s="1041">
        <v>2011</v>
      </c>
      <c r="I64" s="640" t="s">
        <v>567</v>
      </c>
      <c r="J64" s="640" t="s">
        <v>585</v>
      </c>
      <c r="K64" s="50"/>
      <c r="L64" s="1042">
        <v>1.0183766523853501</v>
      </c>
      <c r="M64" s="1043">
        <v>1.0183766523853501</v>
      </c>
      <c r="N64" s="1043">
        <v>1.0183766523853501</v>
      </c>
      <c r="O64" s="1043">
        <v>1.0183766523853501</v>
      </c>
      <c r="P64" s="1043">
        <v>1.0183766523853501</v>
      </c>
      <c r="Q64" s="1043">
        <v>1.0183766523853501</v>
      </c>
      <c r="R64" s="1043">
        <v>1.0183766523853501</v>
      </c>
      <c r="S64" s="1043">
        <v>1.0183766523853501</v>
      </c>
      <c r="T64" s="1043">
        <v>1.0183766523853501</v>
      </c>
      <c r="U64" s="1043">
        <v>1.0183766523853501</v>
      </c>
      <c r="V64" s="1043">
        <v>1.0183766523853501</v>
      </c>
      <c r="W64" s="1043">
        <v>1.0183766523853501</v>
      </c>
      <c r="X64" s="1043">
        <v>1.0183766523853501</v>
      </c>
      <c r="Y64" s="1043">
        <v>1.0183766523853501</v>
      </c>
      <c r="Z64" s="1043">
        <v>1.0183766523853501</v>
      </c>
      <c r="AA64" s="1043">
        <v>1.0183766523853501</v>
      </c>
      <c r="AB64" s="1043">
        <v>1.0183766523853501</v>
      </c>
      <c r="AC64" s="1043">
        <v>1.0183766523853501</v>
      </c>
      <c r="AD64" s="1043">
        <v>1.0183766523853501</v>
      </c>
      <c r="AE64" s="1043">
        <v>1.0183766523853501</v>
      </c>
      <c r="AF64" s="1043">
        <v>1.0183766523853501</v>
      </c>
      <c r="AG64" s="1043">
        <v>1.0183766523853501</v>
      </c>
      <c r="AH64" s="1043">
        <v>1.0183766523853501</v>
      </c>
      <c r="AI64" s="1043">
        <v>1.0183766523853501</v>
      </c>
      <c r="AJ64" s="1043">
        <v>1.0183766523853501</v>
      </c>
      <c r="AK64" s="1043">
        <v>1.0183766523853501</v>
      </c>
      <c r="AL64" s="1043">
        <v>0</v>
      </c>
      <c r="AM64" s="1043">
        <v>0</v>
      </c>
      <c r="AN64" s="1043">
        <v>0</v>
      </c>
      <c r="AO64" s="1044">
        <v>0</v>
      </c>
      <c r="AP64" s="50"/>
      <c r="AQ64" s="1042">
        <v>5230.3824866511577</v>
      </c>
      <c r="AR64" s="1043">
        <v>5230.3824866511577</v>
      </c>
      <c r="AS64" s="1043">
        <v>5230.3824866511577</v>
      </c>
      <c r="AT64" s="1043">
        <v>5230.3824866511577</v>
      </c>
      <c r="AU64" s="1043">
        <v>5230.3824866511577</v>
      </c>
      <c r="AV64" s="1043">
        <v>5230.3824866511577</v>
      </c>
      <c r="AW64" s="1043">
        <v>5230.3824866511577</v>
      </c>
      <c r="AX64" s="1043">
        <v>5230.3824866511577</v>
      </c>
      <c r="AY64" s="1043">
        <v>5230.3824866511577</v>
      </c>
      <c r="AZ64" s="1043">
        <v>5230.3824866511577</v>
      </c>
      <c r="BA64" s="1043">
        <v>5230.3824866511577</v>
      </c>
      <c r="BB64" s="1043">
        <v>5230.3824866511577</v>
      </c>
      <c r="BC64" s="1043">
        <v>5230.3824866511577</v>
      </c>
      <c r="BD64" s="1043">
        <v>5230.3824866511577</v>
      </c>
      <c r="BE64" s="1043">
        <v>5230.3824866511577</v>
      </c>
      <c r="BF64" s="1043">
        <v>5230.3824866511577</v>
      </c>
      <c r="BG64" s="1043">
        <v>5230.3824866511577</v>
      </c>
      <c r="BH64" s="1043">
        <v>5230.3824866511577</v>
      </c>
      <c r="BI64" s="1043">
        <v>5230.3824866511577</v>
      </c>
      <c r="BJ64" s="1043">
        <v>5230.3824866511577</v>
      </c>
      <c r="BK64" s="1043">
        <v>5230.3824866511577</v>
      </c>
      <c r="BL64" s="1043">
        <v>5230.3824866511577</v>
      </c>
      <c r="BM64" s="1043">
        <v>5230.3824866511577</v>
      </c>
      <c r="BN64" s="1043">
        <v>5230.3824866511577</v>
      </c>
      <c r="BO64" s="1043">
        <v>5230.3824866511577</v>
      </c>
      <c r="BP64" s="1043">
        <v>5230.3824866511577</v>
      </c>
      <c r="BQ64" s="1043">
        <v>0</v>
      </c>
      <c r="BR64" s="1043">
        <v>0</v>
      </c>
      <c r="BS64" s="1043">
        <v>0</v>
      </c>
      <c r="BT64" s="1044">
        <v>0</v>
      </c>
    </row>
    <row r="65" spans="2:73" outlineLevel="1">
      <c r="B65" s="1041" t="s">
        <v>208</v>
      </c>
      <c r="C65" s="1041" t="s">
        <v>798</v>
      </c>
      <c r="D65" s="1041" t="s">
        <v>22</v>
      </c>
      <c r="E65" s="1041" t="s">
        <v>796</v>
      </c>
      <c r="F65" s="1041" t="s">
        <v>809</v>
      </c>
      <c r="G65" s="1041" t="s">
        <v>802</v>
      </c>
      <c r="H65" s="1041">
        <v>2011</v>
      </c>
      <c r="I65" s="640" t="s">
        <v>568</v>
      </c>
      <c r="J65" s="640" t="s">
        <v>578</v>
      </c>
      <c r="K65" s="50"/>
      <c r="L65" s="1042">
        <v>43.586972220751875</v>
      </c>
      <c r="M65" s="1043">
        <v>43.586972220751875</v>
      </c>
      <c r="N65" s="1043">
        <v>43.586972220751875</v>
      </c>
      <c r="O65" s="1043">
        <v>43.586972220751875</v>
      </c>
      <c r="P65" s="1043">
        <v>43.586972220751875</v>
      </c>
      <c r="Q65" s="1043">
        <v>43.586972220751875</v>
      </c>
      <c r="R65" s="1043">
        <v>37.081935229859418</v>
      </c>
      <c r="S65" s="1043">
        <v>37.081935229859418</v>
      </c>
      <c r="T65" s="1043">
        <v>35.949299506931766</v>
      </c>
      <c r="U65" s="1043">
        <v>35.949299506931766</v>
      </c>
      <c r="V65" s="1043">
        <v>35.603915527224196</v>
      </c>
      <c r="W65" s="1043">
        <v>35.603915527224196</v>
      </c>
      <c r="X65" s="1043">
        <v>0</v>
      </c>
      <c r="Y65" s="1043">
        <v>0</v>
      </c>
      <c r="Z65" s="1043">
        <v>0</v>
      </c>
      <c r="AA65" s="1043">
        <v>0</v>
      </c>
      <c r="AB65" s="1043">
        <v>0</v>
      </c>
      <c r="AC65" s="1043">
        <v>0</v>
      </c>
      <c r="AD65" s="1043">
        <v>0</v>
      </c>
      <c r="AE65" s="1043">
        <v>0</v>
      </c>
      <c r="AF65" s="1043">
        <v>0</v>
      </c>
      <c r="AG65" s="1043">
        <v>0</v>
      </c>
      <c r="AH65" s="1043">
        <v>0</v>
      </c>
      <c r="AI65" s="1043">
        <v>0</v>
      </c>
      <c r="AJ65" s="1043">
        <v>0</v>
      </c>
      <c r="AK65" s="1043">
        <v>0</v>
      </c>
      <c r="AL65" s="1043">
        <v>0</v>
      </c>
      <c r="AM65" s="1043">
        <v>0</v>
      </c>
      <c r="AN65" s="1043">
        <v>0</v>
      </c>
      <c r="AO65" s="1044">
        <v>0</v>
      </c>
      <c r="AP65" s="50"/>
      <c r="AQ65" s="1042">
        <v>290598.42512504983</v>
      </c>
      <c r="AR65" s="1043">
        <v>290598.42512504983</v>
      </c>
      <c r="AS65" s="1043">
        <v>290598.42512504983</v>
      </c>
      <c r="AT65" s="1043">
        <v>290598.42512504983</v>
      </c>
      <c r="AU65" s="1043">
        <v>290598.42512504983</v>
      </c>
      <c r="AV65" s="1043">
        <v>290598.42512504983</v>
      </c>
      <c r="AW65" s="1043">
        <v>265622.06822752242</v>
      </c>
      <c r="AX65" s="1043">
        <v>265622.06822752242</v>
      </c>
      <c r="AY65" s="1043">
        <v>261285.14719191543</v>
      </c>
      <c r="AZ65" s="1043">
        <v>261285.14719191543</v>
      </c>
      <c r="BA65" s="1043">
        <v>256819.05603037291</v>
      </c>
      <c r="BB65" s="1043">
        <v>256819.05603037291</v>
      </c>
      <c r="BC65" s="1043">
        <v>7532.9773273095743</v>
      </c>
      <c r="BD65" s="1043">
        <v>7532.9773273095743</v>
      </c>
      <c r="BE65" s="1043">
        <v>7532.9773273095743</v>
      </c>
      <c r="BF65" s="1043">
        <v>7532.9773273095743</v>
      </c>
      <c r="BG65" s="1043">
        <v>0</v>
      </c>
      <c r="BH65" s="1043">
        <v>0</v>
      </c>
      <c r="BI65" s="1043">
        <v>0</v>
      </c>
      <c r="BJ65" s="1043">
        <v>0</v>
      </c>
      <c r="BK65" s="1043">
        <v>0</v>
      </c>
      <c r="BL65" s="1043">
        <v>0</v>
      </c>
      <c r="BM65" s="1043">
        <v>0</v>
      </c>
      <c r="BN65" s="1043">
        <v>0</v>
      </c>
      <c r="BO65" s="1043">
        <v>0</v>
      </c>
      <c r="BP65" s="1043">
        <v>0</v>
      </c>
      <c r="BQ65" s="1043">
        <v>0</v>
      </c>
      <c r="BR65" s="1043">
        <v>0</v>
      </c>
      <c r="BS65" s="1043">
        <v>0</v>
      </c>
      <c r="BT65" s="1044">
        <v>0</v>
      </c>
    </row>
    <row r="66" spans="2:73" outlineLevel="1">
      <c r="B66" s="1041" t="s">
        <v>208</v>
      </c>
      <c r="C66" s="1041" t="s">
        <v>798</v>
      </c>
      <c r="D66" s="1041" t="s">
        <v>21</v>
      </c>
      <c r="E66" s="1041" t="s">
        <v>796</v>
      </c>
      <c r="F66" s="1041" t="s">
        <v>809</v>
      </c>
      <c r="G66" s="1041" t="s">
        <v>802</v>
      </c>
      <c r="H66" s="1041">
        <v>2011</v>
      </c>
      <c r="I66" s="640" t="s">
        <v>568</v>
      </c>
      <c r="J66" s="640" t="s">
        <v>578</v>
      </c>
      <c r="K66" s="50"/>
      <c r="L66" s="1042">
        <v>6.5661372807145968</v>
      </c>
      <c r="M66" s="1043">
        <v>6.5661372807145968</v>
      </c>
      <c r="N66" s="1043">
        <v>6.5661372807145968</v>
      </c>
      <c r="O66" s="1043">
        <v>3.2686666898380965</v>
      </c>
      <c r="P66" s="1043">
        <v>3.2686666898380965</v>
      </c>
      <c r="Q66" s="1043">
        <v>3.2686666898380965</v>
      </c>
      <c r="R66" s="1043">
        <v>0.92748561343661184</v>
      </c>
      <c r="S66" s="1043">
        <v>0.92748561343661184</v>
      </c>
      <c r="T66" s="1043">
        <v>0.92748561343661184</v>
      </c>
      <c r="U66" s="1043">
        <v>0.92748561343661184</v>
      </c>
      <c r="V66" s="1043">
        <v>0.92748561343661184</v>
      </c>
      <c r="W66" s="1043">
        <v>0.92748561343661184</v>
      </c>
      <c r="X66" s="1043">
        <v>0</v>
      </c>
      <c r="Y66" s="1043">
        <v>0</v>
      </c>
      <c r="Z66" s="1043">
        <v>0</v>
      </c>
      <c r="AA66" s="1043">
        <v>0</v>
      </c>
      <c r="AB66" s="1043">
        <v>0</v>
      </c>
      <c r="AC66" s="1043">
        <v>0</v>
      </c>
      <c r="AD66" s="1043">
        <v>0</v>
      </c>
      <c r="AE66" s="1043">
        <v>0</v>
      </c>
      <c r="AF66" s="1043">
        <v>0</v>
      </c>
      <c r="AG66" s="1043">
        <v>0</v>
      </c>
      <c r="AH66" s="1043">
        <v>0</v>
      </c>
      <c r="AI66" s="1043">
        <v>0</v>
      </c>
      <c r="AJ66" s="1043">
        <v>0</v>
      </c>
      <c r="AK66" s="1043">
        <v>0</v>
      </c>
      <c r="AL66" s="1043">
        <v>0</v>
      </c>
      <c r="AM66" s="1043">
        <v>0</v>
      </c>
      <c r="AN66" s="1043">
        <v>0</v>
      </c>
      <c r="AO66" s="1044">
        <v>0</v>
      </c>
      <c r="AP66" s="50"/>
      <c r="AQ66" s="1042">
        <v>16168.227525967908</v>
      </c>
      <c r="AR66" s="1043">
        <v>16168.227525967908</v>
      </c>
      <c r="AS66" s="1043">
        <v>16168.227525967908</v>
      </c>
      <c r="AT66" s="1043">
        <v>7981.4936922834095</v>
      </c>
      <c r="AU66" s="1043">
        <v>7981.4936922834095</v>
      </c>
      <c r="AV66" s="1043">
        <v>7981.4936922834095</v>
      </c>
      <c r="AW66" s="1043">
        <v>2264.7523518816165</v>
      </c>
      <c r="AX66" s="1043">
        <v>2264.7523518816165</v>
      </c>
      <c r="AY66" s="1043">
        <v>2264.7523518816165</v>
      </c>
      <c r="AZ66" s="1043">
        <v>2264.7523518816165</v>
      </c>
      <c r="BA66" s="1043">
        <v>2264.7523518816165</v>
      </c>
      <c r="BB66" s="1043">
        <v>2264.7523518816165</v>
      </c>
      <c r="BC66" s="1043">
        <v>0</v>
      </c>
      <c r="BD66" s="1043">
        <v>0</v>
      </c>
      <c r="BE66" s="1043">
        <v>0</v>
      </c>
      <c r="BF66" s="1043">
        <v>0</v>
      </c>
      <c r="BG66" s="1043">
        <v>0</v>
      </c>
      <c r="BH66" s="1043">
        <v>0</v>
      </c>
      <c r="BI66" s="1043">
        <v>0</v>
      </c>
      <c r="BJ66" s="1043">
        <v>0</v>
      </c>
      <c r="BK66" s="1043">
        <v>0</v>
      </c>
      <c r="BL66" s="1043">
        <v>0</v>
      </c>
      <c r="BM66" s="1043">
        <v>0</v>
      </c>
      <c r="BN66" s="1043">
        <v>0</v>
      </c>
      <c r="BO66" s="1043">
        <v>0</v>
      </c>
      <c r="BP66" s="1043">
        <v>0</v>
      </c>
      <c r="BQ66" s="1043">
        <v>0</v>
      </c>
      <c r="BR66" s="1043">
        <v>0</v>
      </c>
      <c r="BS66" s="1043">
        <v>0</v>
      </c>
      <c r="BT66" s="1044">
        <v>0</v>
      </c>
    </row>
    <row r="67" spans="2:73" outlineLevel="1">
      <c r="B67" s="1041" t="s">
        <v>208</v>
      </c>
      <c r="C67" s="1041" t="s">
        <v>798</v>
      </c>
      <c r="D67" s="1041" t="s">
        <v>20</v>
      </c>
      <c r="E67" s="1041" t="s">
        <v>796</v>
      </c>
      <c r="F67" s="1041" t="s">
        <v>809</v>
      </c>
      <c r="G67" s="1041" t="s">
        <v>802</v>
      </c>
      <c r="H67" s="1041">
        <v>2011</v>
      </c>
      <c r="I67" s="640" t="s">
        <v>568</v>
      </c>
      <c r="J67" s="640" t="s">
        <v>578</v>
      </c>
      <c r="K67" s="50"/>
      <c r="L67" s="1042">
        <v>10.354349259129565</v>
      </c>
      <c r="M67" s="1043">
        <v>10.354349259129565</v>
      </c>
      <c r="N67" s="1043">
        <v>10.354349259129565</v>
      </c>
      <c r="O67" s="1043">
        <v>10.354349259129565</v>
      </c>
      <c r="P67" s="1043">
        <v>10.354349259129565</v>
      </c>
      <c r="Q67" s="1043">
        <v>0</v>
      </c>
      <c r="R67" s="1043">
        <v>0</v>
      </c>
      <c r="S67" s="1043">
        <v>0</v>
      </c>
      <c r="T67" s="1043">
        <v>0</v>
      </c>
      <c r="U67" s="1043">
        <v>0</v>
      </c>
      <c r="V67" s="1043">
        <v>0</v>
      </c>
      <c r="W67" s="1043">
        <v>0</v>
      </c>
      <c r="X67" s="1043">
        <v>0</v>
      </c>
      <c r="Y67" s="1043">
        <v>0</v>
      </c>
      <c r="Z67" s="1043">
        <v>0</v>
      </c>
      <c r="AA67" s="1043">
        <v>0</v>
      </c>
      <c r="AB67" s="1043">
        <v>0</v>
      </c>
      <c r="AC67" s="1043">
        <v>0</v>
      </c>
      <c r="AD67" s="1043">
        <v>0</v>
      </c>
      <c r="AE67" s="1043">
        <v>0</v>
      </c>
      <c r="AF67" s="1043">
        <v>0</v>
      </c>
      <c r="AG67" s="1043">
        <v>0</v>
      </c>
      <c r="AH67" s="1043">
        <v>0</v>
      </c>
      <c r="AI67" s="1043">
        <v>0</v>
      </c>
      <c r="AJ67" s="1043">
        <v>0</v>
      </c>
      <c r="AK67" s="1043">
        <v>0</v>
      </c>
      <c r="AL67" s="1043">
        <v>0</v>
      </c>
      <c r="AM67" s="1043">
        <v>0</v>
      </c>
      <c r="AN67" s="1043">
        <v>0</v>
      </c>
      <c r="AO67" s="1044">
        <v>0</v>
      </c>
      <c r="AP67" s="50"/>
      <c r="AQ67" s="1042">
        <v>50352.508925126152</v>
      </c>
      <c r="AR67" s="1043">
        <v>50352.508925126152</v>
      </c>
      <c r="AS67" s="1043">
        <v>50352.508925126152</v>
      </c>
      <c r="AT67" s="1043">
        <v>50352.508925126152</v>
      </c>
      <c r="AU67" s="1043">
        <v>50352.508925126152</v>
      </c>
      <c r="AV67" s="1043">
        <v>0</v>
      </c>
      <c r="AW67" s="1043">
        <v>0</v>
      </c>
      <c r="AX67" s="1043">
        <v>0</v>
      </c>
      <c r="AY67" s="1043">
        <v>0</v>
      </c>
      <c r="AZ67" s="1043">
        <v>0</v>
      </c>
      <c r="BA67" s="1043">
        <v>0</v>
      </c>
      <c r="BB67" s="1043">
        <v>0</v>
      </c>
      <c r="BC67" s="1043">
        <v>0</v>
      </c>
      <c r="BD67" s="1043">
        <v>0</v>
      </c>
      <c r="BE67" s="1043">
        <v>0</v>
      </c>
      <c r="BF67" s="1043">
        <v>0</v>
      </c>
      <c r="BG67" s="1043">
        <v>0</v>
      </c>
      <c r="BH67" s="1043">
        <v>0</v>
      </c>
      <c r="BI67" s="1043">
        <v>0</v>
      </c>
      <c r="BJ67" s="1043">
        <v>0</v>
      </c>
      <c r="BK67" s="1043">
        <v>0</v>
      </c>
      <c r="BL67" s="1043">
        <v>0</v>
      </c>
      <c r="BM67" s="1043">
        <v>0</v>
      </c>
      <c r="BN67" s="1043">
        <v>0</v>
      </c>
      <c r="BO67" s="1043">
        <v>0</v>
      </c>
      <c r="BP67" s="1043">
        <v>0</v>
      </c>
      <c r="BQ67" s="1043">
        <v>0</v>
      </c>
      <c r="BR67" s="1043">
        <v>0</v>
      </c>
      <c r="BS67" s="1043">
        <v>0</v>
      </c>
      <c r="BT67" s="1044">
        <v>0</v>
      </c>
    </row>
    <row r="68" spans="2:73" outlineLevel="1">
      <c r="B68" s="1041" t="s">
        <v>208</v>
      </c>
      <c r="C68" s="1041" t="s">
        <v>808</v>
      </c>
      <c r="D68" s="1041" t="s">
        <v>17</v>
      </c>
      <c r="E68" s="1041" t="s">
        <v>796</v>
      </c>
      <c r="F68" s="1041" t="s">
        <v>809</v>
      </c>
      <c r="G68" s="1041" t="s">
        <v>802</v>
      </c>
      <c r="H68" s="1041">
        <v>2011</v>
      </c>
      <c r="I68" s="640" t="s">
        <v>568</v>
      </c>
      <c r="J68" s="640" t="s">
        <v>578</v>
      </c>
      <c r="K68" s="50"/>
      <c r="L68" s="1042">
        <v>8.9816233476146508</v>
      </c>
      <c r="M68" s="1043">
        <v>8.9816233476146508</v>
      </c>
      <c r="N68" s="1043">
        <v>8.9816233476146508</v>
      </c>
      <c r="O68" s="1043">
        <v>8.9816233476146508</v>
      </c>
      <c r="P68" s="1043">
        <v>8.9816233476146508</v>
      </c>
      <c r="Q68" s="1043">
        <v>8.9816233476146508</v>
      </c>
      <c r="R68" s="1043">
        <v>8.9816233476146508</v>
      </c>
      <c r="S68" s="1043">
        <v>8.9816233476146508</v>
      </c>
      <c r="T68" s="1043">
        <v>8.9816233476146508</v>
      </c>
      <c r="U68" s="1043">
        <v>8.9816233476146508</v>
      </c>
      <c r="V68" s="1043">
        <v>8.9816233476146508</v>
      </c>
      <c r="W68" s="1043">
        <v>8.9816233476146508</v>
      </c>
      <c r="X68" s="1043">
        <v>8.9816233476146508</v>
      </c>
      <c r="Y68" s="1043">
        <v>8.9816233476146508</v>
      </c>
      <c r="Z68" s="1043">
        <v>8.9816233476146508</v>
      </c>
      <c r="AA68" s="1043">
        <v>0</v>
      </c>
      <c r="AB68" s="1043">
        <v>0</v>
      </c>
      <c r="AC68" s="1043">
        <v>0</v>
      </c>
      <c r="AD68" s="1043">
        <v>0</v>
      </c>
      <c r="AE68" s="1043">
        <v>0</v>
      </c>
      <c r="AF68" s="1043">
        <v>0</v>
      </c>
      <c r="AG68" s="1043">
        <v>0</v>
      </c>
      <c r="AH68" s="1043">
        <v>0</v>
      </c>
      <c r="AI68" s="1043">
        <v>0</v>
      </c>
      <c r="AJ68" s="1043">
        <v>0</v>
      </c>
      <c r="AK68" s="1043">
        <v>0</v>
      </c>
      <c r="AL68" s="1043">
        <v>0</v>
      </c>
      <c r="AM68" s="1043">
        <v>0</v>
      </c>
      <c r="AN68" s="1043">
        <v>0</v>
      </c>
      <c r="AO68" s="1044">
        <v>0</v>
      </c>
      <c r="AP68" s="50"/>
      <c r="AQ68" s="1042">
        <v>7794.1175133488414</v>
      </c>
      <c r="AR68" s="1043">
        <v>7794.1175133488414</v>
      </c>
      <c r="AS68" s="1043">
        <v>7794.1175133488414</v>
      </c>
      <c r="AT68" s="1043">
        <v>7794.1175133488414</v>
      </c>
      <c r="AU68" s="1043">
        <v>7794.1175133488396</v>
      </c>
      <c r="AV68" s="1043">
        <v>7794.1175133488396</v>
      </c>
      <c r="AW68" s="1043">
        <v>7794.1175133488396</v>
      </c>
      <c r="AX68" s="1043">
        <v>7794.1175133488396</v>
      </c>
      <c r="AY68" s="1043">
        <v>7794.1175133488396</v>
      </c>
      <c r="AZ68" s="1043">
        <v>7794.1175133488396</v>
      </c>
      <c r="BA68" s="1043">
        <v>7794.1175133488396</v>
      </c>
      <c r="BB68" s="1043">
        <v>7794.1175133488396</v>
      </c>
      <c r="BC68" s="1043">
        <v>7794.1175133488396</v>
      </c>
      <c r="BD68" s="1043">
        <v>7794.1175133488396</v>
      </c>
      <c r="BE68" s="1043">
        <v>7794.1175133488396</v>
      </c>
      <c r="BF68" s="1043">
        <v>0</v>
      </c>
      <c r="BG68" s="1043">
        <v>0</v>
      </c>
      <c r="BH68" s="1043">
        <v>0</v>
      </c>
      <c r="BI68" s="1043">
        <v>0</v>
      </c>
      <c r="BJ68" s="1043">
        <v>0</v>
      </c>
      <c r="BK68" s="1043">
        <v>0</v>
      </c>
      <c r="BL68" s="1043">
        <v>0</v>
      </c>
      <c r="BM68" s="1043">
        <v>0</v>
      </c>
      <c r="BN68" s="1043">
        <v>0</v>
      </c>
      <c r="BO68" s="1043">
        <v>0</v>
      </c>
      <c r="BP68" s="1043">
        <v>0</v>
      </c>
      <c r="BQ68" s="1043">
        <v>0</v>
      </c>
      <c r="BR68" s="1043">
        <v>0</v>
      </c>
      <c r="BS68" s="1043">
        <v>0</v>
      </c>
      <c r="BT68" s="1044">
        <v>0</v>
      </c>
    </row>
    <row r="69" spans="2:73" outlineLevel="1">
      <c r="B69" s="1041" t="s">
        <v>208</v>
      </c>
      <c r="C69" s="1041" t="s">
        <v>808</v>
      </c>
      <c r="D69" s="1041" t="s">
        <v>810</v>
      </c>
      <c r="E69" s="1041" t="s">
        <v>796</v>
      </c>
      <c r="F69" s="1041" t="s">
        <v>809</v>
      </c>
      <c r="G69" s="1041" t="s">
        <v>802</v>
      </c>
      <c r="H69" s="1041">
        <v>2011</v>
      </c>
      <c r="I69" s="640" t="s">
        <v>568</v>
      </c>
      <c r="J69" s="640" t="s">
        <v>578</v>
      </c>
      <c r="K69" s="50"/>
      <c r="L69" s="1042">
        <v>23.283660400000002</v>
      </c>
      <c r="M69" s="1043">
        <v>23.283660400000002</v>
      </c>
      <c r="N69" s="1043">
        <v>23.283660400000002</v>
      </c>
      <c r="O69" s="1043">
        <v>23.283660400000002</v>
      </c>
      <c r="P69" s="1043">
        <v>23.283660399999999</v>
      </c>
      <c r="Q69" s="1043">
        <v>23.283660399999999</v>
      </c>
      <c r="R69" s="1043">
        <v>23.283660399999999</v>
      </c>
      <c r="S69" s="1043">
        <v>23.283660399999999</v>
      </c>
      <c r="T69" s="1043">
        <v>0</v>
      </c>
      <c r="U69" s="1043">
        <v>0</v>
      </c>
      <c r="V69" s="1043">
        <v>0</v>
      </c>
      <c r="W69" s="1043">
        <v>0</v>
      </c>
      <c r="X69" s="1043">
        <v>0</v>
      </c>
      <c r="Y69" s="1043">
        <v>0</v>
      </c>
      <c r="Z69" s="1043">
        <v>0</v>
      </c>
      <c r="AA69" s="1043">
        <v>0</v>
      </c>
      <c r="AB69" s="1043">
        <v>0</v>
      </c>
      <c r="AC69" s="1043">
        <v>0</v>
      </c>
      <c r="AD69" s="1043">
        <v>0</v>
      </c>
      <c r="AE69" s="1043">
        <v>0</v>
      </c>
      <c r="AF69" s="1043">
        <v>0</v>
      </c>
      <c r="AG69" s="1043">
        <v>0</v>
      </c>
      <c r="AH69" s="1043">
        <v>0</v>
      </c>
      <c r="AI69" s="1043">
        <v>0</v>
      </c>
      <c r="AJ69" s="1043">
        <v>0</v>
      </c>
      <c r="AK69" s="1043">
        <v>0</v>
      </c>
      <c r="AL69" s="1043">
        <v>0</v>
      </c>
      <c r="AM69" s="1043">
        <v>0</v>
      </c>
      <c r="AN69" s="1043">
        <v>0</v>
      </c>
      <c r="AO69" s="1044">
        <v>0</v>
      </c>
      <c r="AP69" s="50"/>
      <c r="AQ69" s="1042">
        <v>141575.81502064</v>
      </c>
      <c r="AR69" s="1043">
        <v>141575.81502064</v>
      </c>
      <c r="AS69" s="1043">
        <v>141575.81502064</v>
      </c>
      <c r="AT69" s="1043">
        <v>141575.81502064</v>
      </c>
      <c r="AU69" s="1043">
        <v>141575.81502064</v>
      </c>
      <c r="AV69" s="1043">
        <v>141575.81502064</v>
      </c>
      <c r="AW69" s="1043">
        <v>141575.81502064</v>
      </c>
      <c r="AX69" s="1043">
        <v>141575.81502064</v>
      </c>
      <c r="AY69" s="1043">
        <v>0</v>
      </c>
      <c r="AZ69" s="1043">
        <v>0</v>
      </c>
      <c r="BA69" s="1043">
        <v>0</v>
      </c>
      <c r="BB69" s="1043">
        <v>0</v>
      </c>
      <c r="BC69" s="1043">
        <v>0</v>
      </c>
      <c r="BD69" s="1043">
        <v>0</v>
      </c>
      <c r="BE69" s="1043">
        <v>0</v>
      </c>
      <c r="BF69" s="1043">
        <v>0</v>
      </c>
      <c r="BG69" s="1043">
        <v>0</v>
      </c>
      <c r="BH69" s="1043">
        <v>0</v>
      </c>
      <c r="BI69" s="1043">
        <v>0</v>
      </c>
      <c r="BJ69" s="1043">
        <v>0</v>
      </c>
      <c r="BK69" s="1043">
        <v>0</v>
      </c>
      <c r="BL69" s="1043">
        <v>0</v>
      </c>
      <c r="BM69" s="1043">
        <v>0</v>
      </c>
      <c r="BN69" s="1043">
        <v>0</v>
      </c>
      <c r="BO69" s="1043">
        <v>0</v>
      </c>
      <c r="BP69" s="1043">
        <v>0</v>
      </c>
      <c r="BQ69" s="1043">
        <v>0</v>
      </c>
      <c r="BR69" s="1043">
        <v>0</v>
      </c>
      <c r="BS69" s="1043">
        <v>0</v>
      </c>
      <c r="BT69" s="1044">
        <v>0</v>
      </c>
    </row>
    <row r="70" spans="2:73" outlineLevel="1">
      <c r="B70" s="1041" t="s">
        <v>208</v>
      </c>
      <c r="C70" s="1041" t="s">
        <v>794</v>
      </c>
      <c r="D70" s="1041" t="s">
        <v>3</v>
      </c>
      <c r="E70" s="1041" t="s">
        <v>796</v>
      </c>
      <c r="F70" s="1041" t="s">
        <v>29</v>
      </c>
      <c r="G70" s="1041" t="s">
        <v>802</v>
      </c>
      <c r="H70" s="1041">
        <v>2011</v>
      </c>
      <c r="I70" s="640" t="s">
        <v>568</v>
      </c>
      <c r="J70" s="640" t="s">
        <v>578</v>
      </c>
      <c r="K70" s="50"/>
      <c r="L70" s="1042">
        <v>-107.54032552785525</v>
      </c>
      <c r="M70" s="1043">
        <v>-107.54032552785525</v>
      </c>
      <c r="N70" s="1043">
        <v>-107.54032552785525</v>
      </c>
      <c r="O70" s="1043">
        <v>-107.54032552785525</v>
      </c>
      <c r="P70" s="1043">
        <v>-107.54032552785525</v>
      </c>
      <c r="Q70" s="1043">
        <v>-107.54032552785525</v>
      </c>
      <c r="R70" s="1043">
        <v>-107.54032552785525</v>
      </c>
      <c r="S70" s="1043">
        <v>-107.54032552785525</v>
      </c>
      <c r="T70" s="1043">
        <v>-107.54032552785525</v>
      </c>
      <c r="U70" s="1043">
        <v>-107.54032552785525</v>
      </c>
      <c r="V70" s="1043">
        <v>-107.54032552785525</v>
      </c>
      <c r="W70" s="1043">
        <v>-107.54032552785525</v>
      </c>
      <c r="X70" s="1043">
        <v>-107.54032552785525</v>
      </c>
      <c r="Y70" s="1043">
        <v>-107.54032552785525</v>
      </c>
      <c r="Z70" s="1043">
        <v>-107.54032552785525</v>
      </c>
      <c r="AA70" s="1043">
        <v>-107.54032552785525</v>
      </c>
      <c r="AB70" s="1043">
        <v>-107.54032552785525</v>
      </c>
      <c r="AC70" s="1043">
        <v>-107.54032552785525</v>
      </c>
      <c r="AD70" s="1043">
        <v>-84.020279366690545</v>
      </c>
      <c r="AE70" s="1043">
        <v>0</v>
      </c>
      <c r="AF70" s="1043">
        <v>0</v>
      </c>
      <c r="AG70" s="1043">
        <v>0</v>
      </c>
      <c r="AH70" s="1043">
        <v>0</v>
      </c>
      <c r="AI70" s="1043">
        <v>0</v>
      </c>
      <c r="AJ70" s="1043">
        <v>0</v>
      </c>
      <c r="AK70" s="1043">
        <v>0</v>
      </c>
      <c r="AL70" s="1043">
        <v>0</v>
      </c>
      <c r="AM70" s="1043">
        <v>0</v>
      </c>
      <c r="AN70" s="1043">
        <v>0</v>
      </c>
      <c r="AO70" s="1044">
        <v>0</v>
      </c>
      <c r="AP70" s="50"/>
      <c r="AQ70" s="1042">
        <v>-193765.30453962344</v>
      </c>
      <c r="AR70" s="1043">
        <v>-193765.30453962344</v>
      </c>
      <c r="AS70" s="1043">
        <v>-193765.30453962344</v>
      </c>
      <c r="AT70" s="1043">
        <v>-193765.30453962344</v>
      </c>
      <c r="AU70" s="1043">
        <v>-193765.30453962344</v>
      </c>
      <c r="AV70" s="1043">
        <v>-193765.30453962344</v>
      </c>
      <c r="AW70" s="1043">
        <v>-193765.30453962344</v>
      </c>
      <c r="AX70" s="1043">
        <v>-193765.30453962344</v>
      </c>
      <c r="AY70" s="1043">
        <v>-193765.30453962344</v>
      </c>
      <c r="AZ70" s="1043">
        <v>-193765.30453962344</v>
      </c>
      <c r="BA70" s="1043">
        <v>-193765.30453962344</v>
      </c>
      <c r="BB70" s="1043">
        <v>-193765.30453962344</v>
      </c>
      <c r="BC70" s="1043">
        <v>-193765.30453962344</v>
      </c>
      <c r="BD70" s="1043">
        <v>-193765.30453962344</v>
      </c>
      <c r="BE70" s="1043">
        <v>-193765.30453962344</v>
      </c>
      <c r="BF70" s="1043">
        <v>-193765.30453962344</v>
      </c>
      <c r="BG70" s="1043">
        <v>-193765.30453962344</v>
      </c>
      <c r="BH70" s="1043">
        <v>-193765.30453962344</v>
      </c>
      <c r="BI70" s="1043">
        <v>-172768.38795819553</v>
      </c>
      <c r="BJ70" s="1043">
        <v>0</v>
      </c>
      <c r="BK70" s="1043">
        <v>0</v>
      </c>
      <c r="BL70" s="1043">
        <v>0</v>
      </c>
      <c r="BM70" s="1043">
        <v>0</v>
      </c>
      <c r="BN70" s="1043">
        <v>0</v>
      </c>
      <c r="BO70" s="1043">
        <v>0</v>
      </c>
      <c r="BP70" s="1043">
        <v>0</v>
      </c>
      <c r="BQ70" s="1043">
        <v>0</v>
      </c>
      <c r="BR70" s="1043">
        <v>0</v>
      </c>
      <c r="BS70" s="1043">
        <v>0</v>
      </c>
      <c r="BT70" s="1044">
        <v>0</v>
      </c>
    </row>
    <row r="71" spans="2:73" outlineLevel="1">
      <c r="B71" s="1041" t="s">
        <v>208</v>
      </c>
      <c r="C71" s="1041" t="s">
        <v>794</v>
      </c>
      <c r="D71" s="1041" t="s">
        <v>5</v>
      </c>
      <c r="E71" s="1041" t="s">
        <v>796</v>
      </c>
      <c r="F71" s="1041" t="s">
        <v>29</v>
      </c>
      <c r="G71" s="1041" t="s">
        <v>802</v>
      </c>
      <c r="H71" s="1041">
        <v>2011</v>
      </c>
      <c r="I71" s="640" t="s">
        <v>568</v>
      </c>
      <c r="J71" s="640" t="s">
        <v>578</v>
      </c>
      <c r="K71" s="50"/>
      <c r="L71" s="1042">
        <v>1.7592749373159335</v>
      </c>
      <c r="M71" s="1043">
        <v>1.7592749373159335</v>
      </c>
      <c r="N71" s="1043">
        <v>1.7592749373159335</v>
      </c>
      <c r="O71" s="1043">
        <v>1.7592749373159335</v>
      </c>
      <c r="P71" s="1043">
        <v>1.7592749373159335</v>
      </c>
      <c r="Q71" s="1043">
        <v>1.6087514598038006</v>
      </c>
      <c r="R71" s="1043">
        <v>0.91932741751587566</v>
      </c>
      <c r="S71" s="1043">
        <v>0.91892110562651985</v>
      </c>
      <c r="T71" s="1043">
        <v>0.91892110562651985</v>
      </c>
      <c r="U71" s="1043">
        <v>0.28855019720160946</v>
      </c>
      <c r="V71" s="1043">
        <v>0.11988903047111307</v>
      </c>
      <c r="W71" s="1043">
        <v>0.119856937245751</v>
      </c>
      <c r="X71" s="1043">
        <v>0.119856937245751</v>
      </c>
      <c r="Y71" s="1043">
        <v>0.11434595136315105</v>
      </c>
      <c r="Z71" s="1043">
        <v>0.11434595136315105</v>
      </c>
      <c r="AA71" s="1043">
        <v>0.11409361046940354</v>
      </c>
      <c r="AB71" s="1043">
        <v>0</v>
      </c>
      <c r="AC71" s="1043">
        <v>0</v>
      </c>
      <c r="AD71" s="1043">
        <v>0</v>
      </c>
      <c r="AE71" s="1043">
        <v>0</v>
      </c>
      <c r="AF71" s="1043">
        <v>0</v>
      </c>
      <c r="AG71" s="1043">
        <v>0</v>
      </c>
      <c r="AH71" s="1043">
        <v>0</v>
      </c>
      <c r="AI71" s="1043">
        <v>0</v>
      </c>
      <c r="AJ71" s="1043">
        <v>0</v>
      </c>
      <c r="AK71" s="1043">
        <v>0</v>
      </c>
      <c r="AL71" s="1043">
        <v>0</v>
      </c>
      <c r="AM71" s="1043">
        <v>0</v>
      </c>
      <c r="AN71" s="1043">
        <v>0</v>
      </c>
      <c r="AO71" s="1044">
        <v>0</v>
      </c>
      <c r="AP71" s="50"/>
      <c r="AQ71" s="1046">
        <v>35611.345083591696</v>
      </c>
      <c r="AR71" s="1047">
        <v>35611.345083591696</v>
      </c>
      <c r="AS71" s="1047">
        <v>35611.345083591696</v>
      </c>
      <c r="AT71" s="1047">
        <v>35611.345083591696</v>
      </c>
      <c r="AU71" s="1047">
        <v>35611.345083591696</v>
      </c>
      <c r="AV71" s="1047">
        <v>32360.505187270915</v>
      </c>
      <c r="AW71" s="1047">
        <v>17471.085814325073</v>
      </c>
      <c r="AX71" s="1047">
        <v>17467.526522174314</v>
      </c>
      <c r="AY71" s="1047">
        <v>17467.526522174314</v>
      </c>
      <c r="AZ71" s="1047">
        <v>3853.4715424619794</v>
      </c>
      <c r="BA71" s="1047">
        <v>3237.3452737727694</v>
      </c>
      <c r="BB71" s="1047">
        <v>2972.8603832871413</v>
      </c>
      <c r="BC71" s="1047">
        <v>2972.8603832871413</v>
      </c>
      <c r="BD71" s="1047">
        <v>2467.0344139420699</v>
      </c>
      <c r="BE71" s="1047">
        <v>2467.0344139420699</v>
      </c>
      <c r="BF71" s="1047">
        <v>2464.0678448272147</v>
      </c>
      <c r="BG71" s="1047">
        <v>0</v>
      </c>
      <c r="BH71" s="1047">
        <v>0</v>
      </c>
      <c r="BI71" s="1047">
        <v>0</v>
      </c>
      <c r="BJ71" s="1047">
        <v>0</v>
      </c>
      <c r="BK71" s="1047">
        <v>0</v>
      </c>
      <c r="BL71" s="1047">
        <v>0</v>
      </c>
      <c r="BM71" s="1047">
        <v>0</v>
      </c>
      <c r="BN71" s="1047">
        <v>0</v>
      </c>
      <c r="BO71" s="1047">
        <v>0</v>
      </c>
      <c r="BP71" s="1047">
        <v>0</v>
      </c>
      <c r="BQ71" s="1047">
        <v>0</v>
      </c>
      <c r="BR71" s="1047">
        <v>0</v>
      </c>
      <c r="BS71" s="1047">
        <v>0</v>
      </c>
      <c r="BT71" s="1048">
        <v>0</v>
      </c>
    </row>
    <row r="72" spans="2:73" outlineLevel="1">
      <c r="B72" s="1041" t="s">
        <v>208</v>
      </c>
      <c r="C72" s="1041" t="s">
        <v>794</v>
      </c>
      <c r="D72" s="1041" t="s">
        <v>4</v>
      </c>
      <c r="E72" s="1041" t="s">
        <v>796</v>
      </c>
      <c r="F72" s="1041" t="s">
        <v>29</v>
      </c>
      <c r="G72" s="1041" t="s">
        <v>802</v>
      </c>
      <c r="H72" s="1041">
        <v>2011</v>
      </c>
      <c r="I72" s="640" t="s">
        <v>568</v>
      </c>
      <c r="J72" s="640" t="s">
        <v>578</v>
      </c>
      <c r="K72" s="50"/>
      <c r="L72" s="1042">
        <v>0.26257633623855814</v>
      </c>
      <c r="M72" s="1043">
        <v>0.26257633623855814</v>
      </c>
      <c r="N72" s="1043">
        <v>0.26257633623855814</v>
      </c>
      <c r="O72" s="1043">
        <v>0.26257633623855814</v>
      </c>
      <c r="P72" s="1043">
        <v>0.26257633623855814</v>
      </c>
      <c r="Q72" s="1043">
        <v>0.24460670475828517</v>
      </c>
      <c r="R72" s="1043">
        <v>0.17109011402977262</v>
      </c>
      <c r="S72" s="1043">
        <v>0.17069841987400053</v>
      </c>
      <c r="T72" s="1043">
        <v>0.17069841987400053</v>
      </c>
      <c r="U72" s="1043">
        <v>9.544415982431842E-2</v>
      </c>
      <c r="V72" s="1043">
        <v>1.2616422687358174E-2</v>
      </c>
      <c r="W72" s="1043">
        <v>1.2603114748300495E-2</v>
      </c>
      <c r="X72" s="1043">
        <v>1.2603114748300495E-2</v>
      </c>
      <c r="Y72" s="1043">
        <v>1.2275884821036647E-2</v>
      </c>
      <c r="Z72" s="1043">
        <v>1.2275884821036647E-2</v>
      </c>
      <c r="AA72" s="1043">
        <v>1.2051366010146317E-2</v>
      </c>
      <c r="AB72" s="1043">
        <v>0</v>
      </c>
      <c r="AC72" s="1043">
        <v>0</v>
      </c>
      <c r="AD72" s="1043">
        <v>0</v>
      </c>
      <c r="AE72" s="1043">
        <v>0</v>
      </c>
      <c r="AF72" s="1043">
        <v>0</v>
      </c>
      <c r="AG72" s="1043">
        <v>0</v>
      </c>
      <c r="AH72" s="1043">
        <v>0</v>
      </c>
      <c r="AI72" s="1043">
        <v>0</v>
      </c>
      <c r="AJ72" s="1043">
        <v>0</v>
      </c>
      <c r="AK72" s="1043">
        <v>0</v>
      </c>
      <c r="AL72" s="1043">
        <v>0</v>
      </c>
      <c r="AM72" s="1043">
        <v>0</v>
      </c>
      <c r="AN72" s="1043">
        <v>0</v>
      </c>
      <c r="AO72" s="1044">
        <v>0</v>
      </c>
      <c r="AP72" s="50"/>
      <c r="AQ72" s="1049">
        <v>4495.9657689369305</v>
      </c>
      <c r="AR72" s="1050">
        <v>4495.9657689369305</v>
      </c>
      <c r="AS72" s="1050">
        <v>4495.9657689369305</v>
      </c>
      <c r="AT72" s="1050">
        <v>4495.9657689369305</v>
      </c>
      <c r="AU72" s="1050">
        <v>4495.9657689369305</v>
      </c>
      <c r="AV72" s="1050">
        <v>4107.8775058714928</v>
      </c>
      <c r="AW72" s="1050">
        <v>2520.14733824717</v>
      </c>
      <c r="AX72" s="1050">
        <v>2516.716097442606</v>
      </c>
      <c r="AY72" s="1050">
        <v>2516.716097442606</v>
      </c>
      <c r="AZ72" s="1050">
        <v>891.45766612655893</v>
      </c>
      <c r="BA72" s="1050">
        <v>402.61903441900267</v>
      </c>
      <c r="BB72" s="1050">
        <v>292.94639277734683</v>
      </c>
      <c r="BC72" s="1050">
        <v>292.94639277734683</v>
      </c>
      <c r="BD72" s="1050">
        <v>262.91158617775824</v>
      </c>
      <c r="BE72" s="1050">
        <v>262.91158617775824</v>
      </c>
      <c r="BF72" s="1050">
        <v>260.27209893413431</v>
      </c>
      <c r="BG72" s="1050">
        <v>0</v>
      </c>
      <c r="BH72" s="1050">
        <v>0</v>
      </c>
      <c r="BI72" s="1050">
        <v>0</v>
      </c>
      <c r="BJ72" s="1050">
        <v>0</v>
      </c>
      <c r="BK72" s="1050">
        <v>0</v>
      </c>
      <c r="BL72" s="1050">
        <v>0</v>
      </c>
      <c r="BM72" s="1050">
        <v>0</v>
      </c>
      <c r="BN72" s="1050">
        <v>0</v>
      </c>
      <c r="BO72" s="1050">
        <v>0</v>
      </c>
      <c r="BP72" s="1050">
        <v>0</v>
      </c>
      <c r="BQ72" s="1050">
        <v>0</v>
      </c>
      <c r="BR72" s="1050">
        <v>0</v>
      </c>
      <c r="BS72" s="1050">
        <v>0</v>
      </c>
      <c r="BT72" s="1051">
        <v>0</v>
      </c>
    </row>
    <row r="73" spans="2:73" outlineLevel="1">
      <c r="B73" s="1041" t="s">
        <v>208</v>
      </c>
      <c r="C73" s="1041" t="s">
        <v>798</v>
      </c>
      <c r="D73" s="1041" t="s">
        <v>795</v>
      </c>
      <c r="E73" s="1041" t="s">
        <v>796</v>
      </c>
      <c r="F73" s="1041" t="s">
        <v>799</v>
      </c>
      <c r="G73" s="1041" t="s">
        <v>797</v>
      </c>
      <c r="H73" s="1041">
        <v>2011</v>
      </c>
      <c r="I73" s="640" t="s">
        <v>569</v>
      </c>
      <c r="J73" s="640" t="s">
        <v>578</v>
      </c>
      <c r="K73" s="50"/>
      <c r="L73" s="1042">
        <v>0</v>
      </c>
      <c r="M73" s="1043">
        <v>0</v>
      </c>
      <c r="N73" s="1043">
        <v>5.76</v>
      </c>
      <c r="O73" s="1043">
        <v>0</v>
      </c>
      <c r="P73" s="1043">
        <v>0</v>
      </c>
      <c r="Q73" s="1043">
        <v>0</v>
      </c>
      <c r="R73" s="1043">
        <v>0</v>
      </c>
      <c r="S73" s="1043">
        <v>0</v>
      </c>
      <c r="T73" s="1043">
        <v>0</v>
      </c>
      <c r="U73" s="1043">
        <v>0</v>
      </c>
      <c r="V73" s="1043">
        <v>0</v>
      </c>
      <c r="W73" s="1043">
        <v>0</v>
      </c>
      <c r="X73" s="1043">
        <v>0</v>
      </c>
      <c r="Y73" s="1043">
        <v>0</v>
      </c>
      <c r="Z73" s="1043">
        <v>0</v>
      </c>
      <c r="AA73" s="1043">
        <v>0</v>
      </c>
      <c r="AB73" s="1043">
        <v>0</v>
      </c>
      <c r="AC73" s="1043">
        <v>0</v>
      </c>
      <c r="AD73" s="1043">
        <v>0</v>
      </c>
      <c r="AE73" s="1043">
        <v>0</v>
      </c>
      <c r="AF73" s="1043">
        <v>0</v>
      </c>
      <c r="AG73" s="1043">
        <v>0</v>
      </c>
      <c r="AH73" s="1043">
        <v>0</v>
      </c>
      <c r="AI73" s="1043">
        <v>0</v>
      </c>
      <c r="AJ73" s="1043">
        <v>0</v>
      </c>
      <c r="AK73" s="1043">
        <v>0</v>
      </c>
      <c r="AL73" s="1043">
        <v>0</v>
      </c>
      <c r="AM73" s="1043">
        <v>0</v>
      </c>
      <c r="AN73" s="1043">
        <v>0</v>
      </c>
      <c r="AO73" s="1044">
        <v>0</v>
      </c>
      <c r="AP73" s="50"/>
      <c r="AQ73" s="1042">
        <v>0</v>
      </c>
      <c r="AR73" s="1043">
        <v>0</v>
      </c>
      <c r="AS73" s="1043">
        <v>9.1885080000000006</v>
      </c>
      <c r="AT73" s="1043">
        <v>0</v>
      </c>
      <c r="AU73" s="1043">
        <v>0</v>
      </c>
      <c r="AV73" s="1043">
        <v>0</v>
      </c>
      <c r="AW73" s="1043">
        <v>0</v>
      </c>
      <c r="AX73" s="1043">
        <v>0</v>
      </c>
      <c r="AY73" s="1043">
        <v>0</v>
      </c>
      <c r="AZ73" s="1043">
        <v>0</v>
      </c>
      <c r="BA73" s="1043">
        <v>0</v>
      </c>
      <c r="BB73" s="1043">
        <v>0</v>
      </c>
      <c r="BC73" s="1043">
        <v>0</v>
      </c>
      <c r="BD73" s="1043">
        <v>0</v>
      </c>
      <c r="BE73" s="1043">
        <v>0</v>
      </c>
      <c r="BF73" s="1043">
        <v>0</v>
      </c>
      <c r="BG73" s="1043">
        <v>0</v>
      </c>
      <c r="BH73" s="1043">
        <v>0</v>
      </c>
      <c r="BI73" s="1043">
        <v>0</v>
      </c>
      <c r="BJ73" s="1043">
        <v>0</v>
      </c>
      <c r="BK73" s="1043">
        <v>0</v>
      </c>
      <c r="BL73" s="1043">
        <v>0</v>
      </c>
      <c r="BM73" s="1043">
        <v>0</v>
      </c>
      <c r="BN73" s="1043">
        <v>0</v>
      </c>
      <c r="BO73" s="1043">
        <v>0</v>
      </c>
      <c r="BP73" s="1043">
        <v>0</v>
      </c>
      <c r="BQ73" s="1043">
        <v>0</v>
      </c>
      <c r="BR73" s="1043">
        <v>0</v>
      </c>
      <c r="BS73" s="1043">
        <v>0</v>
      </c>
      <c r="BT73" s="1044">
        <v>0</v>
      </c>
    </row>
    <row r="74" spans="2:73" outlineLevel="1">
      <c r="B74" s="1041" t="s">
        <v>208</v>
      </c>
      <c r="C74" s="1041" t="s">
        <v>794</v>
      </c>
      <c r="D74" s="1041" t="s">
        <v>811</v>
      </c>
      <c r="E74" s="1041" t="s">
        <v>796</v>
      </c>
      <c r="F74" s="1041" t="s">
        <v>29</v>
      </c>
      <c r="G74" s="1041" t="s">
        <v>802</v>
      </c>
      <c r="H74" s="1041">
        <v>2011</v>
      </c>
      <c r="I74" s="640" t="s">
        <v>569</v>
      </c>
      <c r="J74" s="640" t="s">
        <v>578</v>
      </c>
      <c r="K74" s="50"/>
      <c r="L74" s="1042">
        <v>0.36971780100000001</v>
      </c>
      <c r="M74" s="1043">
        <v>0.36971780100000001</v>
      </c>
      <c r="N74" s="1043">
        <v>0.36971780100000001</v>
      </c>
      <c r="O74" s="1043">
        <v>0.36971780100000001</v>
      </c>
      <c r="P74" s="1043">
        <v>0.36971780100000001</v>
      </c>
      <c r="Q74" s="1043">
        <v>0.36971780100000001</v>
      </c>
      <c r="R74" s="1043">
        <v>0.36971780100000001</v>
      </c>
      <c r="S74" s="1043">
        <v>0.36971780100000001</v>
      </c>
      <c r="T74" s="1043">
        <v>0.36971780100000001</v>
      </c>
      <c r="U74" s="1043">
        <v>0.36971780100000001</v>
      </c>
      <c r="V74" s="1043">
        <v>0.36971780100000001</v>
      </c>
      <c r="W74" s="1043">
        <v>0.36971780100000001</v>
      </c>
      <c r="X74" s="1043">
        <v>0.36971780100000001</v>
      </c>
      <c r="Y74" s="1043">
        <v>0.36971780100000001</v>
      </c>
      <c r="Z74" s="1043">
        <v>0.36971780100000001</v>
      </c>
      <c r="AA74" s="1043">
        <v>0.36971780100000001</v>
      </c>
      <c r="AB74" s="1043">
        <v>0.36971780100000001</v>
      </c>
      <c r="AC74" s="1043">
        <v>0.36971780100000001</v>
      </c>
      <c r="AD74" s="1043">
        <v>0.36971780100000001</v>
      </c>
      <c r="AE74" s="1043">
        <v>0</v>
      </c>
      <c r="AF74" s="1043">
        <v>0</v>
      </c>
      <c r="AG74" s="1043">
        <v>0</v>
      </c>
      <c r="AH74" s="1043">
        <v>0</v>
      </c>
      <c r="AI74" s="1043">
        <v>0</v>
      </c>
      <c r="AJ74" s="1043">
        <v>0</v>
      </c>
      <c r="AK74" s="1043">
        <v>0</v>
      </c>
      <c r="AL74" s="1043">
        <v>0</v>
      </c>
      <c r="AM74" s="1043">
        <v>0</v>
      </c>
      <c r="AN74" s="1043">
        <v>0</v>
      </c>
      <c r="AO74" s="1044">
        <v>0</v>
      </c>
      <c r="AP74" s="50"/>
      <c r="AQ74" s="1042">
        <v>759.52755114499996</v>
      </c>
      <c r="AR74" s="1043">
        <v>759.52755114499996</v>
      </c>
      <c r="AS74" s="1043">
        <v>759.52755114499996</v>
      </c>
      <c r="AT74" s="1043">
        <v>759.52755114499996</v>
      </c>
      <c r="AU74" s="1043">
        <v>759.52755114499996</v>
      </c>
      <c r="AV74" s="1043">
        <v>759.52755114499996</v>
      </c>
      <c r="AW74" s="1043">
        <v>759.52755114499996</v>
      </c>
      <c r="AX74" s="1043">
        <v>759.52755114499996</v>
      </c>
      <c r="AY74" s="1043">
        <v>759.52755114499996</v>
      </c>
      <c r="AZ74" s="1043">
        <v>759.52755114499996</v>
      </c>
      <c r="BA74" s="1043">
        <v>759.52755114499996</v>
      </c>
      <c r="BB74" s="1043">
        <v>759.52755114499996</v>
      </c>
      <c r="BC74" s="1043">
        <v>759.52755114499996</v>
      </c>
      <c r="BD74" s="1043">
        <v>759.52755114499996</v>
      </c>
      <c r="BE74" s="1043">
        <v>759.52755114499996</v>
      </c>
      <c r="BF74" s="1043">
        <v>759.52755114499996</v>
      </c>
      <c r="BG74" s="1043">
        <v>759.52755114499996</v>
      </c>
      <c r="BH74" s="1043">
        <v>759.52755114499996</v>
      </c>
      <c r="BI74" s="1043">
        <v>759.52755114499996</v>
      </c>
      <c r="BJ74" s="1043">
        <v>0</v>
      </c>
      <c r="BK74" s="1043">
        <v>0</v>
      </c>
      <c r="BL74" s="1043">
        <v>0</v>
      </c>
      <c r="BM74" s="1043">
        <v>0</v>
      </c>
      <c r="BN74" s="1043">
        <v>0</v>
      </c>
      <c r="BO74" s="1043">
        <v>0</v>
      </c>
      <c r="BP74" s="1043">
        <v>0</v>
      </c>
      <c r="BQ74" s="1043">
        <v>0</v>
      </c>
      <c r="BR74" s="1043">
        <v>0</v>
      </c>
      <c r="BS74" s="1043">
        <v>0</v>
      </c>
      <c r="BT74" s="1044">
        <v>0</v>
      </c>
    </row>
    <row r="75" spans="2:73" outlineLevel="1">
      <c r="B75" s="1041" t="s">
        <v>208</v>
      </c>
      <c r="C75" s="1041" t="s">
        <v>794</v>
      </c>
      <c r="D75" s="1041" t="s">
        <v>795</v>
      </c>
      <c r="E75" s="1041" t="s">
        <v>796</v>
      </c>
      <c r="F75" s="1041" t="s">
        <v>29</v>
      </c>
      <c r="G75" s="1041" t="s">
        <v>797</v>
      </c>
      <c r="H75" s="1041">
        <v>2011</v>
      </c>
      <c r="I75" s="640" t="s">
        <v>569</v>
      </c>
      <c r="J75" s="640" t="s">
        <v>578</v>
      </c>
      <c r="K75" s="50"/>
      <c r="L75" s="1042">
        <v>0</v>
      </c>
      <c r="M75" s="1043">
        <v>0</v>
      </c>
      <c r="N75" s="1043">
        <v>99.006299999999996</v>
      </c>
      <c r="O75" s="1043">
        <v>0</v>
      </c>
      <c r="P75" s="1043">
        <v>0</v>
      </c>
      <c r="Q75" s="1043">
        <v>0</v>
      </c>
      <c r="R75" s="1043">
        <v>0</v>
      </c>
      <c r="S75" s="1043">
        <v>0</v>
      </c>
      <c r="T75" s="1043">
        <v>0</v>
      </c>
      <c r="U75" s="1043">
        <v>0</v>
      </c>
      <c r="V75" s="1043">
        <v>0</v>
      </c>
      <c r="W75" s="1043">
        <v>0</v>
      </c>
      <c r="X75" s="1043">
        <v>0</v>
      </c>
      <c r="Y75" s="1043">
        <v>0</v>
      </c>
      <c r="Z75" s="1043">
        <v>0</v>
      </c>
      <c r="AA75" s="1043">
        <v>0</v>
      </c>
      <c r="AB75" s="1043">
        <v>0</v>
      </c>
      <c r="AC75" s="1043">
        <v>0</v>
      </c>
      <c r="AD75" s="1043">
        <v>0</v>
      </c>
      <c r="AE75" s="1043">
        <v>0</v>
      </c>
      <c r="AF75" s="1043">
        <v>0</v>
      </c>
      <c r="AG75" s="1043">
        <v>0</v>
      </c>
      <c r="AH75" s="1043">
        <v>0</v>
      </c>
      <c r="AI75" s="1043">
        <v>0</v>
      </c>
      <c r="AJ75" s="1043">
        <v>0</v>
      </c>
      <c r="AK75" s="1043">
        <v>0</v>
      </c>
      <c r="AL75" s="1043">
        <v>0</v>
      </c>
      <c r="AM75" s="1043">
        <v>0</v>
      </c>
      <c r="AN75" s="1043">
        <v>0</v>
      </c>
      <c r="AO75" s="1044">
        <v>0</v>
      </c>
      <c r="AP75" s="50"/>
      <c r="AQ75" s="1042">
        <v>0</v>
      </c>
      <c r="AR75" s="1043">
        <v>0</v>
      </c>
      <c r="AS75" s="1043">
        <v>434.62849999999997</v>
      </c>
      <c r="AT75" s="1043">
        <v>0</v>
      </c>
      <c r="AU75" s="1043">
        <v>0</v>
      </c>
      <c r="AV75" s="1043">
        <v>0</v>
      </c>
      <c r="AW75" s="1043">
        <v>0</v>
      </c>
      <c r="AX75" s="1043">
        <v>0</v>
      </c>
      <c r="AY75" s="1043">
        <v>0</v>
      </c>
      <c r="AZ75" s="1043">
        <v>0</v>
      </c>
      <c r="BA75" s="1043">
        <v>0</v>
      </c>
      <c r="BB75" s="1043">
        <v>0</v>
      </c>
      <c r="BC75" s="1043">
        <v>0</v>
      </c>
      <c r="BD75" s="1043">
        <v>0</v>
      </c>
      <c r="BE75" s="1043">
        <v>0</v>
      </c>
      <c r="BF75" s="1043">
        <v>0</v>
      </c>
      <c r="BG75" s="1043">
        <v>0</v>
      </c>
      <c r="BH75" s="1043">
        <v>0</v>
      </c>
      <c r="BI75" s="1043">
        <v>0</v>
      </c>
      <c r="BJ75" s="1043">
        <v>0</v>
      </c>
      <c r="BK75" s="1043">
        <v>0</v>
      </c>
      <c r="BL75" s="1043">
        <v>0</v>
      </c>
      <c r="BM75" s="1043">
        <v>0</v>
      </c>
      <c r="BN75" s="1043">
        <v>0</v>
      </c>
      <c r="BO75" s="1043">
        <v>0</v>
      </c>
      <c r="BP75" s="1043">
        <v>0</v>
      </c>
      <c r="BQ75" s="1043">
        <v>0</v>
      </c>
      <c r="BR75" s="1043">
        <v>0</v>
      </c>
      <c r="BS75" s="1043">
        <v>0</v>
      </c>
      <c r="BT75" s="1044">
        <v>0</v>
      </c>
    </row>
    <row r="76" spans="2:73" outlineLevel="1">
      <c r="B76" s="1041" t="s">
        <v>208</v>
      </c>
      <c r="C76" s="1041" t="s">
        <v>798</v>
      </c>
      <c r="D76" s="1041" t="s">
        <v>20</v>
      </c>
      <c r="E76" s="1041" t="s">
        <v>796</v>
      </c>
      <c r="F76" s="1041" t="s">
        <v>801</v>
      </c>
      <c r="G76" s="1041" t="s">
        <v>802</v>
      </c>
      <c r="H76" s="1041">
        <v>2011</v>
      </c>
      <c r="I76" s="640" t="s">
        <v>570</v>
      </c>
      <c r="J76" s="640" t="s">
        <v>578</v>
      </c>
      <c r="K76" s="50"/>
      <c r="L76" s="1042">
        <v>0.493550451</v>
      </c>
      <c r="M76" s="1043">
        <v>0.493550451</v>
      </c>
      <c r="N76" s="1043">
        <v>0.493550451</v>
      </c>
      <c r="O76" s="1043">
        <v>0.493550451</v>
      </c>
      <c r="P76" s="1043">
        <v>0</v>
      </c>
      <c r="Q76" s="1043">
        <v>0</v>
      </c>
      <c r="R76" s="1043">
        <v>0</v>
      </c>
      <c r="S76" s="1043">
        <v>0</v>
      </c>
      <c r="T76" s="1043">
        <v>0</v>
      </c>
      <c r="U76" s="1043">
        <v>0</v>
      </c>
      <c r="V76" s="1043">
        <v>0</v>
      </c>
      <c r="W76" s="1043">
        <v>0</v>
      </c>
      <c r="X76" s="1043">
        <v>0</v>
      </c>
      <c r="Y76" s="1043">
        <v>0</v>
      </c>
      <c r="Z76" s="1043">
        <v>0</v>
      </c>
      <c r="AA76" s="1043">
        <v>0</v>
      </c>
      <c r="AB76" s="1043">
        <v>0</v>
      </c>
      <c r="AC76" s="1043">
        <v>0</v>
      </c>
      <c r="AD76" s="1043">
        <v>0</v>
      </c>
      <c r="AE76" s="1043">
        <v>0</v>
      </c>
      <c r="AF76" s="1043">
        <v>0</v>
      </c>
      <c r="AG76" s="1043">
        <v>0</v>
      </c>
      <c r="AH76" s="1043">
        <v>0</v>
      </c>
      <c r="AI76" s="1043">
        <v>0</v>
      </c>
      <c r="AJ76" s="1043">
        <v>0</v>
      </c>
      <c r="AK76" s="1043">
        <v>0</v>
      </c>
      <c r="AL76" s="1043">
        <v>0</v>
      </c>
      <c r="AM76" s="1043">
        <v>0</v>
      </c>
      <c r="AN76" s="1043">
        <v>0</v>
      </c>
      <c r="AO76" s="1044">
        <v>0</v>
      </c>
      <c r="AP76" s="50"/>
      <c r="AQ76" s="1042">
        <v>2444.0812380000002</v>
      </c>
      <c r="AR76" s="1043">
        <v>2444.0812380000002</v>
      </c>
      <c r="AS76" s="1043">
        <v>2444.0812380000002</v>
      </c>
      <c r="AT76" s="1043">
        <v>2444.0812380000002</v>
      </c>
      <c r="AU76" s="1043">
        <v>0</v>
      </c>
      <c r="AV76" s="1043">
        <v>0</v>
      </c>
      <c r="AW76" s="1043">
        <v>0</v>
      </c>
      <c r="AX76" s="1043">
        <v>0</v>
      </c>
      <c r="AY76" s="1043">
        <v>0</v>
      </c>
      <c r="AZ76" s="1043">
        <v>0</v>
      </c>
      <c r="BA76" s="1043">
        <v>0</v>
      </c>
      <c r="BB76" s="1043">
        <v>0</v>
      </c>
      <c r="BC76" s="1043">
        <v>0</v>
      </c>
      <c r="BD76" s="1043">
        <v>0</v>
      </c>
      <c r="BE76" s="1043">
        <v>0</v>
      </c>
      <c r="BF76" s="1043">
        <v>0</v>
      </c>
      <c r="BG76" s="1043">
        <v>0</v>
      </c>
      <c r="BH76" s="1043">
        <v>0</v>
      </c>
      <c r="BI76" s="1043">
        <v>0</v>
      </c>
      <c r="BJ76" s="1043">
        <v>0</v>
      </c>
      <c r="BK76" s="1043">
        <v>0</v>
      </c>
      <c r="BL76" s="1043">
        <v>0</v>
      </c>
      <c r="BM76" s="1043">
        <v>0</v>
      </c>
      <c r="BN76" s="1043">
        <v>0</v>
      </c>
      <c r="BO76" s="1043">
        <v>0</v>
      </c>
      <c r="BP76" s="1043">
        <v>0</v>
      </c>
      <c r="BQ76" s="1043">
        <v>0</v>
      </c>
      <c r="BR76" s="1043">
        <v>0</v>
      </c>
      <c r="BS76" s="1043">
        <v>0</v>
      </c>
      <c r="BT76" s="1044">
        <v>0</v>
      </c>
    </row>
    <row r="77" spans="2:73" outlineLevel="1">
      <c r="B77" s="1041" t="s">
        <v>208</v>
      </c>
      <c r="C77" s="1041" t="s">
        <v>798</v>
      </c>
      <c r="D77" s="1041" t="s">
        <v>800</v>
      </c>
      <c r="E77" s="1041" t="s">
        <v>796</v>
      </c>
      <c r="F77" s="1041" t="s">
        <v>801</v>
      </c>
      <c r="G77" s="1041" t="s">
        <v>797</v>
      </c>
      <c r="H77" s="1041">
        <v>2011</v>
      </c>
      <c r="I77" s="640" t="s">
        <v>570</v>
      </c>
      <c r="J77" s="640" t="s">
        <v>578</v>
      </c>
      <c r="K77" s="50"/>
      <c r="L77" s="1042">
        <v>0</v>
      </c>
      <c r="M77" s="1043">
        <v>0</v>
      </c>
      <c r="N77" s="1043">
        <v>0</v>
      </c>
      <c r="O77" s="1043">
        <v>6.1752159999999998</v>
      </c>
      <c r="P77" s="1043">
        <v>0</v>
      </c>
      <c r="Q77" s="1043">
        <v>0</v>
      </c>
      <c r="R77" s="1043">
        <v>0</v>
      </c>
      <c r="S77" s="1043">
        <v>0</v>
      </c>
      <c r="T77" s="1043">
        <v>0</v>
      </c>
      <c r="U77" s="1043">
        <v>0</v>
      </c>
      <c r="V77" s="1043">
        <v>0</v>
      </c>
      <c r="W77" s="1043">
        <v>0</v>
      </c>
      <c r="X77" s="1043">
        <v>0</v>
      </c>
      <c r="Y77" s="1043">
        <v>0</v>
      </c>
      <c r="Z77" s="1043">
        <v>0</v>
      </c>
      <c r="AA77" s="1043">
        <v>0</v>
      </c>
      <c r="AB77" s="1043">
        <v>0</v>
      </c>
      <c r="AC77" s="1043">
        <v>0</v>
      </c>
      <c r="AD77" s="1043">
        <v>0</v>
      </c>
      <c r="AE77" s="1043">
        <v>0</v>
      </c>
      <c r="AF77" s="1043">
        <v>0</v>
      </c>
      <c r="AG77" s="1043">
        <v>0</v>
      </c>
      <c r="AH77" s="1043">
        <v>0</v>
      </c>
      <c r="AI77" s="1043">
        <v>0</v>
      </c>
      <c r="AJ77" s="1043">
        <v>0</v>
      </c>
      <c r="AK77" s="1043">
        <v>0</v>
      </c>
      <c r="AL77" s="1043">
        <v>0</v>
      </c>
      <c r="AM77" s="1043">
        <v>0</v>
      </c>
      <c r="AN77" s="1043">
        <v>0</v>
      </c>
      <c r="AO77" s="1044">
        <v>0</v>
      </c>
      <c r="AP77" s="50"/>
      <c r="AQ77" s="1042">
        <v>0</v>
      </c>
      <c r="AR77" s="1043">
        <v>0</v>
      </c>
      <c r="AS77" s="1043">
        <v>0</v>
      </c>
      <c r="AT77" s="1043">
        <v>0</v>
      </c>
      <c r="AU77" s="1043">
        <v>0</v>
      </c>
      <c r="AV77" s="1043">
        <v>0</v>
      </c>
      <c r="AW77" s="1043">
        <v>0</v>
      </c>
      <c r="AX77" s="1043">
        <v>0</v>
      </c>
      <c r="AY77" s="1043">
        <v>0</v>
      </c>
      <c r="AZ77" s="1043">
        <v>0</v>
      </c>
      <c r="BA77" s="1043">
        <v>0</v>
      </c>
      <c r="BB77" s="1043">
        <v>0</v>
      </c>
      <c r="BC77" s="1043">
        <v>0</v>
      </c>
      <c r="BD77" s="1043">
        <v>0</v>
      </c>
      <c r="BE77" s="1043">
        <v>0</v>
      </c>
      <c r="BF77" s="1043">
        <v>0</v>
      </c>
      <c r="BG77" s="1043">
        <v>0</v>
      </c>
      <c r="BH77" s="1043">
        <v>0</v>
      </c>
      <c r="BI77" s="1043">
        <v>0</v>
      </c>
      <c r="BJ77" s="1043">
        <v>0</v>
      </c>
      <c r="BK77" s="1043">
        <v>0</v>
      </c>
      <c r="BL77" s="1043">
        <v>0</v>
      </c>
      <c r="BM77" s="1043">
        <v>0</v>
      </c>
      <c r="BN77" s="1043">
        <v>0</v>
      </c>
      <c r="BO77" s="1043">
        <v>0</v>
      </c>
      <c r="BP77" s="1043">
        <v>0</v>
      </c>
      <c r="BQ77" s="1043">
        <v>0</v>
      </c>
      <c r="BR77" s="1043">
        <v>0</v>
      </c>
      <c r="BS77" s="1043">
        <v>0</v>
      </c>
      <c r="BT77" s="1044">
        <v>0</v>
      </c>
    </row>
    <row r="78" spans="2:73" outlineLevel="1">
      <c r="B78" s="1041" t="s">
        <v>208</v>
      </c>
      <c r="C78" s="1041" t="s">
        <v>794</v>
      </c>
      <c r="D78" s="1041" t="s">
        <v>42</v>
      </c>
      <c r="E78" s="1041" t="s">
        <v>796</v>
      </c>
      <c r="F78" s="1041" t="s">
        <v>29</v>
      </c>
      <c r="G78" s="1041" t="s">
        <v>797</v>
      </c>
      <c r="H78" s="1041">
        <v>2011</v>
      </c>
      <c r="I78" s="640" t="s">
        <v>570</v>
      </c>
      <c r="J78" s="640" t="s">
        <v>578</v>
      </c>
      <c r="K78" s="50"/>
      <c r="L78" s="1042">
        <v>0</v>
      </c>
      <c r="M78" s="1043">
        <v>0</v>
      </c>
      <c r="N78" s="1043">
        <v>0</v>
      </c>
      <c r="O78" s="1043">
        <v>92.896090000000001</v>
      </c>
      <c r="P78" s="1043">
        <v>0</v>
      </c>
      <c r="Q78" s="1043">
        <v>0</v>
      </c>
      <c r="R78" s="1043">
        <v>0</v>
      </c>
      <c r="S78" s="1043">
        <v>0</v>
      </c>
      <c r="T78" s="1043">
        <v>0</v>
      </c>
      <c r="U78" s="1043">
        <v>0</v>
      </c>
      <c r="V78" s="1043">
        <v>0</v>
      </c>
      <c r="W78" s="1043">
        <v>0</v>
      </c>
      <c r="X78" s="1043">
        <v>0</v>
      </c>
      <c r="Y78" s="1043">
        <v>0</v>
      </c>
      <c r="Z78" s="1043">
        <v>0</v>
      </c>
      <c r="AA78" s="1043">
        <v>0</v>
      </c>
      <c r="AB78" s="1043">
        <v>0</v>
      </c>
      <c r="AC78" s="1043">
        <v>0</v>
      </c>
      <c r="AD78" s="1043">
        <v>0</v>
      </c>
      <c r="AE78" s="1043">
        <v>0</v>
      </c>
      <c r="AF78" s="1043">
        <v>0</v>
      </c>
      <c r="AG78" s="1043">
        <v>0</v>
      </c>
      <c r="AH78" s="1043">
        <v>0</v>
      </c>
      <c r="AI78" s="1043">
        <v>0</v>
      </c>
      <c r="AJ78" s="1043">
        <v>0</v>
      </c>
      <c r="AK78" s="1043">
        <v>0</v>
      </c>
      <c r="AL78" s="1043">
        <v>0</v>
      </c>
      <c r="AM78" s="1043">
        <v>0</v>
      </c>
      <c r="AN78" s="1043">
        <v>0</v>
      </c>
      <c r="AO78" s="1044">
        <v>0</v>
      </c>
      <c r="AP78" s="50"/>
      <c r="AQ78" s="1042">
        <v>0</v>
      </c>
      <c r="AR78" s="1043">
        <v>0</v>
      </c>
      <c r="AS78" s="1043">
        <v>0</v>
      </c>
      <c r="AT78" s="1043">
        <v>0</v>
      </c>
      <c r="AU78" s="1043">
        <v>0</v>
      </c>
      <c r="AV78" s="1043">
        <v>0</v>
      </c>
      <c r="AW78" s="1043">
        <v>0</v>
      </c>
      <c r="AX78" s="1043">
        <v>0</v>
      </c>
      <c r="AY78" s="1043">
        <v>0</v>
      </c>
      <c r="AZ78" s="1043">
        <v>0</v>
      </c>
      <c r="BA78" s="1043">
        <v>0</v>
      </c>
      <c r="BB78" s="1043">
        <v>0</v>
      </c>
      <c r="BC78" s="1043">
        <v>0</v>
      </c>
      <c r="BD78" s="1043">
        <v>0</v>
      </c>
      <c r="BE78" s="1043">
        <v>0</v>
      </c>
      <c r="BF78" s="1043">
        <v>0</v>
      </c>
      <c r="BG78" s="1043">
        <v>0</v>
      </c>
      <c r="BH78" s="1043">
        <v>0</v>
      </c>
      <c r="BI78" s="1043">
        <v>0</v>
      </c>
      <c r="BJ78" s="1043">
        <v>0</v>
      </c>
      <c r="BK78" s="1043">
        <v>0</v>
      </c>
      <c r="BL78" s="1043">
        <v>0</v>
      </c>
      <c r="BM78" s="1043">
        <v>0</v>
      </c>
      <c r="BN78" s="1043">
        <v>0</v>
      </c>
      <c r="BO78" s="1043">
        <v>0</v>
      </c>
      <c r="BP78" s="1043">
        <v>0</v>
      </c>
      <c r="BQ78" s="1043">
        <v>0</v>
      </c>
      <c r="BR78" s="1043">
        <v>0</v>
      </c>
      <c r="BS78" s="1043">
        <v>0</v>
      </c>
      <c r="BT78" s="1044">
        <v>0</v>
      </c>
    </row>
    <row r="79" spans="2:73" ht="15.5" outlineLevel="1">
      <c r="B79" s="1041" t="s">
        <v>208</v>
      </c>
      <c r="C79" s="1041" t="s">
        <v>798</v>
      </c>
      <c r="D79" s="1041" t="s">
        <v>21</v>
      </c>
      <c r="E79" s="1041" t="s">
        <v>796</v>
      </c>
      <c r="F79" s="1041" t="s">
        <v>809</v>
      </c>
      <c r="G79" s="1041" t="s">
        <v>802</v>
      </c>
      <c r="H79" s="1041">
        <v>2012</v>
      </c>
      <c r="I79" s="640" t="s">
        <v>568</v>
      </c>
      <c r="J79" s="640" t="s">
        <v>585</v>
      </c>
      <c r="K79" s="50"/>
      <c r="L79" s="1042">
        <v>0</v>
      </c>
      <c r="M79" s="1043">
        <v>169.90588443678593</v>
      </c>
      <c r="N79" s="1043">
        <v>169.90588443678593</v>
      </c>
      <c r="O79" s="1043">
        <v>168.23579086144412</v>
      </c>
      <c r="P79" s="1043">
        <v>145.88841920209796</v>
      </c>
      <c r="Q79" s="1043">
        <v>145.88841920209796</v>
      </c>
      <c r="R79" s="1043">
        <v>65.95487053880548</v>
      </c>
      <c r="S79" s="1043">
        <v>65.95487053880548</v>
      </c>
      <c r="T79" s="1043">
        <v>64.908706009594212</v>
      </c>
      <c r="U79" s="1043">
        <v>64.908706009594212</v>
      </c>
      <c r="V79" s="1043">
        <v>64.908706009594212</v>
      </c>
      <c r="W79" s="1043">
        <v>63.158906808667425</v>
      </c>
      <c r="X79" s="1043">
        <v>63.158906808667425</v>
      </c>
      <c r="Y79" s="1043">
        <v>0</v>
      </c>
      <c r="Z79" s="1043">
        <v>0</v>
      </c>
      <c r="AA79" s="1043">
        <v>0</v>
      </c>
      <c r="AB79" s="1043">
        <v>0</v>
      </c>
      <c r="AC79" s="1043">
        <v>0</v>
      </c>
      <c r="AD79" s="1043">
        <v>0</v>
      </c>
      <c r="AE79" s="1043">
        <v>0</v>
      </c>
      <c r="AF79" s="1043">
        <v>0</v>
      </c>
      <c r="AG79" s="1043">
        <v>0</v>
      </c>
      <c r="AH79" s="1043">
        <v>0</v>
      </c>
      <c r="AI79" s="1043">
        <v>0</v>
      </c>
      <c r="AJ79" s="1043">
        <v>0</v>
      </c>
      <c r="AK79" s="1043">
        <v>0</v>
      </c>
      <c r="AL79" s="1043">
        <v>0</v>
      </c>
      <c r="AM79" s="1043">
        <v>0</v>
      </c>
      <c r="AN79" s="1043">
        <v>0</v>
      </c>
      <c r="AO79" s="1044">
        <v>0</v>
      </c>
      <c r="AP79" s="50"/>
      <c r="AQ79" s="1042">
        <v>0</v>
      </c>
      <c r="AR79" s="1043">
        <v>624604.94967936329</v>
      </c>
      <c r="AS79" s="1043">
        <v>624604.9496793648</v>
      </c>
      <c r="AT79" s="1043">
        <v>618604.62193890836</v>
      </c>
      <c r="AU79" s="1043">
        <v>525579.28224435379</v>
      </c>
      <c r="AV79" s="1043">
        <v>525579.28224435379</v>
      </c>
      <c r="AW79" s="1043">
        <v>241678.70946222771</v>
      </c>
      <c r="AX79" s="1043">
        <v>241678.70946222771</v>
      </c>
      <c r="AY79" s="1043">
        <v>240633.98839516562</v>
      </c>
      <c r="AZ79" s="1043">
        <v>240633.98839516562</v>
      </c>
      <c r="BA79" s="1043">
        <v>240633.98839516562</v>
      </c>
      <c r="BB79" s="1043">
        <v>223512.58427377287</v>
      </c>
      <c r="BC79" s="1043">
        <v>223512.58427377287</v>
      </c>
      <c r="BD79" s="1043">
        <v>0</v>
      </c>
      <c r="BE79" s="1043">
        <v>0</v>
      </c>
      <c r="BF79" s="1043">
        <v>0</v>
      </c>
      <c r="BG79" s="1043">
        <v>0</v>
      </c>
      <c r="BH79" s="1043">
        <v>0</v>
      </c>
      <c r="BI79" s="1043">
        <v>0</v>
      </c>
      <c r="BJ79" s="1043">
        <v>0</v>
      </c>
      <c r="BK79" s="1043">
        <v>0</v>
      </c>
      <c r="BL79" s="1043">
        <v>0</v>
      </c>
      <c r="BM79" s="1043">
        <v>0</v>
      </c>
      <c r="BN79" s="1043">
        <v>0</v>
      </c>
      <c r="BO79" s="1043">
        <v>0</v>
      </c>
      <c r="BP79" s="1043">
        <v>0</v>
      </c>
      <c r="BQ79" s="1043">
        <v>0</v>
      </c>
      <c r="BR79" s="1043">
        <v>0</v>
      </c>
      <c r="BS79" s="1043">
        <v>0</v>
      </c>
      <c r="BT79" s="1044">
        <v>0</v>
      </c>
      <c r="BU79" s="163"/>
    </row>
    <row r="80" spans="2:73" ht="15.5" outlineLevel="1">
      <c r="B80" s="1041" t="s">
        <v>208</v>
      </c>
      <c r="C80" s="1041" t="s">
        <v>798</v>
      </c>
      <c r="D80" s="1041" t="s">
        <v>22</v>
      </c>
      <c r="E80" s="1041" t="s">
        <v>796</v>
      </c>
      <c r="F80" s="1041" t="s">
        <v>809</v>
      </c>
      <c r="G80" s="1041" t="s">
        <v>802</v>
      </c>
      <c r="H80" s="1041">
        <v>2012</v>
      </c>
      <c r="I80" s="640" t="s">
        <v>568</v>
      </c>
      <c r="J80" s="640" t="s">
        <v>585</v>
      </c>
      <c r="K80" s="50"/>
      <c r="L80" s="1042">
        <v>0</v>
      </c>
      <c r="M80" s="1043">
        <v>812.01873278296216</v>
      </c>
      <c r="N80" s="1043">
        <v>796.90707084674193</v>
      </c>
      <c r="O80" s="1043">
        <v>775.74614546975033</v>
      </c>
      <c r="P80" s="1043">
        <v>716.08853425896268</v>
      </c>
      <c r="Q80" s="1043">
        <v>712.49985635278131</v>
      </c>
      <c r="R80" s="1043">
        <v>638.72812582759434</v>
      </c>
      <c r="S80" s="1043">
        <v>625.23596457304234</v>
      </c>
      <c r="T80" s="1043">
        <v>625.23596457304234</v>
      </c>
      <c r="U80" s="1043">
        <v>600.73358824837703</v>
      </c>
      <c r="V80" s="1043">
        <v>418.79344326388656</v>
      </c>
      <c r="W80" s="1043">
        <v>413.80094502626264</v>
      </c>
      <c r="X80" s="1043">
        <v>413.80094502626264</v>
      </c>
      <c r="Y80" s="1043">
        <v>234.81679903367711</v>
      </c>
      <c r="Z80" s="1043">
        <v>153.8198844494643</v>
      </c>
      <c r="AA80" s="1043">
        <v>153.8198844494643</v>
      </c>
      <c r="AB80" s="1043">
        <v>59.308105135947585</v>
      </c>
      <c r="AC80" s="1043">
        <v>27.03987038958676</v>
      </c>
      <c r="AD80" s="1043">
        <v>27.03987038958676</v>
      </c>
      <c r="AE80" s="1043">
        <v>27.03987038958676</v>
      </c>
      <c r="AF80" s="1043">
        <v>27.03987038958676</v>
      </c>
      <c r="AG80" s="1043">
        <v>0</v>
      </c>
      <c r="AH80" s="1043">
        <v>0</v>
      </c>
      <c r="AI80" s="1043">
        <v>0</v>
      </c>
      <c r="AJ80" s="1043">
        <v>0</v>
      </c>
      <c r="AK80" s="1043">
        <v>0</v>
      </c>
      <c r="AL80" s="1043">
        <v>0</v>
      </c>
      <c r="AM80" s="1043">
        <v>0</v>
      </c>
      <c r="AN80" s="1043">
        <v>0</v>
      </c>
      <c r="AO80" s="1044">
        <v>0</v>
      </c>
      <c r="AP80" s="50"/>
      <c r="AQ80" s="1042">
        <v>0</v>
      </c>
      <c r="AR80" s="1043">
        <v>3955522.4539747941</v>
      </c>
      <c r="AS80" s="1043">
        <v>3906020.377467047</v>
      </c>
      <c r="AT80" s="1043">
        <v>3836713.6198006715</v>
      </c>
      <c r="AU80" s="1043">
        <v>3642047.709898693</v>
      </c>
      <c r="AV80" s="1043">
        <v>3625019.5717908186</v>
      </c>
      <c r="AW80" s="1043">
        <v>3383172.1502834246</v>
      </c>
      <c r="AX80" s="1043">
        <v>3285011.9860413577</v>
      </c>
      <c r="AY80" s="1043">
        <v>3285011.9860413577</v>
      </c>
      <c r="AZ80" s="1043">
        <v>3186257.6752704401</v>
      </c>
      <c r="BA80" s="1043">
        <v>2174226.8036432718</v>
      </c>
      <c r="BB80" s="1043">
        <v>2045413.0472616586</v>
      </c>
      <c r="BC80" s="1043">
        <v>1951595.9454102148</v>
      </c>
      <c r="BD80" s="1043">
        <v>940956.29416573746</v>
      </c>
      <c r="BE80" s="1043">
        <v>675816.14692586544</v>
      </c>
      <c r="BF80" s="1043">
        <v>675816.14692586544</v>
      </c>
      <c r="BG80" s="1043">
        <v>219626.80425054589</v>
      </c>
      <c r="BH80" s="1043">
        <v>88281.328489375854</v>
      </c>
      <c r="BI80" s="1043">
        <v>88281.328489375854</v>
      </c>
      <c r="BJ80" s="1043">
        <v>88281.328489375854</v>
      </c>
      <c r="BK80" s="1043">
        <v>88281.328489375854</v>
      </c>
      <c r="BL80" s="1043">
        <v>0</v>
      </c>
      <c r="BM80" s="1043">
        <v>0</v>
      </c>
      <c r="BN80" s="1043">
        <v>0</v>
      </c>
      <c r="BO80" s="1043">
        <v>0</v>
      </c>
      <c r="BP80" s="1043">
        <v>0</v>
      </c>
      <c r="BQ80" s="1043">
        <v>0</v>
      </c>
      <c r="BR80" s="1043">
        <v>0</v>
      </c>
      <c r="BS80" s="1043">
        <v>0</v>
      </c>
      <c r="BT80" s="1044">
        <v>0</v>
      </c>
      <c r="BU80" s="163"/>
    </row>
    <row r="81" spans="2:73" outlineLevel="1">
      <c r="B81" s="1041" t="s">
        <v>208</v>
      </c>
      <c r="C81" s="1041" t="s">
        <v>798</v>
      </c>
      <c r="D81" s="1041" t="s">
        <v>20</v>
      </c>
      <c r="E81" s="1041" t="s">
        <v>796</v>
      </c>
      <c r="F81" s="1041" t="s">
        <v>809</v>
      </c>
      <c r="G81" s="1041" t="s">
        <v>802</v>
      </c>
      <c r="H81" s="1041">
        <v>2012</v>
      </c>
      <c r="I81" s="640" t="s">
        <v>568</v>
      </c>
      <c r="J81" s="640" t="s">
        <v>585</v>
      </c>
      <c r="K81" s="50"/>
      <c r="L81" s="1042">
        <v>0</v>
      </c>
      <c r="M81" s="1043">
        <v>20.70869851825913</v>
      </c>
      <c r="N81" s="1043">
        <v>20.70869851825913</v>
      </c>
      <c r="O81" s="1043">
        <v>20.70869851825913</v>
      </c>
      <c r="P81" s="1043">
        <v>20.70869851825913</v>
      </c>
      <c r="Q81" s="1043">
        <v>0</v>
      </c>
      <c r="R81" s="1043">
        <v>0</v>
      </c>
      <c r="S81" s="1043">
        <v>0</v>
      </c>
      <c r="T81" s="1043">
        <v>0</v>
      </c>
      <c r="U81" s="1043">
        <v>0</v>
      </c>
      <c r="V81" s="1043">
        <v>0</v>
      </c>
      <c r="W81" s="1043">
        <v>0</v>
      </c>
      <c r="X81" s="1043">
        <v>0</v>
      </c>
      <c r="Y81" s="1043">
        <v>0</v>
      </c>
      <c r="Z81" s="1043">
        <v>0</v>
      </c>
      <c r="AA81" s="1043">
        <v>0</v>
      </c>
      <c r="AB81" s="1043">
        <v>0</v>
      </c>
      <c r="AC81" s="1043">
        <v>0</v>
      </c>
      <c r="AD81" s="1043">
        <v>0</v>
      </c>
      <c r="AE81" s="1043">
        <v>0</v>
      </c>
      <c r="AF81" s="1043">
        <v>0</v>
      </c>
      <c r="AG81" s="1043">
        <v>0</v>
      </c>
      <c r="AH81" s="1043">
        <v>0</v>
      </c>
      <c r="AI81" s="1043">
        <v>0</v>
      </c>
      <c r="AJ81" s="1043">
        <v>0</v>
      </c>
      <c r="AK81" s="1043">
        <v>0</v>
      </c>
      <c r="AL81" s="1043">
        <v>0</v>
      </c>
      <c r="AM81" s="1043">
        <v>0</v>
      </c>
      <c r="AN81" s="1043">
        <v>0</v>
      </c>
      <c r="AO81" s="1044">
        <v>0</v>
      </c>
      <c r="AP81" s="50"/>
      <c r="AQ81" s="1042">
        <v>0</v>
      </c>
      <c r="AR81" s="1043">
        <v>100705.0178502523</v>
      </c>
      <c r="AS81" s="1043">
        <v>100705.0178502523</v>
      </c>
      <c r="AT81" s="1043">
        <v>100705.0178502523</v>
      </c>
      <c r="AU81" s="1043">
        <v>100705.0178502523</v>
      </c>
      <c r="AV81" s="1043">
        <v>0</v>
      </c>
      <c r="AW81" s="1043">
        <v>0</v>
      </c>
      <c r="AX81" s="1043">
        <v>0</v>
      </c>
      <c r="AY81" s="1043">
        <v>0</v>
      </c>
      <c r="AZ81" s="1043">
        <v>0</v>
      </c>
      <c r="BA81" s="1043">
        <v>0</v>
      </c>
      <c r="BB81" s="1043">
        <v>0</v>
      </c>
      <c r="BC81" s="1043">
        <v>0</v>
      </c>
      <c r="BD81" s="1043">
        <v>0</v>
      </c>
      <c r="BE81" s="1043">
        <v>0</v>
      </c>
      <c r="BF81" s="1043">
        <v>0</v>
      </c>
      <c r="BG81" s="1043">
        <v>0</v>
      </c>
      <c r="BH81" s="1043">
        <v>0</v>
      </c>
      <c r="BI81" s="1043">
        <v>0</v>
      </c>
      <c r="BJ81" s="1043">
        <v>0</v>
      </c>
      <c r="BK81" s="1043">
        <v>0</v>
      </c>
      <c r="BL81" s="1043">
        <v>0</v>
      </c>
      <c r="BM81" s="1043">
        <v>0</v>
      </c>
      <c r="BN81" s="1043">
        <v>0</v>
      </c>
      <c r="BO81" s="1043">
        <v>0</v>
      </c>
      <c r="BP81" s="1043">
        <v>0</v>
      </c>
      <c r="BQ81" s="1043">
        <v>0</v>
      </c>
      <c r="BR81" s="1043">
        <v>0</v>
      </c>
      <c r="BS81" s="1043">
        <v>0</v>
      </c>
      <c r="BT81" s="1044">
        <v>0</v>
      </c>
    </row>
    <row r="82" spans="2:73" ht="15.5" outlineLevel="1">
      <c r="B82" s="1041" t="s">
        <v>208</v>
      </c>
      <c r="C82" s="1041" t="s">
        <v>798</v>
      </c>
      <c r="D82" s="1041" t="s">
        <v>17</v>
      </c>
      <c r="E82" s="1041" t="s">
        <v>796</v>
      </c>
      <c r="F82" s="1041" t="s">
        <v>809</v>
      </c>
      <c r="G82" s="1041" t="s">
        <v>802</v>
      </c>
      <c r="H82" s="1041">
        <v>2012</v>
      </c>
      <c r="I82" s="640" t="s">
        <v>568</v>
      </c>
      <c r="J82" s="640" t="s">
        <v>585</v>
      </c>
      <c r="K82" s="50"/>
      <c r="L82" s="1042">
        <v>0</v>
      </c>
      <c r="M82" s="1043">
        <v>29.89</v>
      </c>
      <c r="N82" s="1043">
        <v>29.89</v>
      </c>
      <c r="O82" s="1043">
        <v>29.89</v>
      </c>
      <c r="P82" s="1043">
        <v>29.89</v>
      </c>
      <c r="Q82" s="1043">
        <v>29.89</v>
      </c>
      <c r="R82" s="1043">
        <v>29.89</v>
      </c>
      <c r="S82" s="1043">
        <v>29.89</v>
      </c>
      <c r="T82" s="1043">
        <v>29.89</v>
      </c>
      <c r="U82" s="1043">
        <v>29.89</v>
      </c>
      <c r="V82" s="1043">
        <v>29.89</v>
      </c>
      <c r="W82" s="1043">
        <v>29.89</v>
      </c>
      <c r="X82" s="1043">
        <v>29.89</v>
      </c>
      <c r="Y82" s="1043">
        <v>29.89</v>
      </c>
      <c r="Z82" s="1043">
        <v>29.89</v>
      </c>
      <c r="AA82" s="1043">
        <v>29.89</v>
      </c>
      <c r="AB82" s="1043">
        <v>0</v>
      </c>
      <c r="AC82" s="1043">
        <v>0</v>
      </c>
      <c r="AD82" s="1043">
        <v>0</v>
      </c>
      <c r="AE82" s="1043">
        <v>0</v>
      </c>
      <c r="AF82" s="1043">
        <v>0</v>
      </c>
      <c r="AG82" s="1043">
        <v>0</v>
      </c>
      <c r="AH82" s="1043">
        <v>0</v>
      </c>
      <c r="AI82" s="1043">
        <v>0</v>
      </c>
      <c r="AJ82" s="1043">
        <v>0</v>
      </c>
      <c r="AK82" s="1043">
        <v>0</v>
      </c>
      <c r="AL82" s="1043">
        <v>0</v>
      </c>
      <c r="AM82" s="1043">
        <v>0</v>
      </c>
      <c r="AN82" s="1043">
        <v>0</v>
      </c>
      <c r="AO82" s="1044">
        <v>0</v>
      </c>
      <c r="AP82" s="50"/>
      <c r="AQ82" s="1042">
        <v>0</v>
      </c>
      <c r="AR82" s="1043">
        <v>51506.35</v>
      </c>
      <c r="AS82" s="1043">
        <v>51506.35</v>
      </c>
      <c r="AT82" s="1043">
        <v>51506.35</v>
      </c>
      <c r="AU82" s="1043">
        <v>51506.35</v>
      </c>
      <c r="AV82" s="1043">
        <v>51506.35</v>
      </c>
      <c r="AW82" s="1043">
        <v>51506.35</v>
      </c>
      <c r="AX82" s="1043">
        <v>51506.35</v>
      </c>
      <c r="AY82" s="1043">
        <v>51506.35</v>
      </c>
      <c r="AZ82" s="1043">
        <v>51506.35</v>
      </c>
      <c r="BA82" s="1043">
        <v>51506.35</v>
      </c>
      <c r="BB82" s="1043">
        <v>51506.35</v>
      </c>
      <c r="BC82" s="1043">
        <v>51506.35</v>
      </c>
      <c r="BD82" s="1043">
        <v>51506.35</v>
      </c>
      <c r="BE82" s="1043">
        <v>51506.35</v>
      </c>
      <c r="BF82" s="1043">
        <v>51506.35</v>
      </c>
      <c r="BG82" s="1043">
        <v>0</v>
      </c>
      <c r="BH82" s="1043">
        <v>0</v>
      </c>
      <c r="BI82" s="1043">
        <v>0</v>
      </c>
      <c r="BJ82" s="1043">
        <v>0</v>
      </c>
      <c r="BK82" s="1043">
        <v>0</v>
      </c>
      <c r="BL82" s="1043">
        <v>0</v>
      </c>
      <c r="BM82" s="1043">
        <v>0</v>
      </c>
      <c r="BN82" s="1043">
        <v>0</v>
      </c>
      <c r="BO82" s="1043">
        <v>0</v>
      </c>
      <c r="BP82" s="1043">
        <v>0</v>
      </c>
      <c r="BQ82" s="1043">
        <v>0</v>
      </c>
      <c r="BR82" s="1043">
        <v>0</v>
      </c>
      <c r="BS82" s="1043">
        <v>0</v>
      </c>
      <c r="BT82" s="1044">
        <v>0</v>
      </c>
      <c r="BU82" s="163"/>
    </row>
    <row r="83" spans="2:73" ht="15.5" outlineLevel="1">
      <c r="B83" s="1041" t="s">
        <v>208</v>
      </c>
      <c r="C83" s="1041" t="s">
        <v>794</v>
      </c>
      <c r="D83" s="1041" t="s">
        <v>2</v>
      </c>
      <c r="E83" s="1041" t="s">
        <v>796</v>
      </c>
      <c r="F83" s="1041" t="s">
        <v>29</v>
      </c>
      <c r="G83" s="1041" t="s">
        <v>802</v>
      </c>
      <c r="H83" s="1041">
        <v>2012</v>
      </c>
      <c r="I83" s="640" t="s">
        <v>568</v>
      </c>
      <c r="J83" s="640" t="s">
        <v>585</v>
      </c>
      <c r="K83" s="50"/>
      <c r="L83" s="1042">
        <v>0</v>
      </c>
      <c r="M83" s="1043">
        <v>7.9707003311146467</v>
      </c>
      <c r="N83" s="1043">
        <v>7.9707003311146467</v>
      </c>
      <c r="O83" s="1043">
        <v>7.9707003311146467</v>
      </c>
      <c r="P83" s="1043">
        <v>7.850990765536876</v>
      </c>
      <c r="Q83" s="1043">
        <v>0</v>
      </c>
      <c r="R83" s="1043">
        <v>0</v>
      </c>
      <c r="S83" s="1043">
        <v>0</v>
      </c>
      <c r="T83" s="1043">
        <v>0</v>
      </c>
      <c r="U83" s="1043">
        <v>0</v>
      </c>
      <c r="V83" s="1043">
        <v>0</v>
      </c>
      <c r="W83" s="1043">
        <v>0</v>
      </c>
      <c r="X83" s="1043">
        <v>0</v>
      </c>
      <c r="Y83" s="1043">
        <v>0</v>
      </c>
      <c r="Z83" s="1043">
        <v>0</v>
      </c>
      <c r="AA83" s="1043">
        <v>0</v>
      </c>
      <c r="AB83" s="1043">
        <v>0</v>
      </c>
      <c r="AC83" s="1043">
        <v>0</v>
      </c>
      <c r="AD83" s="1043">
        <v>0</v>
      </c>
      <c r="AE83" s="1043">
        <v>0</v>
      </c>
      <c r="AF83" s="1043">
        <v>0</v>
      </c>
      <c r="AG83" s="1043">
        <v>0</v>
      </c>
      <c r="AH83" s="1043">
        <v>0</v>
      </c>
      <c r="AI83" s="1043">
        <v>0</v>
      </c>
      <c r="AJ83" s="1043">
        <v>0</v>
      </c>
      <c r="AK83" s="1043">
        <v>0</v>
      </c>
      <c r="AL83" s="1043">
        <v>0</v>
      </c>
      <c r="AM83" s="1043">
        <v>0</v>
      </c>
      <c r="AN83" s="1043">
        <v>0</v>
      </c>
      <c r="AO83" s="1044">
        <v>0</v>
      </c>
      <c r="AP83" s="50"/>
      <c r="AQ83" s="1042">
        <v>0</v>
      </c>
      <c r="AR83" s="1043">
        <v>14105.852336350083</v>
      </c>
      <c r="AS83" s="1043">
        <v>14105.852336350083</v>
      </c>
      <c r="AT83" s="1043">
        <v>14105.852336350083</v>
      </c>
      <c r="AU83" s="1043">
        <v>13998.801528177553</v>
      </c>
      <c r="AV83" s="1043">
        <v>0</v>
      </c>
      <c r="AW83" s="1043">
        <v>0</v>
      </c>
      <c r="AX83" s="1043">
        <v>0</v>
      </c>
      <c r="AY83" s="1043">
        <v>0</v>
      </c>
      <c r="AZ83" s="1043">
        <v>0</v>
      </c>
      <c r="BA83" s="1043">
        <v>0</v>
      </c>
      <c r="BB83" s="1043">
        <v>0</v>
      </c>
      <c r="BC83" s="1043">
        <v>0</v>
      </c>
      <c r="BD83" s="1043">
        <v>0</v>
      </c>
      <c r="BE83" s="1043">
        <v>0</v>
      </c>
      <c r="BF83" s="1043">
        <v>0</v>
      </c>
      <c r="BG83" s="1043">
        <v>0</v>
      </c>
      <c r="BH83" s="1043">
        <v>0</v>
      </c>
      <c r="BI83" s="1043">
        <v>0</v>
      </c>
      <c r="BJ83" s="1043">
        <v>0</v>
      </c>
      <c r="BK83" s="1043">
        <v>0</v>
      </c>
      <c r="BL83" s="1043">
        <v>0</v>
      </c>
      <c r="BM83" s="1043">
        <v>0</v>
      </c>
      <c r="BN83" s="1043">
        <v>0</v>
      </c>
      <c r="BO83" s="1043">
        <v>0</v>
      </c>
      <c r="BP83" s="1043">
        <v>0</v>
      </c>
      <c r="BQ83" s="1043">
        <v>0</v>
      </c>
      <c r="BR83" s="1043">
        <v>0</v>
      </c>
      <c r="BS83" s="1043">
        <v>0</v>
      </c>
      <c r="BT83" s="1044">
        <v>0</v>
      </c>
      <c r="BU83" s="163"/>
    </row>
    <row r="84" spans="2:73" ht="15.5" outlineLevel="1">
      <c r="B84" s="1041" t="s">
        <v>208</v>
      </c>
      <c r="C84" s="1041" t="s">
        <v>794</v>
      </c>
      <c r="D84" s="1041" t="s">
        <v>1</v>
      </c>
      <c r="E84" s="1041" t="s">
        <v>796</v>
      </c>
      <c r="F84" s="1041" t="s">
        <v>29</v>
      </c>
      <c r="G84" s="1041" t="s">
        <v>802</v>
      </c>
      <c r="H84" s="1041">
        <v>2012</v>
      </c>
      <c r="I84" s="640" t="s">
        <v>568</v>
      </c>
      <c r="J84" s="640" t="s">
        <v>585</v>
      </c>
      <c r="K84" s="50"/>
      <c r="L84" s="1042">
        <v>0</v>
      </c>
      <c r="M84" s="1043">
        <v>19.675903914190929</v>
      </c>
      <c r="N84" s="1043">
        <v>19.675903914190929</v>
      </c>
      <c r="O84" s="1043">
        <v>19.675903914190929</v>
      </c>
      <c r="P84" s="1043">
        <v>19.33209217782856</v>
      </c>
      <c r="Q84" s="1043">
        <v>10.058511882172752</v>
      </c>
      <c r="R84" s="1043">
        <v>0</v>
      </c>
      <c r="S84" s="1043">
        <v>0</v>
      </c>
      <c r="T84" s="1043">
        <v>0</v>
      </c>
      <c r="U84" s="1043">
        <v>0</v>
      </c>
      <c r="V84" s="1043">
        <v>0</v>
      </c>
      <c r="W84" s="1043">
        <v>0</v>
      </c>
      <c r="X84" s="1043">
        <v>0</v>
      </c>
      <c r="Y84" s="1043">
        <v>0</v>
      </c>
      <c r="Z84" s="1043">
        <v>0</v>
      </c>
      <c r="AA84" s="1043">
        <v>0</v>
      </c>
      <c r="AB84" s="1043">
        <v>0</v>
      </c>
      <c r="AC84" s="1043">
        <v>0</v>
      </c>
      <c r="AD84" s="1043">
        <v>0</v>
      </c>
      <c r="AE84" s="1043">
        <v>0</v>
      </c>
      <c r="AF84" s="1043">
        <v>0</v>
      </c>
      <c r="AG84" s="1043">
        <v>0</v>
      </c>
      <c r="AH84" s="1043">
        <v>0</v>
      </c>
      <c r="AI84" s="1043">
        <v>0</v>
      </c>
      <c r="AJ84" s="1043">
        <v>0</v>
      </c>
      <c r="AK84" s="1043">
        <v>0</v>
      </c>
      <c r="AL84" s="1043">
        <v>0</v>
      </c>
      <c r="AM84" s="1043">
        <v>0</v>
      </c>
      <c r="AN84" s="1043">
        <v>0</v>
      </c>
      <c r="AO84" s="1044">
        <v>0</v>
      </c>
      <c r="AP84" s="50"/>
      <c r="AQ84" s="1042">
        <v>0</v>
      </c>
      <c r="AR84" s="1043">
        <v>134959.7105646485</v>
      </c>
      <c r="AS84" s="1043">
        <v>134959.7105646485</v>
      </c>
      <c r="AT84" s="1043">
        <v>134959.7105646485</v>
      </c>
      <c r="AU84" s="1043">
        <v>134652.25539964854</v>
      </c>
      <c r="AV84" s="1043">
        <v>76502.380945524535</v>
      </c>
      <c r="AW84" s="1043">
        <v>0</v>
      </c>
      <c r="AX84" s="1043">
        <v>0</v>
      </c>
      <c r="AY84" s="1043">
        <v>0</v>
      </c>
      <c r="AZ84" s="1043">
        <v>0</v>
      </c>
      <c r="BA84" s="1043">
        <v>0</v>
      </c>
      <c r="BB84" s="1043">
        <v>0</v>
      </c>
      <c r="BC84" s="1043">
        <v>0</v>
      </c>
      <c r="BD84" s="1043">
        <v>0</v>
      </c>
      <c r="BE84" s="1043">
        <v>0</v>
      </c>
      <c r="BF84" s="1043">
        <v>0</v>
      </c>
      <c r="BG84" s="1043">
        <v>0</v>
      </c>
      <c r="BH84" s="1043">
        <v>0</v>
      </c>
      <c r="BI84" s="1043">
        <v>0</v>
      </c>
      <c r="BJ84" s="1043">
        <v>0</v>
      </c>
      <c r="BK84" s="1043">
        <v>0</v>
      </c>
      <c r="BL84" s="1043">
        <v>0</v>
      </c>
      <c r="BM84" s="1043">
        <v>0</v>
      </c>
      <c r="BN84" s="1043">
        <v>0</v>
      </c>
      <c r="BO84" s="1043">
        <v>0</v>
      </c>
      <c r="BP84" s="1043">
        <v>0</v>
      </c>
      <c r="BQ84" s="1043">
        <v>0</v>
      </c>
      <c r="BR84" s="1043">
        <v>0</v>
      </c>
      <c r="BS84" s="1043">
        <v>0</v>
      </c>
      <c r="BT84" s="1044">
        <v>0</v>
      </c>
      <c r="BU84" s="163"/>
    </row>
    <row r="85" spans="2:73" outlineLevel="1">
      <c r="B85" s="1041" t="s">
        <v>208</v>
      </c>
      <c r="C85" s="1041" t="s">
        <v>794</v>
      </c>
      <c r="D85" s="1041" t="s">
        <v>5</v>
      </c>
      <c r="E85" s="1041" t="s">
        <v>796</v>
      </c>
      <c r="F85" s="1041" t="s">
        <v>29</v>
      </c>
      <c r="G85" s="1041" t="s">
        <v>802</v>
      </c>
      <c r="H85" s="1041">
        <v>2012</v>
      </c>
      <c r="I85" s="640" t="s">
        <v>568</v>
      </c>
      <c r="J85" s="640" t="s">
        <v>585</v>
      </c>
      <c r="K85" s="50"/>
      <c r="L85" s="1042">
        <v>0</v>
      </c>
      <c r="M85" s="1043">
        <v>24.13869259330934</v>
      </c>
      <c r="N85" s="1043">
        <v>24.13869259330934</v>
      </c>
      <c r="O85" s="1043">
        <v>24.13869259330934</v>
      </c>
      <c r="P85" s="1043">
        <v>24.13869259330934</v>
      </c>
      <c r="Q85" s="1043">
        <v>22.094611486435571</v>
      </c>
      <c r="R85" s="1043">
        <v>18.697248043423034</v>
      </c>
      <c r="S85" s="1043">
        <v>13.997375105465824</v>
      </c>
      <c r="T85" s="1043">
        <v>13.9456948799972</v>
      </c>
      <c r="U85" s="1043">
        <v>13.9456948799972</v>
      </c>
      <c r="V85" s="1043">
        <v>8.9937324441060245</v>
      </c>
      <c r="W85" s="1043">
        <v>3.5187007591566815</v>
      </c>
      <c r="X85" s="1043">
        <v>3.5183918107996961</v>
      </c>
      <c r="Y85" s="1043">
        <v>3.5183918107996961</v>
      </c>
      <c r="Z85" s="1043">
        <v>3.4580136085055586</v>
      </c>
      <c r="AA85" s="1043">
        <v>3.4580136085055586</v>
      </c>
      <c r="AB85" s="1043">
        <v>3.3720970303429607</v>
      </c>
      <c r="AC85" s="1043">
        <v>0.94614538327629583</v>
      </c>
      <c r="AD85" s="1043">
        <v>0.94614538327629583</v>
      </c>
      <c r="AE85" s="1043">
        <v>0.94614538327629583</v>
      </c>
      <c r="AF85" s="1043">
        <v>0.94614538327629583</v>
      </c>
      <c r="AG85" s="1043">
        <v>0</v>
      </c>
      <c r="AH85" s="1043">
        <v>0</v>
      </c>
      <c r="AI85" s="1043">
        <v>0</v>
      </c>
      <c r="AJ85" s="1043">
        <v>0</v>
      </c>
      <c r="AK85" s="1043">
        <v>0</v>
      </c>
      <c r="AL85" s="1043">
        <v>0</v>
      </c>
      <c r="AM85" s="1043">
        <v>0</v>
      </c>
      <c r="AN85" s="1043">
        <v>0</v>
      </c>
      <c r="AO85" s="1044">
        <v>0</v>
      </c>
      <c r="AP85" s="50"/>
      <c r="AQ85" s="1042">
        <v>0</v>
      </c>
      <c r="AR85" s="1043">
        <v>436812.07062581723</v>
      </c>
      <c r="AS85" s="1043">
        <v>436812.07062581723</v>
      </c>
      <c r="AT85" s="1043">
        <v>436812.07062581723</v>
      </c>
      <c r="AU85" s="1043">
        <v>436812.07062581723</v>
      </c>
      <c r="AV85" s="1043">
        <v>392666.26345095207</v>
      </c>
      <c r="AW85" s="1043">
        <v>319293.75834153057</v>
      </c>
      <c r="AX85" s="1043">
        <v>217791.09107078478</v>
      </c>
      <c r="AY85" s="1043">
        <v>217338.37229567958</v>
      </c>
      <c r="AZ85" s="1043">
        <v>217338.37229567958</v>
      </c>
      <c r="BA85" s="1043">
        <v>110391.3543437505</v>
      </c>
      <c r="BB85" s="1043">
        <v>81924.783801718455</v>
      </c>
      <c r="BC85" s="1043">
        <v>79378.695914285694</v>
      </c>
      <c r="BD85" s="1043">
        <v>79378.695914285694</v>
      </c>
      <c r="BE85" s="1043">
        <v>73836.881191229928</v>
      </c>
      <c r="BF85" s="1043">
        <v>73836.881191229928</v>
      </c>
      <c r="BG85" s="1043">
        <v>72826.829021539932</v>
      </c>
      <c r="BH85" s="1043">
        <v>20433.803487076464</v>
      </c>
      <c r="BI85" s="1043">
        <v>20433.803487076464</v>
      </c>
      <c r="BJ85" s="1043">
        <v>20433.803487076464</v>
      </c>
      <c r="BK85" s="1043">
        <v>20433.803487076464</v>
      </c>
      <c r="BL85" s="1043">
        <v>0</v>
      </c>
      <c r="BM85" s="1043">
        <v>0</v>
      </c>
      <c r="BN85" s="1043">
        <v>0</v>
      </c>
      <c r="BO85" s="1043">
        <v>0</v>
      </c>
      <c r="BP85" s="1043">
        <v>0</v>
      </c>
      <c r="BQ85" s="1043">
        <v>0</v>
      </c>
      <c r="BR85" s="1043">
        <v>0</v>
      </c>
      <c r="BS85" s="1043">
        <v>0</v>
      </c>
      <c r="BT85" s="1044">
        <v>0</v>
      </c>
    </row>
    <row r="86" spans="2:73" outlineLevel="1">
      <c r="B86" s="1041" t="s">
        <v>208</v>
      </c>
      <c r="C86" s="1041" t="s">
        <v>794</v>
      </c>
      <c r="D86" s="1041" t="s">
        <v>4</v>
      </c>
      <c r="E86" s="1041" t="s">
        <v>796</v>
      </c>
      <c r="F86" s="1041" t="s">
        <v>29</v>
      </c>
      <c r="G86" s="1041" t="s">
        <v>802</v>
      </c>
      <c r="H86" s="1041">
        <v>2012</v>
      </c>
      <c r="I86" s="640" t="s">
        <v>568</v>
      </c>
      <c r="J86" s="640" t="s">
        <v>585</v>
      </c>
      <c r="K86" s="50"/>
      <c r="L86" s="1042">
        <v>0</v>
      </c>
      <c r="M86" s="1043">
        <v>3.7581033712972123</v>
      </c>
      <c r="N86" s="1043">
        <v>3.7581033712972123</v>
      </c>
      <c r="O86" s="1043">
        <v>3.7581033712972123</v>
      </c>
      <c r="P86" s="1043">
        <v>3.7581033712972123</v>
      </c>
      <c r="Q86" s="1043">
        <v>3.742239606626288</v>
      </c>
      <c r="R86" s="1043">
        <v>3.742239606626288</v>
      </c>
      <c r="S86" s="1043">
        <v>3.191936621705564</v>
      </c>
      <c r="T86" s="1043">
        <v>3.185272592631978</v>
      </c>
      <c r="U86" s="1043">
        <v>3.185272592631978</v>
      </c>
      <c r="V86" s="1043">
        <v>3.185272592631978</v>
      </c>
      <c r="W86" s="1043">
        <v>5.8592096833385392E-2</v>
      </c>
      <c r="X86" s="1043">
        <v>5.8551745315034133E-2</v>
      </c>
      <c r="Y86" s="1043">
        <v>5.8551745315034133E-2</v>
      </c>
      <c r="Z86" s="1043">
        <v>5.6443349344327841E-2</v>
      </c>
      <c r="AA86" s="1043">
        <v>5.6443349344327841E-2</v>
      </c>
      <c r="AB86" s="1043">
        <v>5.2722552652246846E-2</v>
      </c>
      <c r="AC86" s="1043">
        <v>0</v>
      </c>
      <c r="AD86" s="1043">
        <v>0</v>
      </c>
      <c r="AE86" s="1043">
        <v>0</v>
      </c>
      <c r="AF86" s="1043">
        <v>0</v>
      </c>
      <c r="AG86" s="1043">
        <v>0</v>
      </c>
      <c r="AH86" s="1043">
        <v>0</v>
      </c>
      <c r="AI86" s="1043">
        <v>0</v>
      </c>
      <c r="AJ86" s="1043">
        <v>0</v>
      </c>
      <c r="AK86" s="1043">
        <v>0</v>
      </c>
      <c r="AL86" s="1043">
        <v>0</v>
      </c>
      <c r="AM86" s="1043">
        <v>0</v>
      </c>
      <c r="AN86" s="1043">
        <v>0</v>
      </c>
      <c r="AO86" s="1044">
        <v>0</v>
      </c>
      <c r="AP86" s="50"/>
      <c r="AQ86" s="1042">
        <v>0</v>
      </c>
      <c r="AR86" s="1043">
        <v>22804.826940017141</v>
      </c>
      <c r="AS86" s="1043">
        <v>22804.826940017141</v>
      </c>
      <c r="AT86" s="1043">
        <v>22804.826940017141</v>
      </c>
      <c r="AU86" s="1043">
        <v>22804.826940017141</v>
      </c>
      <c r="AV86" s="1043">
        <v>22462.218863520055</v>
      </c>
      <c r="AW86" s="1043">
        <v>22462.218863520055</v>
      </c>
      <c r="AX86" s="1043">
        <v>10577.382504351395</v>
      </c>
      <c r="AY86" s="1043">
        <v>10519.005609666781</v>
      </c>
      <c r="AZ86" s="1043">
        <v>10519.005609666781</v>
      </c>
      <c r="BA86" s="1043">
        <v>10519.005609666781</v>
      </c>
      <c r="BB86" s="1043">
        <v>1708.4477515684994</v>
      </c>
      <c r="BC86" s="1043">
        <v>1375.9050796601</v>
      </c>
      <c r="BD86" s="1043">
        <v>1375.9050796601</v>
      </c>
      <c r="BE86" s="1043">
        <v>1182.3859057110253</v>
      </c>
      <c r="BF86" s="1043">
        <v>1182.3859057110253</v>
      </c>
      <c r="BG86" s="1043">
        <v>1138.6434889134277</v>
      </c>
      <c r="BH86" s="1043">
        <v>0</v>
      </c>
      <c r="BI86" s="1043">
        <v>0</v>
      </c>
      <c r="BJ86" s="1043">
        <v>0</v>
      </c>
      <c r="BK86" s="1043">
        <v>0</v>
      </c>
      <c r="BL86" s="1043">
        <v>0</v>
      </c>
      <c r="BM86" s="1043">
        <v>0</v>
      </c>
      <c r="BN86" s="1043">
        <v>0</v>
      </c>
      <c r="BO86" s="1043">
        <v>0</v>
      </c>
      <c r="BP86" s="1043">
        <v>0</v>
      </c>
      <c r="BQ86" s="1043">
        <v>0</v>
      </c>
      <c r="BR86" s="1043">
        <v>0</v>
      </c>
      <c r="BS86" s="1043">
        <v>0</v>
      </c>
      <c r="BT86" s="1044">
        <v>0</v>
      </c>
    </row>
    <row r="87" spans="2:73" outlineLevel="1">
      <c r="B87" s="1041" t="s">
        <v>208</v>
      </c>
      <c r="C87" s="1041" t="s">
        <v>794</v>
      </c>
      <c r="D87" s="1041" t="s">
        <v>3</v>
      </c>
      <c r="E87" s="1041" t="s">
        <v>796</v>
      </c>
      <c r="F87" s="1041" t="s">
        <v>29</v>
      </c>
      <c r="G87" s="1041" t="s">
        <v>802</v>
      </c>
      <c r="H87" s="1041">
        <v>2012</v>
      </c>
      <c r="I87" s="640" t="s">
        <v>568</v>
      </c>
      <c r="J87" s="640" t="s">
        <v>585</v>
      </c>
      <c r="K87" s="50"/>
      <c r="L87" s="1042">
        <v>0</v>
      </c>
      <c r="M87" s="1043">
        <v>400.98091445087772</v>
      </c>
      <c r="N87" s="1043">
        <v>400.98091445087772</v>
      </c>
      <c r="O87" s="1043">
        <v>400.98091445087772</v>
      </c>
      <c r="P87" s="1043">
        <v>400.98091445087772</v>
      </c>
      <c r="Q87" s="1043">
        <v>400.98091445087772</v>
      </c>
      <c r="R87" s="1043">
        <v>400.98091445087772</v>
      </c>
      <c r="S87" s="1043">
        <v>400.98091445087772</v>
      </c>
      <c r="T87" s="1043">
        <v>400.98091445087772</v>
      </c>
      <c r="U87" s="1043">
        <v>400.98091445087772</v>
      </c>
      <c r="V87" s="1043">
        <v>400.98091445087772</v>
      </c>
      <c r="W87" s="1043">
        <v>400.98091445087772</v>
      </c>
      <c r="X87" s="1043">
        <v>400.98091445087772</v>
      </c>
      <c r="Y87" s="1043">
        <v>400.98091445087772</v>
      </c>
      <c r="Z87" s="1043">
        <v>400.98091445087772</v>
      </c>
      <c r="AA87" s="1043">
        <v>400.98091445087772</v>
      </c>
      <c r="AB87" s="1043">
        <v>400.98091445087772</v>
      </c>
      <c r="AC87" s="1043">
        <v>400.98091445087772</v>
      </c>
      <c r="AD87" s="1043">
        <v>400.98091445087772</v>
      </c>
      <c r="AE87" s="1043">
        <v>319.64035620526926</v>
      </c>
      <c r="AF87" s="1043">
        <v>0</v>
      </c>
      <c r="AG87" s="1043">
        <v>0</v>
      </c>
      <c r="AH87" s="1043">
        <v>0</v>
      </c>
      <c r="AI87" s="1043">
        <v>0</v>
      </c>
      <c r="AJ87" s="1043">
        <v>0</v>
      </c>
      <c r="AK87" s="1043">
        <v>0</v>
      </c>
      <c r="AL87" s="1043">
        <v>0</v>
      </c>
      <c r="AM87" s="1043">
        <v>0</v>
      </c>
      <c r="AN87" s="1043">
        <v>0</v>
      </c>
      <c r="AO87" s="1044">
        <v>0</v>
      </c>
      <c r="AP87" s="50"/>
      <c r="AQ87" s="1042">
        <v>0</v>
      </c>
      <c r="AR87" s="1043">
        <v>689785.89970068005</v>
      </c>
      <c r="AS87" s="1043">
        <v>689785.89970068005</v>
      </c>
      <c r="AT87" s="1043">
        <v>689785.89970068005</v>
      </c>
      <c r="AU87" s="1043">
        <v>689785.89970068005</v>
      </c>
      <c r="AV87" s="1043">
        <v>689785.89970068005</v>
      </c>
      <c r="AW87" s="1043">
        <v>689785.89970068005</v>
      </c>
      <c r="AX87" s="1043">
        <v>689785.89970068005</v>
      </c>
      <c r="AY87" s="1043">
        <v>689785.89970068005</v>
      </c>
      <c r="AZ87" s="1043">
        <v>689785.89970068005</v>
      </c>
      <c r="BA87" s="1043">
        <v>689785.89970068005</v>
      </c>
      <c r="BB87" s="1043">
        <v>689785.89970068005</v>
      </c>
      <c r="BC87" s="1043">
        <v>689785.89970068005</v>
      </c>
      <c r="BD87" s="1043">
        <v>689785.89970068005</v>
      </c>
      <c r="BE87" s="1043">
        <v>689785.89970068005</v>
      </c>
      <c r="BF87" s="1043">
        <v>689785.89970068005</v>
      </c>
      <c r="BG87" s="1043">
        <v>689785.89970068005</v>
      </c>
      <c r="BH87" s="1043">
        <v>689785.89970068005</v>
      </c>
      <c r="BI87" s="1043">
        <v>689785.89970068005</v>
      </c>
      <c r="BJ87" s="1043">
        <v>617046.74593823601</v>
      </c>
      <c r="BK87" s="1043">
        <v>0</v>
      </c>
      <c r="BL87" s="1043">
        <v>0</v>
      </c>
      <c r="BM87" s="1043">
        <v>0</v>
      </c>
      <c r="BN87" s="1043">
        <v>0</v>
      </c>
      <c r="BO87" s="1043">
        <v>0</v>
      </c>
      <c r="BP87" s="1043">
        <v>0</v>
      </c>
      <c r="BQ87" s="1043">
        <v>0</v>
      </c>
      <c r="BR87" s="1043">
        <v>0</v>
      </c>
      <c r="BS87" s="1043">
        <v>0</v>
      </c>
      <c r="BT87" s="1044">
        <v>0</v>
      </c>
    </row>
    <row r="88" spans="2:73" outlineLevel="1">
      <c r="B88" s="1041" t="s">
        <v>208</v>
      </c>
      <c r="C88" s="1041" t="s">
        <v>812</v>
      </c>
      <c r="D88" s="1041" t="s">
        <v>14</v>
      </c>
      <c r="E88" s="1041" t="s">
        <v>796</v>
      </c>
      <c r="F88" s="1041" t="s">
        <v>29</v>
      </c>
      <c r="G88" s="1041" t="s">
        <v>802</v>
      </c>
      <c r="H88" s="1041">
        <v>2012</v>
      </c>
      <c r="I88" s="640" t="s">
        <v>568</v>
      </c>
      <c r="J88" s="640" t="s">
        <v>585</v>
      </c>
      <c r="K88" s="50"/>
      <c r="L88" s="1042">
        <v>0</v>
      </c>
      <c r="M88" s="1043">
        <v>13.649534726515402</v>
      </c>
      <c r="N88" s="1043">
        <v>11.97873433842323</v>
      </c>
      <c r="O88" s="1043">
        <v>11.97873433842323</v>
      </c>
      <c r="P88" s="1043">
        <v>11.97873433842323</v>
      </c>
      <c r="Q88" s="1043">
        <v>11.942008313490069</v>
      </c>
      <c r="R88" s="1043">
        <v>11.942008313490069</v>
      </c>
      <c r="S88" s="1043">
        <v>11.495613875566047</v>
      </c>
      <c r="T88" s="1043">
        <v>11.495613875566047</v>
      </c>
      <c r="U88" s="1043">
        <v>7.0244930419139493</v>
      </c>
      <c r="V88" s="1043">
        <v>6.4334477218799222</v>
      </c>
      <c r="W88" s="1043">
        <v>5.5554119357839209</v>
      </c>
      <c r="X88" s="1043">
        <v>5.5554119357839209</v>
      </c>
      <c r="Y88" s="1043">
        <v>3.0833016345277442</v>
      </c>
      <c r="Z88" s="1043">
        <v>3.0833016345277442</v>
      </c>
      <c r="AA88" s="1043">
        <v>0.66941335890442133</v>
      </c>
      <c r="AB88" s="1043">
        <v>0.4293055459856987</v>
      </c>
      <c r="AC88" s="1043">
        <v>0.4293055459856987</v>
      </c>
      <c r="AD88" s="1043">
        <v>0.4293055459856987</v>
      </c>
      <c r="AE88" s="1043">
        <v>0.4293055459856987</v>
      </c>
      <c r="AF88" s="1043">
        <v>0.4293055459856987</v>
      </c>
      <c r="AG88" s="1043">
        <v>0.4293055459856987</v>
      </c>
      <c r="AH88" s="1043">
        <v>0</v>
      </c>
      <c r="AI88" s="1043">
        <v>0</v>
      </c>
      <c r="AJ88" s="1043">
        <v>0</v>
      </c>
      <c r="AK88" s="1043">
        <v>0</v>
      </c>
      <c r="AL88" s="1043">
        <v>0</v>
      </c>
      <c r="AM88" s="1043">
        <v>0</v>
      </c>
      <c r="AN88" s="1043">
        <v>0</v>
      </c>
      <c r="AO88" s="1044">
        <v>0</v>
      </c>
      <c r="AP88" s="50"/>
      <c r="AQ88" s="1046">
        <v>0</v>
      </c>
      <c r="AR88" s="1047">
        <v>171520.23348999023</v>
      </c>
      <c r="AS88" s="1047">
        <v>171520.2336730957</v>
      </c>
      <c r="AT88" s="1047">
        <v>171520.2336730957</v>
      </c>
      <c r="AU88" s="1047">
        <v>139356.23348999023</v>
      </c>
      <c r="AV88" s="1047">
        <v>137494.23348999021</v>
      </c>
      <c r="AW88" s="1047">
        <v>137494.23348999021</v>
      </c>
      <c r="AX88" s="1047">
        <v>128900.84866333006</v>
      </c>
      <c r="AY88" s="1047">
        <v>126162.0346221924</v>
      </c>
      <c r="AZ88" s="1047">
        <v>40090.03462219239</v>
      </c>
      <c r="BA88" s="1047">
        <v>39538.034622192383</v>
      </c>
      <c r="BB88" s="1047">
        <v>32263.91455078125</v>
      </c>
      <c r="BC88" s="1047">
        <v>32263.91455078125</v>
      </c>
      <c r="BD88" s="1047">
        <v>24045</v>
      </c>
      <c r="BE88" s="1047">
        <v>24045</v>
      </c>
      <c r="BF88" s="1047">
        <v>5145</v>
      </c>
      <c r="BG88" s="1047">
        <v>3165</v>
      </c>
      <c r="BH88" s="1047">
        <v>3165</v>
      </c>
      <c r="BI88" s="1047">
        <v>3165</v>
      </c>
      <c r="BJ88" s="1047">
        <v>3165</v>
      </c>
      <c r="BK88" s="1047">
        <v>3165</v>
      </c>
      <c r="BL88" s="1047">
        <v>3165</v>
      </c>
      <c r="BM88" s="1047">
        <v>0</v>
      </c>
      <c r="BN88" s="1047">
        <v>0</v>
      </c>
      <c r="BO88" s="1047">
        <v>0</v>
      </c>
      <c r="BP88" s="1047">
        <v>0</v>
      </c>
      <c r="BQ88" s="1047">
        <v>0</v>
      </c>
      <c r="BR88" s="1047">
        <v>0</v>
      </c>
      <c r="BS88" s="1047">
        <v>0</v>
      </c>
      <c r="BT88" s="1048">
        <v>0</v>
      </c>
    </row>
    <row r="89" spans="2:73" outlineLevel="1">
      <c r="B89" s="1041" t="s">
        <v>208</v>
      </c>
      <c r="C89" s="1041" t="s">
        <v>807</v>
      </c>
      <c r="D89" s="1041" t="s">
        <v>9</v>
      </c>
      <c r="E89" s="1041" t="s">
        <v>796</v>
      </c>
      <c r="F89" s="1041" t="s">
        <v>807</v>
      </c>
      <c r="G89" s="1041" t="s">
        <v>797</v>
      </c>
      <c r="H89" s="1041">
        <v>2012</v>
      </c>
      <c r="I89" s="640" t="s">
        <v>568</v>
      </c>
      <c r="J89" s="640" t="s">
        <v>585</v>
      </c>
      <c r="K89" s="50"/>
      <c r="L89" s="1042">
        <v>0</v>
      </c>
      <c r="M89" s="1043">
        <v>1274.595914</v>
      </c>
      <c r="N89" s="1043">
        <v>0</v>
      </c>
      <c r="O89" s="1043">
        <v>0</v>
      </c>
      <c r="P89" s="1043">
        <v>0</v>
      </c>
      <c r="Q89" s="1043">
        <v>0</v>
      </c>
      <c r="R89" s="1043">
        <v>0</v>
      </c>
      <c r="S89" s="1043">
        <v>0</v>
      </c>
      <c r="T89" s="1043">
        <v>0</v>
      </c>
      <c r="U89" s="1043">
        <v>0</v>
      </c>
      <c r="V89" s="1043">
        <v>0</v>
      </c>
      <c r="W89" s="1043">
        <v>0</v>
      </c>
      <c r="X89" s="1043">
        <v>0</v>
      </c>
      <c r="Y89" s="1043">
        <v>0</v>
      </c>
      <c r="Z89" s="1043">
        <v>0</v>
      </c>
      <c r="AA89" s="1043">
        <v>0</v>
      </c>
      <c r="AB89" s="1043">
        <v>0</v>
      </c>
      <c r="AC89" s="1043">
        <v>0</v>
      </c>
      <c r="AD89" s="1043">
        <v>0</v>
      </c>
      <c r="AE89" s="1043">
        <v>0</v>
      </c>
      <c r="AF89" s="1043">
        <v>0</v>
      </c>
      <c r="AG89" s="1043">
        <v>0</v>
      </c>
      <c r="AH89" s="1043">
        <v>0</v>
      </c>
      <c r="AI89" s="1043">
        <v>0</v>
      </c>
      <c r="AJ89" s="1043">
        <v>0</v>
      </c>
      <c r="AK89" s="1043">
        <v>0</v>
      </c>
      <c r="AL89" s="1043">
        <v>0</v>
      </c>
      <c r="AM89" s="1043">
        <v>0</v>
      </c>
      <c r="AN89" s="1043">
        <v>0</v>
      </c>
      <c r="AO89" s="1044">
        <v>0</v>
      </c>
      <c r="AP89" s="50"/>
      <c r="AQ89" s="1049">
        <v>0</v>
      </c>
      <c r="AR89" s="1050">
        <v>30717.21</v>
      </c>
      <c r="AS89" s="1050">
        <v>0</v>
      </c>
      <c r="AT89" s="1050">
        <v>0</v>
      </c>
      <c r="AU89" s="1050">
        <v>0</v>
      </c>
      <c r="AV89" s="1050">
        <v>0</v>
      </c>
      <c r="AW89" s="1050">
        <v>0</v>
      </c>
      <c r="AX89" s="1050">
        <v>0</v>
      </c>
      <c r="AY89" s="1050">
        <v>0</v>
      </c>
      <c r="AZ89" s="1050">
        <v>0</v>
      </c>
      <c r="BA89" s="1050">
        <v>0</v>
      </c>
      <c r="BB89" s="1050">
        <v>0</v>
      </c>
      <c r="BC89" s="1050">
        <v>0</v>
      </c>
      <c r="BD89" s="1050">
        <v>0</v>
      </c>
      <c r="BE89" s="1050">
        <v>0</v>
      </c>
      <c r="BF89" s="1050">
        <v>0</v>
      </c>
      <c r="BG89" s="1050">
        <v>0</v>
      </c>
      <c r="BH89" s="1050">
        <v>0</v>
      </c>
      <c r="BI89" s="1050">
        <v>0</v>
      </c>
      <c r="BJ89" s="1050">
        <v>0</v>
      </c>
      <c r="BK89" s="1050">
        <v>0</v>
      </c>
      <c r="BL89" s="1050">
        <v>0</v>
      </c>
      <c r="BM89" s="1050">
        <v>0</v>
      </c>
      <c r="BN89" s="1050">
        <v>0</v>
      </c>
      <c r="BO89" s="1050">
        <v>0</v>
      </c>
      <c r="BP89" s="1050">
        <v>0</v>
      </c>
      <c r="BQ89" s="1050">
        <v>0</v>
      </c>
      <c r="BR89" s="1050">
        <v>0</v>
      </c>
      <c r="BS89" s="1050">
        <v>0</v>
      </c>
      <c r="BT89" s="1051">
        <v>0</v>
      </c>
    </row>
    <row r="90" spans="2:73" outlineLevel="1">
      <c r="B90" s="1041" t="s">
        <v>208</v>
      </c>
      <c r="C90" s="1041" t="s">
        <v>808</v>
      </c>
      <c r="D90" s="1041" t="s">
        <v>17</v>
      </c>
      <c r="E90" s="1041" t="s">
        <v>796</v>
      </c>
      <c r="F90" s="1041" t="s">
        <v>809</v>
      </c>
      <c r="G90" s="1041" t="s">
        <v>802</v>
      </c>
      <c r="H90" s="1041">
        <v>2012</v>
      </c>
      <c r="I90" s="640" t="s">
        <v>568</v>
      </c>
      <c r="J90" s="640" t="s">
        <v>585</v>
      </c>
      <c r="K90" s="50"/>
      <c r="L90" s="1042">
        <v>0</v>
      </c>
      <c r="M90" s="1043">
        <v>71.333042501561152</v>
      </c>
      <c r="N90" s="1043">
        <v>71.333042501561152</v>
      </c>
      <c r="O90" s="1043">
        <v>71.333042501561152</v>
      </c>
      <c r="P90" s="1043">
        <v>71.333042501561152</v>
      </c>
      <c r="Q90" s="1043">
        <v>71.333042501561152</v>
      </c>
      <c r="R90" s="1043">
        <v>71.333042501561152</v>
      </c>
      <c r="S90" s="1043">
        <v>71.333042501561152</v>
      </c>
      <c r="T90" s="1043">
        <v>71.333042501561152</v>
      </c>
      <c r="U90" s="1043">
        <v>71.333042501561152</v>
      </c>
      <c r="V90" s="1043">
        <v>71.333042501561152</v>
      </c>
      <c r="W90" s="1043">
        <v>71.333042501561152</v>
      </c>
      <c r="X90" s="1043">
        <v>71.333042501561152</v>
      </c>
      <c r="Y90" s="1043">
        <v>0</v>
      </c>
      <c r="Z90" s="1043">
        <v>0</v>
      </c>
      <c r="AA90" s="1043">
        <v>0</v>
      </c>
      <c r="AB90" s="1043">
        <v>0</v>
      </c>
      <c r="AC90" s="1043">
        <v>0</v>
      </c>
      <c r="AD90" s="1043">
        <v>0</v>
      </c>
      <c r="AE90" s="1043">
        <v>0</v>
      </c>
      <c r="AF90" s="1043">
        <v>0</v>
      </c>
      <c r="AG90" s="1043">
        <v>0</v>
      </c>
      <c r="AH90" s="1043">
        <v>0</v>
      </c>
      <c r="AI90" s="1043">
        <v>0</v>
      </c>
      <c r="AJ90" s="1043">
        <v>0</v>
      </c>
      <c r="AK90" s="1043">
        <v>0</v>
      </c>
      <c r="AL90" s="1043">
        <v>0</v>
      </c>
      <c r="AM90" s="1043">
        <v>0</v>
      </c>
      <c r="AN90" s="1043">
        <v>0</v>
      </c>
      <c r="AO90" s="1044">
        <v>0</v>
      </c>
      <c r="AP90" s="50"/>
      <c r="AQ90" s="1042">
        <v>0</v>
      </c>
      <c r="AR90" s="1043">
        <v>19804.246446966041</v>
      </c>
      <c r="AS90" s="1043">
        <v>19804.246446966041</v>
      </c>
      <c r="AT90" s="1043">
        <v>19804.246446966041</v>
      </c>
      <c r="AU90" s="1043">
        <v>19804.246446966041</v>
      </c>
      <c r="AV90" s="1043">
        <v>19804.246446966041</v>
      </c>
      <c r="AW90" s="1043">
        <v>19804.246446966041</v>
      </c>
      <c r="AX90" s="1043">
        <v>19804.246446966041</v>
      </c>
      <c r="AY90" s="1043">
        <v>19804.246446966041</v>
      </c>
      <c r="AZ90" s="1043">
        <v>19804.246446966041</v>
      </c>
      <c r="BA90" s="1043">
        <v>19804.246446966041</v>
      </c>
      <c r="BB90" s="1043">
        <v>19804.246446966041</v>
      </c>
      <c r="BC90" s="1043">
        <v>19804.246446966041</v>
      </c>
      <c r="BD90" s="1043">
        <v>0</v>
      </c>
      <c r="BE90" s="1043">
        <v>0</v>
      </c>
      <c r="BF90" s="1043">
        <v>0</v>
      </c>
      <c r="BG90" s="1043">
        <v>0</v>
      </c>
      <c r="BH90" s="1043">
        <v>0</v>
      </c>
      <c r="BI90" s="1043">
        <v>0</v>
      </c>
      <c r="BJ90" s="1043">
        <v>0</v>
      </c>
      <c r="BK90" s="1043">
        <v>0</v>
      </c>
      <c r="BL90" s="1043">
        <v>0</v>
      </c>
      <c r="BM90" s="1043">
        <v>0</v>
      </c>
      <c r="BN90" s="1043">
        <v>0</v>
      </c>
      <c r="BO90" s="1043">
        <v>0</v>
      </c>
      <c r="BP90" s="1043">
        <v>0</v>
      </c>
      <c r="BQ90" s="1043">
        <v>0</v>
      </c>
      <c r="BR90" s="1043">
        <v>0</v>
      </c>
      <c r="BS90" s="1043">
        <v>0</v>
      </c>
      <c r="BT90" s="1044">
        <v>0</v>
      </c>
    </row>
    <row r="91" spans="2:73" outlineLevel="1">
      <c r="B91" s="1041" t="s">
        <v>208</v>
      </c>
      <c r="C91" s="1041" t="s">
        <v>798</v>
      </c>
      <c r="D91" s="1041" t="s">
        <v>806</v>
      </c>
      <c r="E91" s="1041" t="s">
        <v>796</v>
      </c>
      <c r="F91" s="1041" t="s">
        <v>809</v>
      </c>
      <c r="G91" s="1041" t="s">
        <v>797</v>
      </c>
      <c r="H91" s="1041">
        <v>2012</v>
      </c>
      <c r="I91" s="640" t="s">
        <v>568</v>
      </c>
      <c r="J91" s="640" t="s">
        <v>585</v>
      </c>
      <c r="K91" s="50"/>
      <c r="L91" s="1042">
        <v>0</v>
      </c>
      <c r="M91" s="1043">
        <v>579.65759100000002</v>
      </c>
      <c r="N91" s="1043">
        <v>0</v>
      </c>
      <c r="O91" s="1043">
        <v>0</v>
      </c>
      <c r="P91" s="1043">
        <v>0</v>
      </c>
      <c r="Q91" s="1043">
        <v>0</v>
      </c>
      <c r="R91" s="1043">
        <v>0</v>
      </c>
      <c r="S91" s="1043">
        <v>0</v>
      </c>
      <c r="T91" s="1043">
        <v>0</v>
      </c>
      <c r="U91" s="1043">
        <v>0</v>
      </c>
      <c r="V91" s="1043">
        <v>0</v>
      </c>
      <c r="W91" s="1043">
        <v>0</v>
      </c>
      <c r="X91" s="1043">
        <v>0</v>
      </c>
      <c r="Y91" s="1043">
        <v>0</v>
      </c>
      <c r="Z91" s="1043">
        <v>0</v>
      </c>
      <c r="AA91" s="1043">
        <v>0</v>
      </c>
      <c r="AB91" s="1043">
        <v>0</v>
      </c>
      <c r="AC91" s="1043">
        <v>0</v>
      </c>
      <c r="AD91" s="1043">
        <v>0</v>
      </c>
      <c r="AE91" s="1043">
        <v>0</v>
      </c>
      <c r="AF91" s="1043">
        <v>0</v>
      </c>
      <c r="AG91" s="1043">
        <v>0</v>
      </c>
      <c r="AH91" s="1043">
        <v>0</v>
      </c>
      <c r="AI91" s="1043">
        <v>0</v>
      </c>
      <c r="AJ91" s="1043">
        <v>0</v>
      </c>
      <c r="AK91" s="1043">
        <v>0</v>
      </c>
      <c r="AL91" s="1043">
        <v>0</v>
      </c>
      <c r="AM91" s="1043">
        <v>0</v>
      </c>
      <c r="AN91" s="1043">
        <v>0</v>
      </c>
      <c r="AO91" s="1044">
        <v>0</v>
      </c>
      <c r="AP91" s="50"/>
      <c r="AQ91" s="1042">
        <v>0</v>
      </c>
      <c r="AR91" s="1043">
        <v>8425.509</v>
      </c>
      <c r="AS91" s="1043">
        <v>0</v>
      </c>
      <c r="AT91" s="1043">
        <v>0</v>
      </c>
      <c r="AU91" s="1043">
        <v>0</v>
      </c>
      <c r="AV91" s="1043">
        <v>0</v>
      </c>
      <c r="AW91" s="1043">
        <v>0</v>
      </c>
      <c r="AX91" s="1043">
        <v>0</v>
      </c>
      <c r="AY91" s="1043">
        <v>0</v>
      </c>
      <c r="AZ91" s="1043">
        <v>0</v>
      </c>
      <c r="BA91" s="1043">
        <v>0</v>
      </c>
      <c r="BB91" s="1043">
        <v>0</v>
      </c>
      <c r="BC91" s="1043">
        <v>0</v>
      </c>
      <c r="BD91" s="1043">
        <v>0</v>
      </c>
      <c r="BE91" s="1043">
        <v>0</v>
      </c>
      <c r="BF91" s="1043">
        <v>0</v>
      </c>
      <c r="BG91" s="1043">
        <v>0</v>
      </c>
      <c r="BH91" s="1043">
        <v>0</v>
      </c>
      <c r="BI91" s="1043">
        <v>0</v>
      </c>
      <c r="BJ91" s="1043">
        <v>0</v>
      </c>
      <c r="BK91" s="1043">
        <v>0</v>
      </c>
      <c r="BL91" s="1043">
        <v>0</v>
      </c>
      <c r="BM91" s="1043">
        <v>0</v>
      </c>
      <c r="BN91" s="1043">
        <v>0</v>
      </c>
      <c r="BO91" s="1043">
        <v>0</v>
      </c>
      <c r="BP91" s="1043">
        <v>0</v>
      </c>
      <c r="BQ91" s="1043">
        <v>0</v>
      </c>
      <c r="BR91" s="1043">
        <v>0</v>
      </c>
      <c r="BS91" s="1043">
        <v>0</v>
      </c>
      <c r="BT91" s="1044">
        <v>0</v>
      </c>
    </row>
    <row r="92" spans="2:73" outlineLevel="1">
      <c r="B92" s="1041" t="s">
        <v>208</v>
      </c>
      <c r="C92" s="1041" t="s">
        <v>807</v>
      </c>
      <c r="D92" s="1041" t="s">
        <v>9</v>
      </c>
      <c r="E92" s="1041" t="s">
        <v>796</v>
      </c>
      <c r="F92" s="1041" t="s">
        <v>807</v>
      </c>
      <c r="G92" s="1041" t="s">
        <v>797</v>
      </c>
      <c r="H92" s="1041">
        <v>2012</v>
      </c>
      <c r="I92" s="640" t="s">
        <v>568</v>
      </c>
      <c r="J92" s="640" t="s">
        <v>585</v>
      </c>
      <c r="K92" s="50"/>
      <c r="L92" s="1042">
        <v>0</v>
      </c>
      <c r="M92" s="1043">
        <v>4255.0551266000002</v>
      </c>
      <c r="N92" s="1043">
        <v>0</v>
      </c>
      <c r="O92" s="1043">
        <v>0</v>
      </c>
      <c r="P92" s="1043">
        <v>0</v>
      </c>
      <c r="Q92" s="1043">
        <v>0</v>
      </c>
      <c r="R92" s="1043">
        <v>0</v>
      </c>
      <c r="S92" s="1043">
        <v>0</v>
      </c>
      <c r="T92" s="1043">
        <v>0</v>
      </c>
      <c r="U92" s="1043">
        <v>0</v>
      </c>
      <c r="V92" s="1043">
        <v>0</v>
      </c>
      <c r="W92" s="1043">
        <v>0</v>
      </c>
      <c r="X92" s="1043">
        <v>0</v>
      </c>
      <c r="Y92" s="1043">
        <v>0</v>
      </c>
      <c r="Z92" s="1043">
        <v>0</v>
      </c>
      <c r="AA92" s="1043">
        <v>0</v>
      </c>
      <c r="AB92" s="1043">
        <v>0</v>
      </c>
      <c r="AC92" s="1043">
        <v>0</v>
      </c>
      <c r="AD92" s="1043">
        <v>0</v>
      </c>
      <c r="AE92" s="1043">
        <v>0</v>
      </c>
      <c r="AF92" s="1043">
        <v>0</v>
      </c>
      <c r="AG92" s="1043">
        <v>0</v>
      </c>
      <c r="AH92" s="1043">
        <v>0</v>
      </c>
      <c r="AI92" s="1043">
        <v>0</v>
      </c>
      <c r="AJ92" s="1043">
        <v>0</v>
      </c>
      <c r="AK92" s="1043">
        <v>0</v>
      </c>
      <c r="AL92" s="1043">
        <v>0</v>
      </c>
      <c r="AM92" s="1043">
        <v>0</v>
      </c>
      <c r="AN92" s="1043">
        <v>0</v>
      </c>
      <c r="AO92" s="1044">
        <v>0</v>
      </c>
      <c r="AP92" s="50"/>
      <c r="AQ92" s="1042">
        <v>0</v>
      </c>
      <c r="AR92" s="1043">
        <v>102545</v>
      </c>
      <c r="AS92" s="1043">
        <v>0</v>
      </c>
      <c r="AT92" s="1043">
        <v>0</v>
      </c>
      <c r="AU92" s="1043">
        <v>0</v>
      </c>
      <c r="AV92" s="1043">
        <v>0</v>
      </c>
      <c r="AW92" s="1043">
        <v>0</v>
      </c>
      <c r="AX92" s="1043">
        <v>0</v>
      </c>
      <c r="AY92" s="1043">
        <v>0</v>
      </c>
      <c r="AZ92" s="1043">
        <v>0</v>
      </c>
      <c r="BA92" s="1043">
        <v>0</v>
      </c>
      <c r="BB92" s="1043">
        <v>0</v>
      </c>
      <c r="BC92" s="1043">
        <v>0</v>
      </c>
      <c r="BD92" s="1043">
        <v>0</v>
      </c>
      <c r="BE92" s="1043">
        <v>0</v>
      </c>
      <c r="BF92" s="1043">
        <v>0</v>
      </c>
      <c r="BG92" s="1043">
        <v>0</v>
      </c>
      <c r="BH92" s="1043">
        <v>0</v>
      </c>
      <c r="BI92" s="1043">
        <v>0</v>
      </c>
      <c r="BJ92" s="1043">
        <v>0</v>
      </c>
      <c r="BK92" s="1043">
        <v>0</v>
      </c>
      <c r="BL92" s="1043">
        <v>0</v>
      </c>
      <c r="BM92" s="1043">
        <v>0</v>
      </c>
      <c r="BN92" s="1043">
        <v>0</v>
      </c>
      <c r="BO92" s="1043">
        <v>0</v>
      </c>
      <c r="BP92" s="1043">
        <v>0</v>
      </c>
      <c r="BQ92" s="1043">
        <v>0</v>
      </c>
      <c r="BR92" s="1043">
        <v>0</v>
      </c>
      <c r="BS92" s="1043">
        <v>0</v>
      </c>
      <c r="BT92" s="1044">
        <v>0</v>
      </c>
    </row>
    <row r="93" spans="2:73" outlineLevel="1">
      <c r="B93" s="1041" t="s">
        <v>813</v>
      </c>
      <c r="C93" s="1041" t="s">
        <v>798</v>
      </c>
      <c r="D93" s="1041" t="s">
        <v>9</v>
      </c>
      <c r="E93" s="1041" t="s">
        <v>796</v>
      </c>
      <c r="F93" s="1041" t="s">
        <v>798</v>
      </c>
      <c r="G93" s="1041" t="s">
        <v>797</v>
      </c>
      <c r="H93" s="1041">
        <v>2012</v>
      </c>
      <c r="I93" s="640" t="s">
        <v>568</v>
      </c>
      <c r="J93" s="640" t="s">
        <v>585</v>
      </c>
      <c r="K93" s="50"/>
      <c r="L93" s="1042">
        <v>0</v>
      </c>
      <c r="M93" s="1043">
        <v>227.45094450000002</v>
      </c>
      <c r="N93" s="1043">
        <v>0</v>
      </c>
      <c r="O93" s="1043">
        <v>0</v>
      </c>
      <c r="P93" s="1043">
        <v>0</v>
      </c>
      <c r="Q93" s="1043">
        <v>0</v>
      </c>
      <c r="R93" s="1043">
        <v>0</v>
      </c>
      <c r="S93" s="1043">
        <v>0</v>
      </c>
      <c r="T93" s="1043">
        <v>0</v>
      </c>
      <c r="U93" s="1043">
        <v>0</v>
      </c>
      <c r="V93" s="1043">
        <v>0</v>
      </c>
      <c r="W93" s="1043">
        <v>0</v>
      </c>
      <c r="X93" s="1043">
        <v>0</v>
      </c>
      <c r="Y93" s="1043">
        <v>0</v>
      </c>
      <c r="Z93" s="1043">
        <v>0</v>
      </c>
      <c r="AA93" s="1043">
        <v>0</v>
      </c>
      <c r="AB93" s="1043">
        <v>0</v>
      </c>
      <c r="AC93" s="1043">
        <v>0</v>
      </c>
      <c r="AD93" s="1043">
        <v>0</v>
      </c>
      <c r="AE93" s="1043">
        <v>0</v>
      </c>
      <c r="AF93" s="1043">
        <v>0</v>
      </c>
      <c r="AG93" s="1043">
        <v>0</v>
      </c>
      <c r="AH93" s="1043">
        <v>0</v>
      </c>
      <c r="AI93" s="1043">
        <v>0</v>
      </c>
      <c r="AJ93" s="1043">
        <v>0</v>
      </c>
      <c r="AK93" s="1043">
        <v>0</v>
      </c>
      <c r="AL93" s="1043">
        <v>0</v>
      </c>
      <c r="AM93" s="1043">
        <v>0</v>
      </c>
      <c r="AN93" s="1043">
        <v>0</v>
      </c>
      <c r="AO93" s="1044">
        <v>0</v>
      </c>
      <c r="AP93" s="50"/>
      <c r="AQ93" s="1042">
        <v>0</v>
      </c>
      <c r="AR93" s="1043">
        <v>3306.0720000000001</v>
      </c>
      <c r="AS93" s="1043">
        <v>0</v>
      </c>
      <c r="AT93" s="1043">
        <v>0</v>
      </c>
      <c r="AU93" s="1043">
        <v>0</v>
      </c>
      <c r="AV93" s="1043">
        <v>0</v>
      </c>
      <c r="AW93" s="1043">
        <v>0</v>
      </c>
      <c r="AX93" s="1043">
        <v>0</v>
      </c>
      <c r="AY93" s="1043">
        <v>0</v>
      </c>
      <c r="AZ93" s="1043">
        <v>0</v>
      </c>
      <c r="BA93" s="1043">
        <v>0</v>
      </c>
      <c r="BB93" s="1043">
        <v>0</v>
      </c>
      <c r="BC93" s="1043">
        <v>0</v>
      </c>
      <c r="BD93" s="1043">
        <v>0</v>
      </c>
      <c r="BE93" s="1043">
        <v>0</v>
      </c>
      <c r="BF93" s="1043">
        <v>0</v>
      </c>
      <c r="BG93" s="1043">
        <v>0</v>
      </c>
      <c r="BH93" s="1043">
        <v>0</v>
      </c>
      <c r="BI93" s="1043">
        <v>0</v>
      </c>
      <c r="BJ93" s="1043">
        <v>0</v>
      </c>
      <c r="BK93" s="1043">
        <v>0</v>
      </c>
      <c r="BL93" s="1043">
        <v>0</v>
      </c>
      <c r="BM93" s="1043">
        <v>0</v>
      </c>
      <c r="BN93" s="1043">
        <v>0</v>
      </c>
      <c r="BO93" s="1043">
        <v>0</v>
      </c>
      <c r="BP93" s="1043">
        <v>0</v>
      </c>
      <c r="BQ93" s="1043">
        <v>0</v>
      </c>
      <c r="BR93" s="1043">
        <v>0</v>
      </c>
      <c r="BS93" s="1043">
        <v>0</v>
      </c>
      <c r="BT93" s="1044">
        <v>0</v>
      </c>
    </row>
    <row r="94" spans="2:73" outlineLevel="1">
      <c r="B94" s="1041" t="s">
        <v>813</v>
      </c>
      <c r="C94" s="1041" t="s">
        <v>798</v>
      </c>
      <c r="D94" s="1041" t="s">
        <v>814</v>
      </c>
      <c r="E94" s="1041" t="s">
        <v>796</v>
      </c>
      <c r="F94" s="1041" t="s">
        <v>799</v>
      </c>
      <c r="G94" s="1041" t="s">
        <v>802</v>
      </c>
      <c r="H94" s="1041">
        <v>2012</v>
      </c>
      <c r="I94" s="640" t="s">
        <v>569</v>
      </c>
      <c r="J94" s="640" t="s">
        <v>585</v>
      </c>
      <c r="K94" s="50"/>
      <c r="L94" s="1042">
        <v>0</v>
      </c>
      <c r="M94" s="1043">
        <v>5.1771746299999997</v>
      </c>
      <c r="N94" s="1043">
        <v>5.1771746299999997</v>
      </c>
      <c r="O94" s="1043">
        <v>5.1771746299999997</v>
      </c>
      <c r="P94" s="1043">
        <v>5.1771746299999997</v>
      </c>
      <c r="Q94" s="1043">
        <v>0</v>
      </c>
      <c r="R94" s="1043">
        <v>0</v>
      </c>
      <c r="S94" s="1043">
        <v>0</v>
      </c>
      <c r="T94" s="1043">
        <v>0</v>
      </c>
      <c r="U94" s="1043">
        <v>0</v>
      </c>
      <c r="V94" s="1043">
        <v>0</v>
      </c>
      <c r="W94" s="1043">
        <v>0</v>
      </c>
      <c r="X94" s="1043">
        <v>0</v>
      </c>
      <c r="Y94" s="1043">
        <v>0</v>
      </c>
      <c r="Z94" s="1043">
        <v>0</v>
      </c>
      <c r="AA94" s="1043">
        <v>0</v>
      </c>
      <c r="AB94" s="1043">
        <v>0</v>
      </c>
      <c r="AC94" s="1043">
        <v>0</v>
      </c>
      <c r="AD94" s="1043">
        <v>0</v>
      </c>
      <c r="AE94" s="1043">
        <v>0</v>
      </c>
      <c r="AF94" s="1043">
        <v>0</v>
      </c>
      <c r="AG94" s="1043">
        <v>0</v>
      </c>
      <c r="AH94" s="1043">
        <v>0</v>
      </c>
      <c r="AI94" s="1043">
        <v>0</v>
      </c>
      <c r="AJ94" s="1043">
        <v>0</v>
      </c>
      <c r="AK94" s="1043">
        <v>0</v>
      </c>
      <c r="AL94" s="1043">
        <v>0</v>
      </c>
      <c r="AM94" s="1043">
        <v>0</v>
      </c>
      <c r="AN94" s="1043">
        <v>0</v>
      </c>
      <c r="AO94" s="1044">
        <v>0</v>
      </c>
      <c r="AP94" s="50"/>
      <c r="AQ94" s="1042">
        <v>0</v>
      </c>
      <c r="AR94" s="1043">
        <v>25176.254462563</v>
      </c>
      <c r="AS94" s="1043">
        <v>25176.254462563</v>
      </c>
      <c r="AT94" s="1043">
        <v>25176.254462563</v>
      </c>
      <c r="AU94" s="1043">
        <v>25176.254462563</v>
      </c>
      <c r="AV94" s="1043">
        <v>0</v>
      </c>
      <c r="AW94" s="1043">
        <v>0</v>
      </c>
      <c r="AX94" s="1043">
        <v>0</v>
      </c>
      <c r="AY94" s="1043">
        <v>0</v>
      </c>
      <c r="AZ94" s="1043">
        <v>0</v>
      </c>
      <c r="BA94" s="1043">
        <v>0</v>
      </c>
      <c r="BB94" s="1043">
        <v>0</v>
      </c>
      <c r="BC94" s="1043">
        <v>0</v>
      </c>
      <c r="BD94" s="1043">
        <v>0</v>
      </c>
      <c r="BE94" s="1043">
        <v>0</v>
      </c>
      <c r="BF94" s="1043">
        <v>0</v>
      </c>
      <c r="BG94" s="1043">
        <v>0</v>
      </c>
      <c r="BH94" s="1043">
        <v>0</v>
      </c>
      <c r="BI94" s="1043">
        <v>0</v>
      </c>
      <c r="BJ94" s="1043">
        <v>0</v>
      </c>
      <c r="BK94" s="1043">
        <v>0</v>
      </c>
      <c r="BL94" s="1043">
        <v>0</v>
      </c>
      <c r="BM94" s="1043">
        <v>0</v>
      </c>
      <c r="BN94" s="1043">
        <v>0</v>
      </c>
      <c r="BO94" s="1043">
        <v>0</v>
      </c>
      <c r="BP94" s="1043">
        <v>0</v>
      </c>
      <c r="BQ94" s="1043">
        <v>0</v>
      </c>
      <c r="BR94" s="1043">
        <v>0</v>
      </c>
      <c r="BS94" s="1043">
        <v>0</v>
      </c>
      <c r="BT94" s="1044">
        <v>0</v>
      </c>
    </row>
    <row r="95" spans="2:73" outlineLevel="1">
      <c r="B95" s="1041" t="s">
        <v>813</v>
      </c>
      <c r="C95" s="1041" t="s">
        <v>798</v>
      </c>
      <c r="D95" s="1041" t="s">
        <v>22</v>
      </c>
      <c r="E95" s="1041" t="s">
        <v>796</v>
      </c>
      <c r="F95" s="1041" t="s">
        <v>799</v>
      </c>
      <c r="G95" s="1041" t="s">
        <v>802</v>
      </c>
      <c r="H95" s="1041">
        <v>2012</v>
      </c>
      <c r="I95" s="640" t="s">
        <v>569</v>
      </c>
      <c r="J95" s="640" t="s">
        <v>578</v>
      </c>
      <c r="K95" s="50"/>
      <c r="L95" s="1042">
        <v>0</v>
      </c>
      <c r="M95" s="1043">
        <v>55.950025887000002</v>
      </c>
      <c r="N95" s="1043">
        <v>55.950025887000002</v>
      </c>
      <c r="O95" s="1043">
        <v>55.950025887000002</v>
      </c>
      <c r="P95" s="1043">
        <v>55.950025887000002</v>
      </c>
      <c r="Q95" s="1043">
        <v>55.950025887000002</v>
      </c>
      <c r="R95" s="1043">
        <v>50.809319668999997</v>
      </c>
      <c r="S95" s="1043">
        <v>49.405623912999999</v>
      </c>
      <c r="T95" s="1043">
        <v>49.405623912999999</v>
      </c>
      <c r="U95" s="1043">
        <v>49.405623912999999</v>
      </c>
      <c r="V95" s="1043">
        <v>41.017673768999998</v>
      </c>
      <c r="W95" s="1043">
        <v>22.559212615</v>
      </c>
      <c r="X95" s="1043">
        <v>22.559212615</v>
      </c>
      <c r="Y95" s="1043">
        <v>19.487293304000001</v>
      </c>
      <c r="Z95" s="1043">
        <v>19.487293304000001</v>
      </c>
      <c r="AA95" s="1043">
        <v>19.487293304000001</v>
      </c>
      <c r="AB95" s="1043">
        <v>15.318200276000001</v>
      </c>
      <c r="AC95" s="1043">
        <v>4.6887715180000002</v>
      </c>
      <c r="AD95" s="1043">
        <v>4.6257363250000001</v>
      </c>
      <c r="AE95" s="1043">
        <v>4.6257363250000001</v>
      </c>
      <c r="AF95" s="1043">
        <v>4.6257363250000001</v>
      </c>
      <c r="AG95" s="1043">
        <v>0</v>
      </c>
      <c r="AH95" s="1043">
        <v>0</v>
      </c>
      <c r="AI95" s="1043">
        <v>0</v>
      </c>
      <c r="AJ95" s="1043">
        <v>0</v>
      </c>
      <c r="AK95" s="1043">
        <v>0</v>
      </c>
      <c r="AL95" s="1043">
        <v>0</v>
      </c>
      <c r="AM95" s="1043">
        <v>0</v>
      </c>
      <c r="AN95" s="1043">
        <v>0</v>
      </c>
      <c r="AO95" s="1044">
        <v>0</v>
      </c>
      <c r="AP95" s="50"/>
      <c r="AQ95" s="1042">
        <v>0</v>
      </c>
      <c r="AR95" s="1043">
        <v>273422.52283725201</v>
      </c>
      <c r="AS95" s="1043">
        <v>273422.52283725201</v>
      </c>
      <c r="AT95" s="1043">
        <v>273422.52283725201</v>
      </c>
      <c r="AU95" s="1043">
        <v>273422.52283725201</v>
      </c>
      <c r="AV95" s="1043">
        <v>273422.52283725201</v>
      </c>
      <c r="AW95" s="1043">
        <v>254850.001857581</v>
      </c>
      <c r="AX95" s="1043">
        <v>248836.65630365899</v>
      </c>
      <c r="AY95" s="1043">
        <v>248836.65630365899</v>
      </c>
      <c r="AZ95" s="1043">
        <v>241169.444518181</v>
      </c>
      <c r="BA95" s="1043">
        <v>202320.48479508399</v>
      </c>
      <c r="BB95" s="1043">
        <v>115781.371865077</v>
      </c>
      <c r="BC95" s="1043">
        <v>104425.57735628</v>
      </c>
      <c r="BD95" s="1043">
        <v>87730.859035412999</v>
      </c>
      <c r="BE95" s="1043">
        <v>87730.859035412999</v>
      </c>
      <c r="BF95" s="1043">
        <v>87730.859035412999</v>
      </c>
      <c r="BG95" s="1043">
        <v>63885.188180317004</v>
      </c>
      <c r="BH95" s="1043">
        <v>3907.0747812569998</v>
      </c>
      <c r="BI95" s="1043">
        <v>3854.9027001909999</v>
      </c>
      <c r="BJ95" s="1043">
        <v>3854.9027001909999</v>
      </c>
      <c r="BK95" s="1043">
        <v>3854.9027001909999</v>
      </c>
      <c r="BL95" s="1043">
        <v>0</v>
      </c>
      <c r="BM95" s="1043">
        <v>0</v>
      </c>
      <c r="BN95" s="1043">
        <v>0</v>
      </c>
      <c r="BO95" s="1043">
        <v>0</v>
      </c>
      <c r="BP95" s="1043">
        <v>0</v>
      </c>
      <c r="BQ95" s="1043">
        <v>0</v>
      </c>
      <c r="BR95" s="1043">
        <v>0</v>
      </c>
      <c r="BS95" s="1043">
        <v>0</v>
      </c>
      <c r="BT95" s="1044">
        <v>0</v>
      </c>
    </row>
    <row r="96" spans="2:73" outlineLevel="1">
      <c r="B96" s="1041" t="s">
        <v>813</v>
      </c>
      <c r="C96" s="1041" t="s">
        <v>794</v>
      </c>
      <c r="D96" s="1041" t="s">
        <v>811</v>
      </c>
      <c r="E96" s="1041" t="s">
        <v>796</v>
      </c>
      <c r="F96" s="1041" t="s">
        <v>29</v>
      </c>
      <c r="G96" s="1041" t="s">
        <v>802</v>
      </c>
      <c r="H96" s="1041">
        <v>2012</v>
      </c>
      <c r="I96" s="640" t="s">
        <v>569</v>
      </c>
      <c r="J96" s="640" t="s">
        <v>578</v>
      </c>
      <c r="K96" s="50"/>
      <c r="L96" s="1042">
        <v>0</v>
      </c>
      <c r="M96" s="1043">
        <v>7.1405981720000007</v>
      </c>
      <c r="N96" s="1043">
        <v>7.1405981720000007</v>
      </c>
      <c r="O96" s="1043">
        <v>7.1405981720000007</v>
      </c>
      <c r="P96" s="1043">
        <v>7.1405981720000007</v>
      </c>
      <c r="Q96" s="1043">
        <v>7.1405981720000007</v>
      </c>
      <c r="R96" s="1043">
        <v>7.1405981720000007</v>
      </c>
      <c r="S96" s="1043">
        <v>7.1405981720000007</v>
      </c>
      <c r="T96" s="1043">
        <v>7.1405981720000007</v>
      </c>
      <c r="U96" s="1043">
        <v>7.1405981720000007</v>
      </c>
      <c r="V96" s="1043">
        <v>7.1405981720000007</v>
      </c>
      <c r="W96" s="1043">
        <v>7.1405981720000007</v>
      </c>
      <c r="X96" s="1043">
        <v>7.1405981720000007</v>
      </c>
      <c r="Y96" s="1043">
        <v>7.1405981720000007</v>
      </c>
      <c r="Z96" s="1043">
        <v>7.1405981720000007</v>
      </c>
      <c r="AA96" s="1043">
        <v>7.1405981720000007</v>
      </c>
      <c r="AB96" s="1043">
        <v>7.1405981720000007</v>
      </c>
      <c r="AC96" s="1043">
        <v>7.1405981720000007</v>
      </c>
      <c r="AD96" s="1043">
        <v>7.1405981720000007</v>
      </c>
      <c r="AE96" s="1043">
        <v>7.1405981720000007</v>
      </c>
      <c r="AF96" s="1043">
        <v>6.5164162790000004</v>
      </c>
      <c r="AG96" s="1043">
        <v>0</v>
      </c>
      <c r="AH96" s="1043">
        <v>0</v>
      </c>
      <c r="AI96" s="1043">
        <v>0</v>
      </c>
      <c r="AJ96" s="1043">
        <v>0</v>
      </c>
      <c r="AK96" s="1043">
        <v>0</v>
      </c>
      <c r="AL96" s="1043">
        <v>0</v>
      </c>
      <c r="AM96" s="1043">
        <v>0</v>
      </c>
      <c r="AN96" s="1043">
        <v>0</v>
      </c>
      <c r="AO96" s="1044">
        <v>0</v>
      </c>
      <c r="AP96" s="50"/>
      <c r="AQ96" s="1042">
        <v>0</v>
      </c>
      <c r="AR96" s="1043">
        <v>14970.355943823999</v>
      </c>
      <c r="AS96" s="1043">
        <v>14970.355943823999</v>
      </c>
      <c r="AT96" s="1043">
        <v>14970.355943823999</v>
      </c>
      <c r="AU96" s="1043">
        <v>14970.355943823999</v>
      </c>
      <c r="AV96" s="1043">
        <v>14970.355943823999</v>
      </c>
      <c r="AW96" s="1043">
        <v>14970.355943823999</v>
      </c>
      <c r="AX96" s="1043">
        <v>14970.355943823999</v>
      </c>
      <c r="AY96" s="1043">
        <v>14970.355943823999</v>
      </c>
      <c r="AZ96" s="1043">
        <v>14970.355943823999</v>
      </c>
      <c r="BA96" s="1043">
        <v>14970.355943823999</v>
      </c>
      <c r="BB96" s="1043">
        <v>14970.355943823999</v>
      </c>
      <c r="BC96" s="1043">
        <v>14970.355943823999</v>
      </c>
      <c r="BD96" s="1043">
        <v>14970.355943823999</v>
      </c>
      <c r="BE96" s="1043">
        <v>14970.355943823999</v>
      </c>
      <c r="BF96" s="1043">
        <v>14970.355943823999</v>
      </c>
      <c r="BG96" s="1043">
        <v>14970.355943823999</v>
      </c>
      <c r="BH96" s="1043">
        <v>14970.355943823999</v>
      </c>
      <c r="BI96" s="1043">
        <v>14970.355943823999</v>
      </c>
      <c r="BJ96" s="1043">
        <v>14346.627738177</v>
      </c>
      <c r="BK96" s="1043">
        <v>0</v>
      </c>
      <c r="BL96" s="1043">
        <v>0</v>
      </c>
      <c r="BM96" s="1043">
        <v>0</v>
      </c>
      <c r="BN96" s="1043">
        <v>0</v>
      </c>
      <c r="BO96" s="1043">
        <v>0</v>
      </c>
      <c r="BP96" s="1043">
        <v>0</v>
      </c>
      <c r="BQ96" s="1043">
        <v>0</v>
      </c>
      <c r="BR96" s="1043">
        <v>0</v>
      </c>
      <c r="BS96" s="1043">
        <v>0</v>
      </c>
      <c r="BT96" s="1044">
        <v>0</v>
      </c>
    </row>
    <row r="97" spans="2:73" outlineLevel="1">
      <c r="B97" s="1041" t="s">
        <v>813</v>
      </c>
      <c r="C97" s="1041" t="s">
        <v>794</v>
      </c>
      <c r="D97" s="1041" t="s">
        <v>811</v>
      </c>
      <c r="E97" s="1041" t="s">
        <v>796</v>
      </c>
      <c r="F97" s="1041" t="s">
        <v>29</v>
      </c>
      <c r="G97" s="1041" t="s">
        <v>802</v>
      </c>
      <c r="H97" s="1041">
        <v>2012</v>
      </c>
      <c r="I97" s="640" t="s">
        <v>569</v>
      </c>
      <c r="J97" s="640" t="s">
        <v>578</v>
      </c>
      <c r="K97" s="50"/>
      <c r="L97" s="1042">
        <v>0</v>
      </c>
      <c r="M97" s="1043">
        <v>6.6583499033609037E-2</v>
      </c>
      <c r="N97" s="1043">
        <v>6.6583499033609037E-2</v>
      </c>
      <c r="O97" s="1043">
        <v>6.6583499033609037E-2</v>
      </c>
      <c r="P97" s="1043">
        <v>6.6583499033609037E-2</v>
      </c>
      <c r="Q97" s="1043">
        <v>6.6583499033609037E-2</v>
      </c>
      <c r="R97" s="1043">
        <v>6.6583499033609037E-2</v>
      </c>
      <c r="S97" s="1043">
        <v>6.6583499033609037E-2</v>
      </c>
      <c r="T97" s="1043">
        <v>6.6583499033609037E-2</v>
      </c>
      <c r="U97" s="1043">
        <v>6.6583499033609037E-2</v>
      </c>
      <c r="V97" s="1043">
        <v>6.6583499033609037E-2</v>
      </c>
      <c r="W97" s="1043">
        <v>6.6583499033609037E-2</v>
      </c>
      <c r="X97" s="1043">
        <v>6.6583499033609037E-2</v>
      </c>
      <c r="Y97" s="1043">
        <v>6.6583499033609037E-2</v>
      </c>
      <c r="Z97" s="1043">
        <v>6.6583499033609037E-2</v>
      </c>
      <c r="AA97" s="1043">
        <v>6.6583499033609037E-2</v>
      </c>
      <c r="AB97" s="1043">
        <v>6.6583499033609037E-2</v>
      </c>
      <c r="AC97" s="1043">
        <v>6.6583499033609037E-2</v>
      </c>
      <c r="AD97" s="1043">
        <v>6.6583499033609037E-2</v>
      </c>
      <c r="AE97" s="1043">
        <v>6.6583499033609037E-2</v>
      </c>
      <c r="AF97" s="1043">
        <v>5.7229561010292744E-2</v>
      </c>
      <c r="AG97" s="1043">
        <v>0</v>
      </c>
      <c r="AH97" s="1043">
        <v>0</v>
      </c>
      <c r="AI97" s="1043">
        <v>0</v>
      </c>
      <c r="AJ97" s="1043">
        <v>0</v>
      </c>
      <c r="AK97" s="1043">
        <v>0</v>
      </c>
      <c r="AL97" s="1043">
        <v>0</v>
      </c>
      <c r="AM97" s="1043">
        <v>0</v>
      </c>
      <c r="AN97" s="1043">
        <v>0</v>
      </c>
      <c r="AO97" s="1044">
        <v>0</v>
      </c>
      <c r="AP97" s="50"/>
      <c r="AQ97" s="1042">
        <v>0</v>
      </c>
      <c r="AR97" s="1043">
        <v>135.37302110593723</v>
      </c>
      <c r="AS97" s="1043">
        <v>135.37302110593723</v>
      </c>
      <c r="AT97" s="1043">
        <v>135.37302110593723</v>
      </c>
      <c r="AU97" s="1043">
        <v>135.37302110593723</v>
      </c>
      <c r="AV97" s="1043">
        <v>135.37302110593723</v>
      </c>
      <c r="AW97" s="1043">
        <v>135.37302110593723</v>
      </c>
      <c r="AX97" s="1043">
        <v>135.37302110593723</v>
      </c>
      <c r="AY97" s="1043">
        <v>135.37302110593723</v>
      </c>
      <c r="AZ97" s="1043">
        <v>135.37302110593723</v>
      </c>
      <c r="BA97" s="1043">
        <v>135.37302110593723</v>
      </c>
      <c r="BB97" s="1043">
        <v>135.37302110593723</v>
      </c>
      <c r="BC97" s="1043">
        <v>135.37302110593723</v>
      </c>
      <c r="BD97" s="1043">
        <v>135.37302110593723</v>
      </c>
      <c r="BE97" s="1043">
        <v>135.37302110593723</v>
      </c>
      <c r="BF97" s="1043">
        <v>135.37302110593723</v>
      </c>
      <c r="BG97" s="1043">
        <v>135.37302110593723</v>
      </c>
      <c r="BH97" s="1043">
        <v>135.37302110593723</v>
      </c>
      <c r="BI97" s="1043">
        <v>135.37302110593723</v>
      </c>
      <c r="BJ97" s="1043">
        <v>125.99735379765848</v>
      </c>
      <c r="BK97" s="1043">
        <v>0</v>
      </c>
      <c r="BL97" s="1043">
        <v>0</v>
      </c>
      <c r="BM97" s="1043">
        <v>0</v>
      </c>
      <c r="BN97" s="1043">
        <v>0</v>
      </c>
      <c r="BO97" s="1043">
        <v>0</v>
      </c>
      <c r="BP97" s="1043">
        <v>0</v>
      </c>
      <c r="BQ97" s="1043">
        <v>0</v>
      </c>
      <c r="BR97" s="1043">
        <v>0</v>
      </c>
      <c r="BS97" s="1043">
        <v>0</v>
      </c>
      <c r="BT97" s="1044">
        <v>0</v>
      </c>
    </row>
    <row r="98" spans="2:73" ht="15.5" outlineLevel="1">
      <c r="B98" s="1041" t="s">
        <v>813</v>
      </c>
      <c r="C98" s="1041" t="s">
        <v>798</v>
      </c>
      <c r="D98" s="1041" t="s">
        <v>20</v>
      </c>
      <c r="E98" s="1041" t="s">
        <v>796</v>
      </c>
      <c r="F98" s="1041" t="s">
        <v>801</v>
      </c>
      <c r="G98" s="1041" t="s">
        <v>802</v>
      </c>
      <c r="H98" s="1041">
        <v>2012</v>
      </c>
      <c r="I98" s="640" t="s">
        <v>570</v>
      </c>
      <c r="J98" s="640" t="s">
        <v>578</v>
      </c>
      <c r="K98" s="50"/>
      <c r="L98" s="1042">
        <v>0</v>
      </c>
      <c r="M98" s="1043">
        <v>0.172466273</v>
      </c>
      <c r="N98" s="1043">
        <v>0.172466273</v>
      </c>
      <c r="O98" s="1043">
        <v>0.172466273</v>
      </c>
      <c r="P98" s="1043">
        <v>0.172466273</v>
      </c>
      <c r="Q98" s="1043">
        <v>0</v>
      </c>
      <c r="R98" s="1043">
        <v>0</v>
      </c>
      <c r="S98" s="1043">
        <v>0</v>
      </c>
      <c r="T98" s="1043">
        <v>0</v>
      </c>
      <c r="U98" s="1043">
        <v>0</v>
      </c>
      <c r="V98" s="1043">
        <v>0</v>
      </c>
      <c r="W98" s="1043">
        <v>0</v>
      </c>
      <c r="X98" s="1043">
        <v>0</v>
      </c>
      <c r="Y98" s="1043">
        <v>0</v>
      </c>
      <c r="Z98" s="1043">
        <v>0</v>
      </c>
      <c r="AA98" s="1043">
        <v>0</v>
      </c>
      <c r="AB98" s="1043">
        <v>0</v>
      </c>
      <c r="AC98" s="1043">
        <v>0</v>
      </c>
      <c r="AD98" s="1043">
        <v>0</v>
      </c>
      <c r="AE98" s="1043">
        <v>0</v>
      </c>
      <c r="AF98" s="1043">
        <v>0</v>
      </c>
      <c r="AG98" s="1043">
        <v>0</v>
      </c>
      <c r="AH98" s="1043">
        <v>0</v>
      </c>
      <c r="AI98" s="1043">
        <v>0</v>
      </c>
      <c r="AJ98" s="1043">
        <v>0</v>
      </c>
      <c r="AK98" s="1043">
        <v>0</v>
      </c>
      <c r="AL98" s="1043">
        <v>0</v>
      </c>
      <c r="AM98" s="1043">
        <v>0</v>
      </c>
      <c r="AN98" s="1043">
        <v>0</v>
      </c>
      <c r="AO98" s="1044">
        <v>0</v>
      </c>
      <c r="AP98" s="50"/>
      <c r="AQ98" s="1042">
        <v>0</v>
      </c>
      <c r="AR98" s="1043">
        <v>854.05976269999996</v>
      </c>
      <c r="AS98" s="1043">
        <v>854.05976269999996</v>
      </c>
      <c r="AT98" s="1043">
        <v>854.05976269999996</v>
      </c>
      <c r="AU98" s="1043">
        <v>854.05976269999996</v>
      </c>
      <c r="AV98" s="1043">
        <v>0</v>
      </c>
      <c r="AW98" s="1043">
        <v>0</v>
      </c>
      <c r="AX98" s="1043">
        <v>0</v>
      </c>
      <c r="AY98" s="1043">
        <v>0</v>
      </c>
      <c r="AZ98" s="1043">
        <v>0</v>
      </c>
      <c r="BA98" s="1043">
        <v>0</v>
      </c>
      <c r="BB98" s="1043">
        <v>0</v>
      </c>
      <c r="BC98" s="1043">
        <v>0</v>
      </c>
      <c r="BD98" s="1043">
        <v>0</v>
      </c>
      <c r="BE98" s="1043">
        <v>0</v>
      </c>
      <c r="BF98" s="1043">
        <v>0</v>
      </c>
      <c r="BG98" s="1043">
        <v>0</v>
      </c>
      <c r="BH98" s="1043">
        <v>0</v>
      </c>
      <c r="BI98" s="1043">
        <v>0</v>
      </c>
      <c r="BJ98" s="1043">
        <v>0</v>
      </c>
      <c r="BK98" s="1043">
        <v>0</v>
      </c>
      <c r="BL98" s="1043">
        <v>0</v>
      </c>
      <c r="BM98" s="1043">
        <v>0</v>
      </c>
      <c r="BN98" s="1043">
        <v>0</v>
      </c>
      <c r="BO98" s="1043">
        <v>0</v>
      </c>
      <c r="BP98" s="1043">
        <v>0</v>
      </c>
      <c r="BQ98" s="1043">
        <v>0</v>
      </c>
      <c r="BR98" s="1043">
        <v>0</v>
      </c>
      <c r="BS98" s="1043">
        <v>0</v>
      </c>
      <c r="BT98" s="1044">
        <v>0</v>
      </c>
      <c r="BU98" s="163"/>
    </row>
    <row r="99" spans="2:73" ht="15.5" outlineLevel="1">
      <c r="B99" s="1041" t="s">
        <v>813</v>
      </c>
      <c r="C99" s="1041" t="s">
        <v>798</v>
      </c>
      <c r="D99" s="1041" t="s">
        <v>20</v>
      </c>
      <c r="E99" s="1041" t="s">
        <v>796</v>
      </c>
      <c r="F99" s="1041" t="s">
        <v>801</v>
      </c>
      <c r="G99" s="1041" t="s">
        <v>802</v>
      </c>
      <c r="H99" s="1041">
        <v>2012</v>
      </c>
      <c r="I99" s="640" t="s">
        <v>570</v>
      </c>
      <c r="J99" s="640" t="s">
        <v>578</v>
      </c>
      <c r="K99" s="50"/>
      <c r="L99" s="1042">
        <v>0</v>
      </c>
      <c r="M99" s="1043">
        <v>0.68986508999999996</v>
      </c>
      <c r="N99" s="1043">
        <v>0.68986508999999996</v>
      </c>
      <c r="O99" s="1043">
        <v>0.68986508999999996</v>
      </c>
      <c r="P99" s="1043">
        <v>0.68986508999999996</v>
      </c>
      <c r="Q99" s="1043">
        <v>0</v>
      </c>
      <c r="R99" s="1043">
        <v>0</v>
      </c>
      <c r="S99" s="1043">
        <v>0</v>
      </c>
      <c r="T99" s="1043">
        <v>0</v>
      </c>
      <c r="U99" s="1043">
        <v>0</v>
      </c>
      <c r="V99" s="1043">
        <v>0</v>
      </c>
      <c r="W99" s="1043">
        <v>0</v>
      </c>
      <c r="X99" s="1043">
        <v>0</v>
      </c>
      <c r="Y99" s="1043">
        <v>0</v>
      </c>
      <c r="Z99" s="1043">
        <v>0</v>
      </c>
      <c r="AA99" s="1043">
        <v>0</v>
      </c>
      <c r="AB99" s="1043">
        <v>0</v>
      </c>
      <c r="AC99" s="1043">
        <v>0</v>
      </c>
      <c r="AD99" s="1043">
        <v>0</v>
      </c>
      <c r="AE99" s="1043">
        <v>0</v>
      </c>
      <c r="AF99" s="1043">
        <v>0</v>
      </c>
      <c r="AG99" s="1043">
        <v>0</v>
      </c>
      <c r="AH99" s="1043">
        <v>0</v>
      </c>
      <c r="AI99" s="1043">
        <v>0</v>
      </c>
      <c r="AJ99" s="1043">
        <v>0</v>
      </c>
      <c r="AK99" s="1043">
        <v>0</v>
      </c>
      <c r="AL99" s="1043">
        <v>0</v>
      </c>
      <c r="AM99" s="1043">
        <v>0</v>
      </c>
      <c r="AN99" s="1043">
        <v>0</v>
      </c>
      <c r="AO99" s="1044">
        <v>0</v>
      </c>
      <c r="AP99" s="50"/>
      <c r="AQ99" s="1042">
        <v>0</v>
      </c>
      <c r="AR99" s="1043">
        <v>3416.239051</v>
      </c>
      <c r="AS99" s="1043">
        <v>3416.239051</v>
      </c>
      <c r="AT99" s="1043">
        <v>3416.239051</v>
      </c>
      <c r="AU99" s="1043">
        <v>3416.239051</v>
      </c>
      <c r="AV99" s="1043">
        <v>0</v>
      </c>
      <c r="AW99" s="1043">
        <v>0</v>
      </c>
      <c r="AX99" s="1043">
        <v>0</v>
      </c>
      <c r="AY99" s="1043">
        <v>0</v>
      </c>
      <c r="AZ99" s="1043">
        <v>0</v>
      </c>
      <c r="BA99" s="1043">
        <v>0</v>
      </c>
      <c r="BB99" s="1043">
        <v>0</v>
      </c>
      <c r="BC99" s="1043">
        <v>0</v>
      </c>
      <c r="BD99" s="1043">
        <v>0</v>
      </c>
      <c r="BE99" s="1043">
        <v>0</v>
      </c>
      <c r="BF99" s="1043">
        <v>0</v>
      </c>
      <c r="BG99" s="1043">
        <v>0</v>
      </c>
      <c r="BH99" s="1043">
        <v>0</v>
      </c>
      <c r="BI99" s="1043">
        <v>0</v>
      </c>
      <c r="BJ99" s="1043">
        <v>0</v>
      </c>
      <c r="BK99" s="1043">
        <v>0</v>
      </c>
      <c r="BL99" s="1043">
        <v>0</v>
      </c>
      <c r="BM99" s="1043">
        <v>0</v>
      </c>
      <c r="BN99" s="1043">
        <v>0</v>
      </c>
      <c r="BO99" s="1043">
        <v>0</v>
      </c>
      <c r="BP99" s="1043">
        <v>0</v>
      </c>
      <c r="BQ99" s="1043">
        <v>0</v>
      </c>
      <c r="BR99" s="1043">
        <v>0</v>
      </c>
      <c r="BS99" s="1043">
        <v>0</v>
      </c>
      <c r="BT99" s="1044">
        <v>0</v>
      </c>
      <c r="BU99" s="163"/>
    </row>
    <row r="100" spans="2:73" ht="15.5" outlineLevel="1">
      <c r="B100" s="1041" t="s">
        <v>813</v>
      </c>
      <c r="C100" s="1041" t="s">
        <v>798</v>
      </c>
      <c r="D100" s="1041" t="s">
        <v>22</v>
      </c>
      <c r="E100" s="1041" t="s">
        <v>796</v>
      </c>
      <c r="F100" s="1041" t="s">
        <v>801</v>
      </c>
      <c r="G100" s="1041" t="s">
        <v>802</v>
      </c>
      <c r="H100" s="1041">
        <v>2012</v>
      </c>
      <c r="I100" s="640" t="s">
        <v>570</v>
      </c>
      <c r="J100" s="640" t="s">
        <v>578</v>
      </c>
      <c r="K100" s="50"/>
      <c r="L100" s="1042">
        <v>0</v>
      </c>
      <c r="M100" s="1043">
        <v>41.92</v>
      </c>
      <c r="N100" s="1043">
        <v>41.92</v>
      </c>
      <c r="O100" s="1043">
        <v>41.92</v>
      </c>
      <c r="P100" s="1043">
        <v>41.92</v>
      </c>
      <c r="Q100" s="1043">
        <v>41.92</v>
      </c>
      <c r="R100" s="1043">
        <v>41.92</v>
      </c>
      <c r="S100" s="1043">
        <v>41.92</v>
      </c>
      <c r="T100" s="1043">
        <v>41.92</v>
      </c>
      <c r="U100" s="1043">
        <v>41.92</v>
      </c>
      <c r="V100" s="1043">
        <v>41.92</v>
      </c>
      <c r="W100" s="1043">
        <v>41.92</v>
      </c>
      <c r="X100" s="1043">
        <v>41.92</v>
      </c>
      <c r="Y100" s="1043">
        <v>10.72</v>
      </c>
      <c r="Z100" s="1043">
        <v>10.72</v>
      </c>
      <c r="AA100" s="1043">
        <v>10.72</v>
      </c>
      <c r="AB100" s="1043">
        <v>7.99</v>
      </c>
      <c r="AC100" s="1043">
        <v>0.31</v>
      </c>
      <c r="AD100" s="1043">
        <v>0</v>
      </c>
      <c r="AE100" s="1043">
        <v>0</v>
      </c>
      <c r="AF100" s="1043">
        <v>0</v>
      </c>
      <c r="AG100" s="1043">
        <v>0</v>
      </c>
      <c r="AH100" s="1043">
        <v>0</v>
      </c>
      <c r="AI100" s="1043">
        <v>0</v>
      </c>
      <c r="AJ100" s="1043">
        <v>0</v>
      </c>
      <c r="AK100" s="1043">
        <v>0</v>
      </c>
      <c r="AL100" s="1043">
        <v>0</v>
      </c>
      <c r="AM100" s="1043">
        <v>0</v>
      </c>
      <c r="AN100" s="1043">
        <v>0</v>
      </c>
      <c r="AO100" s="1044">
        <v>0</v>
      </c>
      <c r="AP100" s="50"/>
      <c r="AQ100" s="1042">
        <v>0</v>
      </c>
      <c r="AR100" s="1043">
        <v>256683</v>
      </c>
      <c r="AS100" s="1043">
        <v>256683</v>
      </c>
      <c r="AT100" s="1043">
        <v>256683</v>
      </c>
      <c r="AU100" s="1043">
        <v>256683</v>
      </c>
      <c r="AV100" s="1043">
        <v>256683</v>
      </c>
      <c r="AW100" s="1043">
        <v>256683</v>
      </c>
      <c r="AX100" s="1043">
        <v>256683</v>
      </c>
      <c r="AY100" s="1043">
        <v>256683</v>
      </c>
      <c r="AZ100" s="1043">
        <v>256683</v>
      </c>
      <c r="BA100" s="1043">
        <v>256683</v>
      </c>
      <c r="BB100" s="1043">
        <v>256683</v>
      </c>
      <c r="BC100" s="1043">
        <v>256683</v>
      </c>
      <c r="BD100" s="1043">
        <v>79667</v>
      </c>
      <c r="BE100" s="1043">
        <v>79667</v>
      </c>
      <c r="BF100" s="1043">
        <v>79667</v>
      </c>
      <c r="BG100" s="1043">
        <v>58086</v>
      </c>
      <c r="BH100" s="1043">
        <v>1076</v>
      </c>
      <c r="BI100" s="1043">
        <v>0</v>
      </c>
      <c r="BJ100" s="1043">
        <v>0</v>
      </c>
      <c r="BK100" s="1043">
        <v>0</v>
      </c>
      <c r="BL100" s="1043">
        <v>0</v>
      </c>
      <c r="BM100" s="1043">
        <v>0</v>
      </c>
      <c r="BN100" s="1043">
        <v>0</v>
      </c>
      <c r="BO100" s="1043">
        <v>0</v>
      </c>
      <c r="BP100" s="1043">
        <v>0</v>
      </c>
      <c r="BQ100" s="1043">
        <v>0</v>
      </c>
      <c r="BR100" s="1043">
        <v>0</v>
      </c>
      <c r="BS100" s="1043">
        <v>0</v>
      </c>
      <c r="BT100" s="1044">
        <v>0</v>
      </c>
      <c r="BU100" s="163"/>
    </row>
    <row r="101" spans="2:73" outlineLevel="1">
      <c r="B101" s="1041" t="s">
        <v>208</v>
      </c>
      <c r="C101" s="1041" t="s">
        <v>812</v>
      </c>
      <c r="D101" s="1041" t="s">
        <v>14</v>
      </c>
      <c r="E101" s="1041" t="s">
        <v>796</v>
      </c>
      <c r="F101" s="1041" t="s">
        <v>29</v>
      </c>
      <c r="G101" s="1041" t="s">
        <v>802</v>
      </c>
      <c r="H101" s="1041">
        <v>2012</v>
      </c>
      <c r="I101" s="640" t="s">
        <v>570</v>
      </c>
      <c r="J101" s="640" t="s">
        <v>578</v>
      </c>
      <c r="K101" s="50"/>
      <c r="L101" s="1042">
        <v>2</v>
      </c>
      <c r="M101" s="1043">
        <v>1.5738455659999999</v>
      </c>
      <c r="N101" s="1043">
        <v>1.5738455659999999</v>
      </c>
      <c r="O101" s="1043">
        <v>1.5738455659999999</v>
      </c>
      <c r="P101" s="1043">
        <v>1.5738455659999999</v>
      </c>
      <c r="Q101" s="1043">
        <v>1.559956203</v>
      </c>
      <c r="R101" s="1043">
        <v>1.553011524</v>
      </c>
      <c r="S101" s="1043">
        <v>1.5460668440000001</v>
      </c>
      <c r="T101" s="1043">
        <v>1.5460668440000001</v>
      </c>
      <c r="U101" s="1043">
        <v>1.5460668440000001</v>
      </c>
      <c r="V101" s="1043">
        <v>1.492445566</v>
      </c>
      <c r="W101" s="1043">
        <v>1.492445566</v>
      </c>
      <c r="X101" s="1043">
        <v>1.2922455669999999</v>
      </c>
      <c r="Y101" s="1043">
        <v>1.2922455669999999</v>
      </c>
      <c r="Z101" s="1043">
        <v>0.94674557400000003</v>
      </c>
      <c r="AA101" s="1043">
        <v>0.94674557400000003</v>
      </c>
      <c r="AB101" s="1043">
        <v>0.94674557400000003</v>
      </c>
      <c r="AC101" s="1043">
        <v>0.94674557400000003</v>
      </c>
      <c r="AD101" s="1043">
        <v>0.94674557400000003</v>
      </c>
      <c r="AE101" s="1043">
        <v>0.94674557400000003</v>
      </c>
      <c r="AF101" s="1043">
        <v>0.94674557400000003</v>
      </c>
      <c r="AG101" s="1043">
        <v>0.94674557400000003</v>
      </c>
      <c r="AH101" s="1043">
        <v>0</v>
      </c>
      <c r="AI101" s="1043">
        <v>0</v>
      </c>
      <c r="AJ101" s="1043">
        <v>0</v>
      </c>
      <c r="AK101" s="1043">
        <v>0</v>
      </c>
      <c r="AL101" s="1043">
        <v>0</v>
      </c>
      <c r="AM101" s="1043">
        <v>0</v>
      </c>
      <c r="AN101" s="1043">
        <v>0</v>
      </c>
      <c r="AO101" s="1044">
        <v>0</v>
      </c>
      <c r="AP101" s="50"/>
      <c r="AQ101" s="1042">
        <v>6755.7999879999998</v>
      </c>
      <c r="AR101" s="1043">
        <v>6755.7999879999998</v>
      </c>
      <c r="AS101" s="1043">
        <v>6755.7999879999998</v>
      </c>
      <c r="AT101" s="1043">
        <v>6755.7999879999998</v>
      </c>
      <c r="AU101" s="1043">
        <v>6755.7999879999998</v>
      </c>
      <c r="AV101" s="1043">
        <v>6489.5871930000003</v>
      </c>
      <c r="AW101" s="1043">
        <v>6356.4808730000004</v>
      </c>
      <c r="AX101" s="1043">
        <v>6223.3744889999998</v>
      </c>
      <c r="AY101" s="1043">
        <v>6223.3744889999998</v>
      </c>
      <c r="AZ101" s="1043">
        <v>6223.3744889999998</v>
      </c>
      <c r="BA101" s="1043">
        <v>5195.7999879999998</v>
      </c>
      <c r="BB101" s="1043">
        <v>5195.7999879999998</v>
      </c>
      <c r="BC101" s="1043">
        <v>3544.7999880000002</v>
      </c>
      <c r="BD101" s="1043">
        <v>3544.7999880000002</v>
      </c>
      <c r="BE101" s="1043">
        <v>2395.7999880000002</v>
      </c>
      <c r="BF101" s="1043">
        <v>2395.7999880000002</v>
      </c>
      <c r="BG101" s="1043">
        <v>2395.7999880000002</v>
      </c>
      <c r="BH101" s="1043">
        <v>2395.7999880000002</v>
      </c>
      <c r="BI101" s="1043">
        <v>2395.7999880000002</v>
      </c>
      <c r="BJ101" s="1043">
        <v>2395.7999880000002</v>
      </c>
      <c r="BK101" s="1043">
        <v>2395.7999880000002</v>
      </c>
      <c r="BL101" s="1043">
        <v>2395.7999880000002</v>
      </c>
      <c r="BM101" s="1043">
        <v>0</v>
      </c>
      <c r="BN101" s="1043">
        <v>0</v>
      </c>
      <c r="BO101" s="1043">
        <v>0</v>
      </c>
      <c r="BP101" s="1043">
        <v>0</v>
      </c>
      <c r="BQ101" s="1043">
        <v>0</v>
      </c>
      <c r="BR101" s="1043">
        <v>0</v>
      </c>
      <c r="BS101" s="1043">
        <v>0</v>
      </c>
      <c r="BT101" s="1044">
        <v>0</v>
      </c>
    </row>
    <row r="102" spans="2:73" ht="15.5" outlineLevel="1">
      <c r="B102" s="1041" t="s">
        <v>208</v>
      </c>
      <c r="C102" s="1041" t="s">
        <v>794</v>
      </c>
      <c r="D102" s="1041" t="s">
        <v>3</v>
      </c>
      <c r="E102" s="1041" t="s">
        <v>796</v>
      </c>
      <c r="F102" s="1041" t="s">
        <v>29</v>
      </c>
      <c r="G102" s="1041" t="s">
        <v>802</v>
      </c>
      <c r="H102" s="1041">
        <v>2012</v>
      </c>
      <c r="I102" s="640" t="s">
        <v>570</v>
      </c>
      <c r="J102" s="640" t="s">
        <v>578</v>
      </c>
      <c r="K102" s="50"/>
      <c r="L102" s="1042">
        <v>0</v>
      </c>
      <c r="M102" s="1043">
        <v>0.28444070599999999</v>
      </c>
      <c r="N102" s="1043">
        <v>0.28444070599999999</v>
      </c>
      <c r="O102" s="1043">
        <v>0.28444070599999999</v>
      </c>
      <c r="P102" s="1043">
        <v>0.28444070599999999</v>
      </c>
      <c r="Q102" s="1043">
        <v>0.28444070599999999</v>
      </c>
      <c r="R102" s="1043">
        <v>0.28444070599999999</v>
      </c>
      <c r="S102" s="1043">
        <v>0.28444070599999999</v>
      </c>
      <c r="T102" s="1043">
        <v>0.28444070599999999</v>
      </c>
      <c r="U102" s="1043">
        <v>0.28444070599999999</v>
      </c>
      <c r="V102" s="1043">
        <v>0.28444070599999999</v>
      </c>
      <c r="W102" s="1043">
        <v>0.28444070599999999</v>
      </c>
      <c r="X102" s="1043">
        <v>0.28444070599999999</v>
      </c>
      <c r="Y102" s="1043">
        <v>0.28444070599999999</v>
      </c>
      <c r="Z102" s="1043">
        <v>0.28444070599999999</v>
      </c>
      <c r="AA102" s="1043">
        <v>0.28444070599999999</v>
      </c>
      <c r="AB102" s="1043">
        <v>0.28444070599999999</v>
      </c>
      <c r="AC102" s="1043">
        <v>0.28444070599999999</v>
      </c>
      <c r="AD102" s="1043">
        <v>0.28444070599999999</v>
      </c>
      <c r="AE102" s="1043">
        <v>0.28444070599999999</v>
      </c>
      <c r="AF102" s="1043">
        <v>0</v>
      </c>
      <c r="AG102" s="1043">
        <v>0</v>
      </c>
      <c r="AH102" s="1043">
        <v>0</v>
      </c>
      <c r="AI102" s="1043">
        <v>0</v>
      </c>
      <c r="AJ102" s="1043">
        <v>0</v>
      </c>
      <c r="AK102" s="1043">
        <v>0</v>
      </c>
      <c r="AL102" s="1043">
        <v>0</v>
      </c>
      <c r="AM102" s="1043">
        <v>0</v>
      </c>
      <c r="AN102" s="1043">
        <v>0</v>
      </c>
      <c r="AO102" s="1044">
        <v>0</v>
      </c>
      <c r="AP102" s="50"/>
      <c r="AQ102" s="1042">
        <v>0</v>
      </c>
      <c r="AR102" s="1043">
        <v>551.2573926</v>
      </c>
      <c r="AS102" s="1043">
        <v>551.2573926</v>
      </c>
      <c r="AT102" s="1043">
        <v>551.2573926</v>
      </c>
      <c r="AU102" s="1043">
        <v>551.2573926</v>
      </c>
      <c r="AV102" s="1043">
        <v>551.2573926</v>
      </c>
      <c r="AW102" s="1043">
        <v>551.2573926</v>
      </c>
      <c r="AX102" s="1043">
        <v>551.2573926</v>
      </c>
      <c r="AY102" s="1043">
        <v>551.2573926</v>
      </c>
      <c r="AZ102" s="1043">
        <v>551.2573926</v>
      </c>
      <c r="BA102" s="1043">
        <v>551.2573926</v>
      </c>
      <c r="BB102" s="1043">
        <v>551.2573926</v>
      </c>
      <c r="BC102" s="1043">
        <v>551.2573926</v>
      </c>
      <c r="BD102" s="1043">
        <v>551.2573926</v>
      </c>
      <c r="BE102" s="1043">
        <v>551.2573926</v>
      </c>
      <c r="BF102" s="1043">
        <v>551.2573926</v>
      </c>
      <c r="BG102" s="1043">
        <v>551.2573926</v>
      </c>
      <c r="BH102" s="1043">
        <v>551.2573926</v>
      </c>
      <c r="BI102" s="1043">
        <v>551.2573926</v>
      </c>
      <c r="BJ102" s="1043">
        <v>551.2573926</v>
      </c>
      <c r="BK102" s="1043">
        <v>0</v>
      </c>
      <c r="BL102" s="1043">
        <v>0</v>
      </c>
      <c r="BM102" s="1043">
        <v>0</v>
      </c>
      <c r="BN102" s="1043">
        <v>0</v>
      </c>
      <c r="BO102" s="1043">
        <v>0</v>
      </c>
      <c r="BP102" s="1043">
        <v>0</v>
      </c>
      <c r="BQ102" s="1043">
        <v>0</v>
      </c>
      <c r="BR102" s="1043">
        <v>0</v>
      </c>
      <c r="BS102" s="1043">
        <v>0</v>
      </c>
      <c r="BT102" s="1044">
        <v>0</v>
      </c>
      <c r="BU102" s="163"/>
    </row>
    <row r="103" spans="2:73" ht="15.5" outlineLevel="1">
      <c r="B103" s="1041" t="s">
        <v>208</v>
      </c>
      <c r="C103" s="1041" t="s">
        <v>807</v>
      </c>
      <c r="D103" s="1041" t="s">
        <v>815</v>
      </c>
      <c r="E103" s="1041" t="s">
        <v>796</v>
      </c>
      <c r="F103" s="1041" t="s">
        <v>807</v>
      </c>
      <c r="G103" s="1041" t="s">
        <v>802</v>
      </c>
      <c r="H103" s="1041">
        <v>2012</v>
      </c>
      <c r="I103" s="640" t="s">
        <v>570</v>
      </c>
      <c r="J103" s="640" t="s">
        <v>578</v>
      </c>
      <c r="K103" s="50"/>
      <c r="L103" s="1042">
        <v>0</v>
      </c>
      <c r="M103" s="1043">
        <v>0</v>
      </c>
      <c r="N103" s="1043">
        <v>0</v>
      </c>
      <c r="O103" s="1043">
        <v>0</v>
      </c>
      <c r="P103" s="1043">
        <v>0</v>
      </c>
      <c r="Q103" s="1043">
        <v>0</v>
      </c>
      <c r="R103" s="1043">
        <v>0</v>
      </c>
      <c r="S103" s="1043">
        <v>0</v>
      </c>
      <c r="T103" s="1043">
        <v>0</v>
      </c>
      <c r="U103" s="1043">
        <v>0</v>
      </c>
      <c r="V103" s="1043">
        <v>0</v>
      </c>
      <c r="W103" s="1043">
        <v>0</v>
      </c>
      <c r="X103" s="1043">
        <v>0</v>
      </c>
      <c r="Y103" s="1043">
        <v>0</v>
      </c>
      <c r="Z103" s="1043">
        <v>0</v>
      </c>
      <c r="AA103" s="1043">
        <v>0</v>
      </c>
      <c r="AB103" s="1043">
        <v>0</v>
      </c>
      <c r="AC103" s="1043">
        <v>0</v>
      </c>
      <c r="AD103" s="1043">
        <v>0</v>
      </c>
      <c r="AE103" s="1043">
        <v>0</v>
      </c>
      <c r="AF103" s="1043">
        <v>0</v>
      </c>
      <c r="AG103" s="1043">
        <v>0</v>
      </c>
      <c r="AH103" s="1043">
        <v>0</v>
      </c>
      <c r="AI103" s="1043">
        <v>0</v>
      </c>
      <c r="AJ103" s="1043">
        <v>0</v>
      </c>
      <c r="AK103" s="1043">
        <v>0</v>
      </c>
      <c r="AL103" s="1043">
        <v>0</v>
      </c>
      <c r="AM103" s="1043">
        <v>0</v>
      </c>
      <c r="AN103" s="1043">
        <v>0</v>
      </c>
      <c r="AO103" s="1044">
        <v>0</v>
      </c>
      <c r="AP103" s="50"/>
      <c r="AQ103" s="1042">
        <v>0</v>
      </c>
      <c r="AR103" s="1043">
        <v>0</v>
      </c>
      <c r="AS103" s="1043">
        <v>0</v>
      </c>
      <c r="AT103" s="1043">
        <v>0</v>
      </c>
      <c r="AU103" s="1043">
        <v>0</v>
      </c>
      <c r="AV103" s="1043">
        <v>0</v>
      </c>
      <c r="AW103" s="1043">
        <v>0</v>
      </c>
      <c r="AX103" s="1043">
        <v>0</v>
      </c>
      <c r="AY103" s="1043">
        <v>0</v>
      </c>
      <c r="AZ103" s="1043">
        <v>0</v>
      </c>
      <c r="BA103" s="1043">
        <v>0</v>
      </c>
      <c r="BB103" s="1043">
        <v>0</v>
      </c>
      <c r="BC103" s="1043">
        <v>0</v>
      </c>
      <c r="BD103" s="1043">
        <v>0</v>
      </c>
      <c r="BE103" s="1043">
        <v>0</v>
      </c>
      <c r="BF103" s="1043">
        <v>0</v>
      </c>
      <c r="BG103" s="1043">
        <v>0</v>
      </c>
      <c r="BH103" s="1043">
        <v>0</v>
      </c>
      <c r="BI103" s="1043">
        <v>0</v>
      </c>
      <c r="BJ103" s="1043">
        <v>0</v>
      </c>
      <c r="BK103" s="1043">
        <v>0</v>
      </c>
      <c r="BL103" s="1043">
        <v>0</v>
      </c>
      <c r="BM103" s="1043">
        <v>0</v>
      </c>
      <c r="BN103" s="1043">
        <v>0</v>
      </c>
      <c r="BO103" s="1043">
        <v>0</v>
      </c>
      <c r="BP103" s="1043">
        <v>0</v>
      </c>
      <c r="BQ103" s="1043">
        <v>0</v>
      </c>
      <c r="BR103" s="1043">
        <v>0</v>
      </c>
      <c r="BS103" s="1043">
        <v>0</v>
      </c>
      <c r="BT103" s="1044">
        <v>0</v>
      </c>
      <c r="BU103" s="163"/>
    </row>
    <row r="104" spans="2:73" ht="15.5" outlineLevel="1">
      <c r="B104" s="1041" t="s">
        <v>208</v>
      </c>
      <c r="C104" s="1041" t="s">
        <v>798</v>
      </c>
      <c r="D104" s="1041" t="s">
        <v>814</v>
      </c>
      <c r="E104" s="1041" t="s">
        <v>796</v>
      </c>
      <c r="F104" s="1041" t="s">
        <v>799</v>
      </c>
      <c r="G104" s="1041" t="s">
        <v>802</v>
      </c>
      <c r="H104" s="1041">
        <v>2013</v>
      </c>
      <c r="I104" s="640" t="s">
        <v>569</v>
      </c>
      <c r="J104" s="640" t="s">
        <v>585</v>
      </c>
      <c r="K104" s="50"/>
      <c r="L104" s="1042">
        <v>0</v>
      </c>
      <c r="M104" s="1043">
        <v>0</v>
      </c>
      <c r="N104" s="1043">
        <v>35.250706491000003</v>
      </c>
      <c r="O104" s="1043">
        <v>35.250706491000003</v>
      </c>
      <c r="P104" s="1043">
        <v>35.250706491000003</v>
      </c>
      <c r="Q104" s="1043">
        <v>35.250706491000003</v>
      </c>
      <c r="R104" s="1043">
        <v>0</v>
      </c>
      <c r="S104" s="1043">
        <v>0</v>
      </c>
      <c r="T104" s="1043">
        <v>0</v>
      </c>
      <c r="U104" s="1043">
        <v>0</v>
      </c>
      <c r="V104" s="1043">
        <v>0</v>
      </c>
      <c r="W104" s="1043">
        <v>0</v>
      </c>
      <c r="X104" s="1043">
        <v>0</v>
      </c>
      <c r="Y104" s="1043">
        <v>0</v>
      </c>
      <c r="Z104" s="1043">
        <v>0</v>
      </c>
      <c r="AA104" s="1043">
        <v>0</v>
      </c>
      <c r="AB104" s="1043">
        <v>0</v>
      </c>
      <c r="AC104" s="1043">
        <v>0</v>
      </c>
      <c r="AD104" s="1043">
        <v>0</v>
      </c>
      <c r="AE104" s="1043">
        <v>0</v>
      </c>
      <c r="AF104" s="1043">
        <v>0</v>
      </c>
      <c r="AG104" s="1043">
        <v>0</v>
      </c>
      <c r="AH104" s="1043">
        <v>0</v>
      </c>
      <c r="AI104" s="1043">
        <v>0</v>
      </c>
      <c r="AJ104" s="1043">
        <v>0</v>
      </c>
      <c r="AK104" s="1043">
        <v>0</v>
      </c>
      <c r="AL104" s="1043">
        <v>0</v>
      </c>
      <c r="AM104" s="1043">
        <v>0</v>
      </c>
      <c r="AN104" s="1043">
        <v>0</v>
      </c>
      <c r="AO104" s="1044">
        <v>0</v>
      </c>
      <c r="AP104" s="50"/>
      <c r="AQ104" s="1042">
        <v>0</v>
      </c>
      <c r="AR104" s="1043">
        <v>0</v>
      </c>
      <c r="AS104" s="1043">
        <v>193803.07118789799</v>
      </c>
      <c r="AT104" s="1043">
        <v>193803.07118789799</v>
      </c>
      <c r="AU104" s="1043">
        <v>193803.07118789799</v>
      </c>
      <c r="AV104" s="1043">
        <v>193803.07118789799</v>
      </c>
      <c r="AW104" s="1043">
        <v>0</v>
      </c>
      <c r="AX104" s="1043">
        <v>0</v>
      </c>
      <c r="AY104" s="1043">
        <v>0</v>
      </c>
      <c r="AZ104" s="1043">
        <v>0</v>
      </c>
      <c r="BA104" s="1043">
        <v>0</v>
      </c>
      <c r="BB104" s="1043">
        <v>0</v>
      </c>
      <c r="BC104" s="1043">
        <v>0</v>
      </c>
      <c r="BD104" s="1043">
        <v>0</v>
      </c>
      <c r="BE104" s="1043">
        <v>0</v>
      </c>
      <c r="BF104" s="1043">
        <v>0</v>
      </c>
      <c r="BG104" s="1043">
        <v>0</v>
      </c>
      <c r="BH104" s="1043">
        <v>0</v>
      </c>
      <c r="BI104" s="1043">
        <v>0</v>
      </c>
      <c r="BJ104" s="1043">
        <v>0</v>
      </c>
      <c r="BK104" s="1043">
        <v>0</v>
      </c>
      <c r="BL104" s="1043">
        <v>0</v>
      </c>
      <c r="BM104" s="1043">
        <v>0</v>
      </c>
      <c r="BN104" s="1043">
        <v>0</v>
      </c>
      <c r="BO104" s="1043">
        <v>0</v>
      </c>
      <c r="BP104" s="1043">
        <v>0</v>
      </c>
      <c r="BQ104" s="1043">
        <v>0</v>
      </c>
      <c r="BR104" s="1043">
        <v>0</v>
      </c>
      <c r="BS104" s="1043">
        <v>0</v>
      </c>
      <c r="BT104" s="1044">
        <v>0</v>
      </c>
      <c r="BU104" s="163"/>
    </row>
    <row r="105" spans="2:73" ht="15.5" outlineLevel="1">
      <c r="B105" s="1041" t="s">
        <v>208</v>
      </c>
      <c r="C105" s="1041" t="s">
        <v>798</v>
      </c>
      <c r="D105" s="1041" t="s">
        <v>816</v>
      </c>
      <c r="E105" s="1041" t="s">
        <v>796</v>
      </c>
      <c r="F105" s="1041" t="s">
        <v>799</v>
      </c>
      <c r="G105" s="1041" t="s">
        <v>797</v>
      </c>
      <c r="H105" s="1041">
        <v>2013</v>
      </c>
      <c r="I105" s="640" t="s">
        <v>569</v>
      </c>
      <c r="J105" s="640" t="s">
        <v>585</v>
      </c>
      <c r="K105" s="50"/>
      <c r="L105" s="1042">
        <v>0</v>
      </c>
      <c r="M105" s="1043">
        <v>0</v>
      </c>
      <c r="N105" s="1043">
        <v>513.3913</v>
      </c>
      <c r="O105" s="1043">
        <v>0</v>
      </c>
      <c r="P105" s="1043">
        <v>0</v>
      </c>
      <c r="Q105" s="1043">
        <v>0</v>
      </c>
      <c r="R105" s="1043">
        <v>0</v>
      </c>
      <c r="S105" s="1043">
        <v>0</v>
      </c>
      <c r="T105" s="1043">
        <v>0</v>
      </c>
      <c r="U105" s="1043">
        <v>0</v>
      </c>
      <c r="V105" s="1043">
        <v>0</v>
      </c>
      <c r="W105" s="1043">
        <v>0</v>
      </c>
      <c r="X105" s="1043">
        <v>0</v>
      </c>
      <c r="Y105" s="1043">
        <v>0</v>
      </c>
      <c r="Z105" s="1043">
        <v>0</v>
      </c>
      <c r="AA105" s="1043">
        <v>0</v>
      </c>
      <c r="AB105" s="1043">
        <v>0</v>
      </c>
      <c r="AC105" s="1043">
        <v>0</v>
      </c>
      <c r="AD105" s="1043">
        <v>0</v>
      </c>
      <c r="AE105" s="1043">
        <v>0</v>
      </c>
      <c r="AF105" s="1043">
        <v>0</v>
      </c>
      <c r="AG105" s="1043">
        <v>0</v>
      </c>
      <c r="AH105" s="1043">
        <v>0</v>
      </c>
      <c r="AI105" s="1043">
        <v>0</v>
      </c>
      <c r="AJ105" s="1043">
        <v>0</v>
      </c>
      <c r="AK105" s="1043">
        <v>0</v>
      </c>
      <c r="AL105" s="1043">
        <v>0</v>
      </c>
      <c r="AM105" s="1043">
        <v>0</v>
      </c>
      <c r="AN105" s="1043">
        <v>0</v>
      </c>
      <c r="AO105" s="1044">
        <v>0</v>
      </c>
      <c r="AP105" s="50"/>
      <c r="AQ105" s="1042">
        <v>0</v>
      </c>
      <c r="AR105" s="1043">
        <v>0</v>
      </c>
      <c r="AS105" s="1043">
        <v>7326.3860000000004</v>
      </c>
      <c r="AT105" s="1043">
        <v>0</v>
      </c>
      <c r="AU105" s="1043">
        <v>0</v>
      </c>
      <c r="AV105" s="1043">
        <v>0</v>
      </c>
      <c r="AW105" s="1043">
        <v>0</v>
      </c>
      <c r="AX105" s="1043">
        <v>0</v>
      </c>
      <c r="AY105" s="1043">
        <v>0</v>
      </c>
      <c r="AZ105" s="1043">
        <v>0</v>
      </c>
      <c r="BA105" s="1043">
        <v>0</v>
      </c>
      <c r="BB105" s="1043">
        <v>0</v>
      </c>
      <c r="BC105" s="1043">
        <v>0</v>
      </c>
      <c r="BD105" s="1043">
        <v>0</v>
      </c>
      <c r="BE105" s="1043">
        <v>0</v>
      </c>
      <c r="BF105" s="1043">
        <v>0</v>
      </c>
      <c r="BG105" s="1043">
        <v>0</v>
      </c>
      <c r="BH105" s="1043">
        <v>0</v>
      </c>
      <c r="BI105" s="1043">
        <v>0</v>
      </c>
      <c r="BJ105" s="1043">
        <v>0</v>
      </c>
      <c r="BK105" s="1043">
        <v>0</v>
      </c>
      <c r="BL105" s="1043">
        <v>0</v>
      </c>
      <c r="BM105" s="1043">
        <v>0</v>
      </c>
      <c r="BN105" s="1043">
        <v>0</v>
      </c>
      <c r="BO105" s="1043">
        <v>0</v>
      </c>
      <c r="BP105" s="1043">
        <v>0</v>
      </c>
      <c r="BQ105" s="1043">
        <v>0</v>
      </c>
      <c r="BR105" s="1043">
        <v>0</v>
      </c>
      <c r="BS105" s="1043">
        <v>0</v>
      </c>
      <c r="BT105" s="1044">
        <v>0</v>
      </c>
      <c r="BU105" s="163"/>
    </row>
    <row r="106" spans="2:73" ht="15.5" outlineLevel="1">
      <c r="B106" s="1041" t="s">
        <v>208</v>
      </c>
      <c r="C106" s="1041" t="s">
        <v>798</v>
      </c>
      <c r="D106" s="1041" t="s">
        <v>24</v>
      </c>
      <c r="E106" s="1041" t="s">
        <v>796</v>
      </c>
      <c r="F106" s="1041" t="s">
        <v>799</v>
      </c>
      <c r="G106" s="1041" t="s">
        <v>802</v>
      </c>
      <c r="H106" s="1041">
        <v>2013</v>
      </c>
      <c r="I106" s="640" t="s">
        <v>569</v>
      </c>
      <c r="J106" s="640" t="s">
        <v>585</v>
      </c>
      <c r="K106" s="50"/>
      <c r="L106" s="1042">
        <v>0</v>
      </c>
      <c r="M106" s="1043">
        <v>0</v>
      </c>
      <c r="N106" s="1043">
        <v>1.379108561</v>
      </c>
      <c r="O106" s="1043">
        <v>1.379108561</v>
      </c>
      <c r="P106" s="1043">
        <v>1.379108561</v>
      </c>
      <c r="Q106" s="1043">
        <v>1.379108561</v>
      </c>
      <c r="R106" s="1043">
        <v>1.379108561</v>
      </c>
      <c r="S106" s="1043">
        <v>1.379108561</v>
      </c>
      <c r="T106" s="1043">
        <v>1.379108561</v>
      </c>
      <c r="U106" s="1043">
        <v>1.379108561</v>
      </c>
      <c r="V106" s="1043">
        <v>1.379108561</v>
      </c>
      <c r="W106" s="1043">
        <v>1.379108561</v>
      </c>
      <c r="X106" s="1043">
        <v>1.379108561</v>
      </c>
      <c r="Y106" s="1043">
        <v>1.379108561</v>
      </c>
      <c r="Z106" s="1043">
        <v>1.379108561</v>
      </c>
      <c r="AA106" s="1043">
        <v>1.379108561</v>
      </c>
      <c r="AB106" s="1043">
        <v>1.379108561</v>
      </c>
      <c r="AC106" s="1043">
        <v>1.379108561</v>
      </c>
      <c r="AD106" s="1043">
        <v>1.379108561</v>
      </c>
      <c r="AE106" s="1043">
        <v>0</v>
      </c>
      <c r="AF106" s="1043">
        <v>0</v>
      </c>
      <c r="AG106" s="1043">
        <v>0</v>
      </c>
      <c r="AH106" s="1043">
        <v>0</v>
      </c>
      <c r="AI106" s="1043">
        <v>0</v>
      </c>
      <c r="AJ106" s="1043">
        <v>0</v>
      </c>
      <c r="AK106" s="1043">
        <v>0</v>
      </c>
      <c r="AL106" s="1043">
        <v>0</v>
      </c>
      <c r="AM106" s="1043">
        <v>0</v>
      </c>
      <c r="AN106" s="1043">
        <v>0</v>
      </c>
      <c r="AO106" s="1044">
        <v>0</v>
      </c>
      <c r="AP106" s="50"/>
      <c r="AQ106" s="1042">
        <v>0</v>
      </c>
      <c r="AR106" s="1043">
        <v>0</v>
      </c>
      <c r="AS106" s="1043">
        <v>10485.504000000001</v>
      </c>
      <c r="AT106" s="1043">
        <v>10485.504000000001</v>
      </c>
      <c r="AU106" s="1043">
        <v>10485.504000000001</v>
      </c>
      <c r="AV106" s="1043">
        <v>10485.504000000001</v>
      </c>
      <c r="AW106" s="1043">
        <v>10485.504000000001</v>
      </c>
      <c r="AX106" s="1043">
        <v>10485.504000000001</v>
      </c>
      <c r="AY106" s="1043">
        <v>10485.504000000001</v>
      </c>
      <c r="AZ106" s="1043">
        <v>10485.504000000001</v>
      </c>
      <c r="BA106" s="1043">
        <v>10485.504000000001</v>
      </c>
      <c r="BB106" s="1043">
        <v>10485.504000000001</v>
      </c>
      <c r="BC106" s="1043">
        <v>10485.504000000001</v>
      </c>
      <c r="BD106" s="1043">
        <v>10485.504000000001</v>
      </c>
      <c r="BE106" s="1043">
        <v>10485.504000000001</v>
      </c>
      <c r="BF106" s="1043">
        <v>10485.504000000001</v>
      </c>
      <c r="BG106" s="1043">
        <v>10485.504000000001</v>
      </c>
      <c r="BH106" s="1043">
        <v>10485.504000000001</v>
      </c>
      <c r="BI106" s="1043">
        <v>10485.504000000001</v>
      </c>
      <c r="BJ106" s="1043">
        <v>0</v>
      </c>
      <c r="BK106" s="1043">
        <v>0</v>
      </c>
      <c r="BL106" s="1043">
        <v>0</v>
      </c>
      <c r="BM106" s="1043">
        <v>0</v>
      </c>
      <c r="BN106" s="1043">
        <v>0</v>
      </c>
      <c r="BO106" s="1043">
        <v>0</v>
      </c>
      <c r="BP106" s="1043">
        <v>0</v>
      </c>
      <c r="BQ106" s="1043">
        <v>0</v>
      </c>
      <c r="BR106" s="1043">
        <v>0</v>
      </c>
      <c r="BS106" s="1043">
        <v>0</v>
      </c>
      <c r="BT106" s="1044">
        <v>0</v>
      </c>
      <c r="BU106" s="163"/>
    </row>
    <row r="107" spans="2:73" ht="15.5" outlineLevel="1">
      <c r="B107" s="1041" t="s">
        <v>208</v>
      </c>
      <c r="C107" s="1041" t="s">
        <v>798</v>
      </c>
      <c r="D107" s="1041" t="s">
        <v>795</v>
      </c>
      <c r="E107" s="1041" t="s">
        <v>796</v>
      </c>
      <c r="F107" s="1041" t="s">
        <v>799</v>
      </c>
      <c r="G107" s="1041" t="s">
        <v>797</v>
      </c>
      <c r="H107" s="1041">
        <v>2013</v>
      </c>
      <c r="I107" s="640" t="s">
        <v>569</v>
      </c>
      <c r="J107" s="640" t="s">
        <v>585</v>
      </c>
      <c r="K107" s="50"/>
      <c r="L107" s="1042">
        <v>0</v>
      </c>
      <c r="M107" s="1043">
        <v>0</v>
      </c>
      <c r="N107" s="1043">
        <v>14.08</v>
      </c>
      <c r="O107" s="1043">
        <v>0</v>
      </c>
      <c r="P107" s="1043">
        <v>0</v>
      </c>
      <c r="Q107" s="1043">
        <v>0</v>
      </c>
      <c r="R107" s="1043">
        <v>0</v>
      </c>
      <c r="S107" s="1043">
        <v>0</v>
      </c>
      <c r="T107" s="1043">
        <v>0</v>
      </c>
      <c r="U107" s="1043">
        <v>0</v>
      </c>
      <c r="V107" s="1043">
        <v>0</v>
      </c>
      <c r="W107" s="1043">
        <v>0</v>
      </c>
      <c r="X107" s="1043">
        <v>0</v>
      </c>
      <c r="Y107" s="1043">
        <v>0</v>
      </c>
      <c r="Z107" s="1043">
        <v>0</v>
      </c>
      <c r="AA107" s="1043">
        <v>0</v>
      </c>
      <c r="AB107" s="1043">
        <v>0</v>
      </c>
      <c r="AC107" s="1043">
        <v>0</v>
      </c>
      <c r="AD107" s="1043">
        <v>0</v>
      </c>
      <c r="AE107" s="1043">
        <v>0</v>
      </c>
      <c r="AF107" s="1043">
        <v>0</v>
      </c>
      <c r="AG107" s="1043">
        <v>0</v>
      </c>
      <c r="AH107" s="1043">
        <v>0</v>
      </c>
      <c r="AI107" s="1043">
        <v>0</v>
      </c>
      <c r="AJ107" s="1043">
        <v>0</v>
      </c>
      <c r="AK107" s="1043">
        <v>0</v>
      </c>
      <c r="AL107" s="1043">
        <v>0</v>
      </c>
      <c r="AM107" s="1043">
        <v>0</v>
      </c>
      <c r="AN107" s="1043">
        <v>0</v>
      </c>
      <c r="AO107" s="1044">
        <v>0</v>
      </c>
      <c r="AP107" s="50"/>
      <c r="AQ107" s="1046">
        <v>0</v>
      </c>
      <c r="AR107" s="1047">
        <v>0</v>
      </c>
      <c r="AS107" s="1047">
        <v>0</v>
      </c>
      <c r="AT107" s="1047">
        <v>0</v>
      </c>
      <c r="AU107" s="1047">
        <v>0</v>
      </c>
      <c r="AV107" s="1047">
        <v>0</v>
      </c>
      <c r="AW107" s="1047">
        <v>0</v>
      </c>
      <c r="AX107" s="1047">
        <v>0</v>
      </c>
      <c r="AY107" s="1047">
        <v>0</v>
      </c>
      <c r="AZ107" s="1047">
        <v>0</v>
      </c>
      <c r="BA107" s="1047">
        <v>0</v>
      </c>
      <c r="BB107" s="1047">
        <v>0</v>
      </c>
      <c r="BC107" s="1047">
        <v>0</v>
      </c>
      <c r="BD107" s="1047">
        <v>0</v>
      </c>
      <c r="BE107" s="1047">
        <v>0</v>
      </c>
      <c r="BF107" s="1047">
        <v>0</v>
      </c>
      <c r="BG107" s="1047">
        <v>0</v>
      </c>
      <c r="BH107" s="1047">
        <v>0</v>
      </c>
      <c r="BI107" s="1047">
        <v>0</v>
      </c>
      <c r="BJ107" s="1047">
        <v>0</v>
      </c>
      <c r="BK107" s="1047">
        <v>0</v>
      </c>
      <c r="BL107" s="1047">
        <v>0</v>
      </c>
      <c r="BM107" s="1047">
        <v>0</v>
      </c>
      <c r="BN107" s="1047">
        <v>0</v>
      </c>
      <c r="BO107" s="1047">
        <v>0</v>
      </c>
      <c r="BP107" s="1047">
        <v>0</v>
      </c>
      <c r="BQ107" s="1047">
        <v>0</v>
      </c>
      <c r="BR107" s="1047">
        <v>0</v>
      </c>
      <c r="BS107" s="1047">
        <v>0</v>
      </c>
      <c r="BT107" s="1048">
        <v>0</v>
      </c>
      <c r="BU107" s="163"/>
    </row>
    <row r="108" spans="2:73" ht="15.5" outlineLevel="1">
      <c r="B108" s="1041" t="s">
        <v>208</v>
      </c>
      <c r="C108" s="1041" t="s">
        <v>798</v>
      </c>
      <c r="D108" s="1041" t="s">
        <v>817</v>
      </c>
      <c r="E108" s="1041" t="s">
        <v>796</v>
      </c>
      <c r="F108" s="1041" t="s">
        <v>799</v>
      </c>
      <c r="G108" s="1041" t="s">
        <v>797</v>
      </c>
      <c r="H108" s="1041">
        <v>2013</v>
      </c>
      <c r="I108" s="640" t="s">
        <v>569</v>
      </c>
      <c r="J108" s="640" t="s">
        <v>585</v>
      </c>
      <c r="K108" s="50"/>
      <c r="L108" s="1042">
        <v>0</v>
      </c>
      <c r="M108" s="1043">
        <v>0</v>
      </c>
      <c r="N108" s="1043">
        <v>0</v>
      </c>
      <c r="O108" s="1043">
        <v>0</v>
      </c>
      <c r="P108" s="1043">
        <v>0</v>
      </c>
      <c r="Q108" s="1043">
        <v>0</v>
      </c>
      <c r="R108" s="1043">
        <v>0</v>
      </c>
      <c r="S108" s="1043">
        <v>0</v>
      </c>
      <c r="T108" s="1043">
        <v>0</v>
      </c>
      <c r="U108" s="1043">
        <v>0</v>
      </c>
      <c r="V108" s="1043">
        <v>0</v>
      </c>
      <c r="W108" s="1043">
        <v>0</v>
      </c>
      <c r="X108" s="1043">
        <v>0</v>
      </c>
      <c r="Y108" s="1043">
        <v>0</v>
      </c>
      <c r="Z108" s="1043">
        <v>0</v>
      </c>
      <c r="AA108" s="1043">
        <v>0</v>
      </c>
      <c r="AB108" s="1043">
        <v>0</v>
      </c>
      <c r="AC108" s="1043">
        <v>0</v>
      </c>
      <c r="AD108" s="1043">
        <v>0</v>
      </c>
      <c r="AE108" s="1043">
        <v>0</v>
      </c>
      <c r="AF108" s="1043">
        <v>0</v>
      </c>
      <c r="AG108" s="1043">
        <v>0</v>
      </c>
      <c r="AH108" s="1043">
        <v>0</v>
      </c>
      <c r="AI108" s="1043">
        <v>0</v>
      </c>
      <c r="AJ108" s="1043">
        <v>0</v>
      </c>
      <c r="AK108" s="1043">
        <v>0</v>
      </c>
      <c r="AL108" s="1043">
        <v>0</v>
      </c>
      <c r="AM108" s="1043">
        <v>0</v>
      </c>
      <c r="AN108" s="1043">
        <v>0</v>
      </c>
      <c r="AO108" s="1044">
        <v>0</v>
      </c>
      <c r="AP108" s="50"/>
      <c r="AQ108" s="1049">
        <v>0</v>
      </c>
      <c r="AR108" s="1050">
        <v>0</v>
      </c>
      <c r="AS108" s="1050">
        <v>0</v>
      </c>
      <c r="AT108" s="1050">
        <v>0</v>
      </c>
      <c r="AU108" s="1050">
        <v>0</v>
      </c>
      <c r="AV108" s="1050">
        <v>0</v>
      </c>
      <c r="AW108" s="1050">
        <v>0</v>
      </c>
      <c r="AX108" s="1050">
        <v>0</v>
      </c>
      <c r="AY108" s="1050">
        <v>0</v>
      </c>
      <c r="AZ108" s="1050">
        <v>0</v>
      </c>
      <c r="BA108" s="1050">
        <v>0</v>
      </c>
      <c r="BB108" s="1050">
        <v>0</v>
      </c>
      <c r="BC108" s="1050">
        <v>0</v>
      </c>
      <c r="BD108" s="1050">
        <v>0</v>
      </c>
      <c r="BE108" s="1050">
        <v>0</v>
      </c>
      <c r="BF108" s="1050">
        <v>0</v>
      </c>
      <c r="BG108" s="1050">
        <v>0</v>
      </c>
      <c r="BH108" s="1050">
        <v>0</v>
      </c>
      <c r="BI108" s="1050">
        <v>0</v>
      </c>
      <c r="BJ108" s="1050">
        <v>0</v>
      </c>
      <c r="BK108" s="1050">
        <v>0</v>
      </c>
      <c r="BL108" s="1050">
        <v>0</v>
      </c>
      <c r="BM108" s="1050">
        <v>0</v>
      </c>
      <c r="BN108" s="1050">
        <v>0</v>
      </c>
      <c r="BO108" s="1050">
        <v>0</v>
      </c>
      <c r="BP108" s="1050">
        <v>0</v>
      </c>
      <c r="BQ108" s="1050">
        <v>0</v>
      </c>
      <c r="BR108" s="1050">
        <v>0</v>
      </c>
      <c r="BS108" s="1050">
        <v>0</v>
      </c>
      <c r="BT108" s="1051">
        <v>0</v>
      </c>
      <c r="BU108" s="163"/>
    </row>
    <row r="109" spans="2:73" ht="15.5" outlineLevel="1">
      <c r="B109" s="1041" t="s">
        <v>208</v>
      </c>
      <c r="C109" s="1041" t="s">
        <v>798</v>
      </c>
      <c r="D109" s="1041" t="s">
        <v>22</v>
      </c>
      <c r="E109" s="1041" t="s">
        <v>796</v>
      </c>
      <c r="F109" s="1041" t="s">
        <v>799</v>
      </c>
      <c r="G109" s="1041" t="s">
        <v>802</v>
      </c>
      <c r="H109" s="1041">
        <v>2013</v>
      </c>
      <c r="I109" s="640" t="s">
        <v>569</v>
      </c>
      <c r="J109" s="640" t="s">
        <v>585</v>
      </c>
      <c r="K109" s="50"/>
      <c r="L109" s="1042">
        <v>0</v>
      </c>
      <c r="M109" s="1043">
        <v>0</v>
      </c>
      <c r="N109" s="1043">
        <v>1007.6289563359999</v>
      </c>
      <c r="O109" s="1043">
        <v>1003.1585377609999</v>
      </c>
      <c r="P109" s="1043">
        <v>1003.1585377609999</v>
      </c>
      <c r="Q109" s="1043">
        <v>995.76488100500001</v>
      </c>
      <c r="R109" s="1043">
        <v>941.77068053799997</v>
      </c>
      <c r="S109" s="1043">
        <v>926.78715792499997</v>
      </c>
      <c r="T109" s="1043">
        <v>926.78715792499997</v>
      </c>
      <c r="U109" s="1043">
        <v>926.60604586900001</v>
      </c>
      <c r="V109" s="1043">
        <v>893.39123133199996</v>
      </c>
      <c r="W109" s="1043">
        <v>790.34778714900006</v>
      </c>
      <c r="X109" s="1043">
        <v>665.54953835000003</v>
      </c>
      <c r="Y109" s="1043">
        <v>664.04785442900004</v>
      </c>
      <c r="Z109" s="1043">
        <v>348.64507239400001</v>
      </c>
      <c r="AA109" s="1043">
        <v>318.14869241299999</v>
      </c>
      <c r="AB109" s="1043">
        <v>318.14869241299999</v>
      </c>
      <c r="AC109" s="1043">
        <v>277.58031021599999</v>
      </c>
      <c r="AD109" s="1043">
        <v>96.285381610000002</v>
      </c>
      <c r="AE109" s="1043">
        <v>92.763490094000005</v>
      </c>
      <c r="AF109" s="1043">
        <v>92.763490094000005</v>
      </c>
      <c r="AG109" s="1043">
        <v>92.763490094000005</v>
      </c>
      <c r="AH109" s="1043">
        <v>0</v>
      </c>
      <c r="AI109" s="1043">
        <v>0</v>
      </c>
      <c r="AJ109" s="1043">
        <v>0</v>
      </c>
      <c r="AK109" s="1043">
        <v>0</v>
      </c>
      <c r="AL109" s="1043">
        <v>0</v>
      </c>
      <c r="AM109" s="1043">
        <v>0</v>
      </c>
      <c r="AN109" s="1043">
        <v>0</v>
      </c>
      <c r="AO109" s="1044">
        <v>0</v>
      </c>
      <c r="AP109" s="50"/>
      <c r="AQ109" s="1042">
        <v>0</v>
      </c>
      <c r="AR109" s="1043">
        <v>0</v>
      </c>
      <c r="AS109" s="1043">
        <v>5331291.2695778701</v>
      </c>
      <c r="AT109" s="1043">
        <v>5317286.5570189096</v>
      </c>
      <c r="AU109" s="1043">
        <v>5317286.5570189096</v>
      </c>
      <c r="AV109" s="1043">
        <v>5294305.8489489201</v>
      </c>
      <c r="AW109" s="1043">
        <v>5125718.1503715096</v>
      </c>
      <c r="AX109" s="1043">
        <v>5052531.1639326504</v>
      </c>
      <c r="AY109" s="1043">
        <v>5052531.1639326504</v>
      </c>
      <c r="AZ109" s="1043">
        <v>5043144.6978340298</v>
      </c>
      <c r="BA109" s="1043">
        <v>4927105.8401609296</v>
      </c>
      <c r="BB109" s="1043">
        <v>4412807.6740284599</v>
      </c>
      <c r="BC109" s="1043">
        <v>3682628.6720087202</v>
      </c>
      <c r="BD109" s="1043">
        <v>3604801.1350256298</v>
      </c>
      <c r="BE109" s="1043">
        <v>1719538.3049059999</v>
      </c>
      <c r="BF109" s="1043">
        <v>1624000.71069388</v>
      </c>
      <c r="BG109" s="1043">
        <v>1624000.71069388</v>
      </c>
      <c r="BH109" s="1043">
        <v>1349984.88980573</v>
      </c>
      <c r="BI109" s="1043">
        <v>188596.84696460501</v>
      </c>
      <c r="BJ109" s="1043">
        <v>179984.96078329501</v>
      </c>
      <c r="BK109" s="1043">
        <v>179984.96078329501</v>
      </c>
      <c r="BL109" s="1043">
        <v>179984.96078329501</v>
      </c>
      <c r="BM109" s="1043">
        <v>0</v>
      </c>
      <c r="BN109" s="1043">
        <v>0</v>
      </c>
      <c r="BO109" s="1043">
        <v>0</v>
      </c>
      <c r="BP109" s="1043">
        <v>0</v>
      </c>
      <c r="BQ109" s="1043">
        <v>0</v>
      </c>
      <c r="BR109" s="1043">
        <v>0</v>
      </c>
      <c r="BS109" s="1043">
        <v>0</v>
      </c>
      <c r="BT109" s="1044">
        <v>0</v>
      </c>
      <c r="BU109" s="163"/>
    </row>
    <row r="110" spans="2:73" ht="15.5" outlineLevel="1">
      <c r="B110" s="1041" t="s">
        <v>208</v>
      </c>
      <c r="C110" s="1041" t="s">
        <v>798</v>
      </c>
      <c r="D110" s="1041" t="s">
        <v>818</v>
      </c>
      <c r="E110" s="1041" t="s">
        <v>796</v>
      </c>
      <c r="F110" s="1041" t="s">
        <v>799</v>
      </c>
      <c r="G110" s="1041" t="s">
        <v>802</v>
      </c>
      <c r="H110" s="1041">
        <v>2013</v>
      </c>
      <c r="I110" s="640" t="s">
        <v>569</v>
      </c>
      <c r="J110" s="640" t="s">
        <v>585</v>
      </c>
      <c r="K110" s="50"/>
      <c r="L110" s="1042">
        <v>0</v>
      </c>
      <c r="M110" s="1043">
        <v>0</v>
      </c>
      <c r="N110" s="1043">
        <v>110.33890635900001</v>
      </c>
      <c r="O110" s="1043">
        <v>110.33890635900001</v>
      </c>
      <c r="P110" s="1043">
        <v>106.472837224</v>
      </c>
      <c r="Q110" s="1043">
        <v>96.037296600999994</v>
      </c>
      <c r="R110" s="1043">
        <v>40.368307094000002</v>
      </c>
      <c r="S110" s="1043">
        <v>40.368307094000002</v>
      </c>
      <c r="T110" s="1043">
        <v>40.368307094000002</v>
      </c>
      <c r="U110" s="1043">
        <v>40.368307094000002</v>
      </c>
      <c r="V110" s="1043">
        <v>40.368307094000002</v>
      </c>
      <c r="W110" s="1043">
        <v>40.368307094000002</v>
      </c>
      <c r="X110" s="1043">
        <v>38.167963931999999</v>
      </c>
      <c r="Y110" s="1043">
        <v>29.953728129999998</v>
      </c>
      <c r="Z110" s="1043">
        <v>0</v>
      </c>
      <c r="AA110" s="1043">
        <v>0</v>
      </c>
      <c r="AB110" s="1043">
        <v>0</v>
      </c>
      <c r="AC110" s="1043">
        <v>0</v>
      </c>
      <c r="AD110" s="1043">
        <v>0</v>
      </c>
      <c r="AE110" s="1043">
        <v>0</v>
      </c>
      <c r="AF110" s="1043">
        <v>0</v>
      </c>
      <c r="AG110" s="1043">
        <v>0</v>
      </c>
      <c r="AH110" s="1043">
        <v>0</v>
      </c>
      <c r="AI110" s="1043">
        <v>0</v>
      </c>
      <c r="AJ110" s="1043">
        <v>0</v>
      </c>
      <c r="AK110" s="1043">
        <v>0</v>
      </c>
      <c r="AL110" s="1043">
        <v>0</v>
      </c>
      <c r="AM110" s="1043">
        <v>0</v>
      </c>
      <c r="AN110" s="1043">
        <v>0</v>
      </c>
      <c r="AO110" s="1044">
        <v>0</v>
      </c>
      <c r="AP110" s="50"/>
      <c r="AQ110" s="1042">
        <v>0</v>
      </c>
      <c r="AR110" s="1043">
        <v>0</v>
      </c>
      <c r="AS110" s="1043">
        <v>386912.716400226</v>
      </c>
      <c r="AT110" s="1043">
        <v>386912.716400226</v>
      </c>
      <c r="AU110" s="1043">
        <v>373205.18190576998</v>
      </c>
      <c r="AV110" s="1043">
        <v>333368.16889166902</v>
      </c>
      <c r="AW110" s="1043">
        <v>147505.98294481501</v>
      </c>
      <c r="AX110" s="1043">
        <v>147505.98294481501</v>
      </c>
      <c r="AY110" s="1043">
        <v>147505.98294481501</v>
      </c>
      <c r="AZ110" s="1043">
        <v>147505.98294481501</v>
      </c>
      <c r="BA110" s="1043">
        <v>147505.98294481501</v>
      </c>
      <c r="BB110" s="1043">
        <v>147505.98294481501</v>
      </c>
      <c r="BC110" s="1043">
        <v>127544.74506928401</v>
      </c>
      <c r="BD110" s="1043">
        <v>99697.262576024994</v>
      </c>
      <c r="BE110" s="1043">
        <v>0</v>
      </c>
      <c r="BF110" s="1043">
        <v>0</v>
      </c>
      <c r="BG110" s="1043">
        <v>0</v>
      </c>
      <c r="BH110" s="1043">
        <v>0</v>
      </c>
      <c r="BI110" s="1043">
        <v>0</v>
      </c>
      <c r="BJ110" s="1043">
        <v>0</v>
      </c>
      <c r="BK110" s="1043">
        <v>0</v>
      </c>
      <c r="BL110" s="1043">
        <v>0</v>
      </c>
      <c r="BM110" s="1043">
        <v>0</v>
      </c>
      <c r="BN110" s="1043">
        <v>0</v>
      </c>
      <c r="BO110" s="1043">
        <v>0</v>
      </c>
      <c r="BP110" s="1043">
        <v>0</v>
      </c>
      <c r="BQ110" s="1043">
        <v>0</v>
      </c>
      <c r="BR110" s="1043">
        <v>0</v>
      </c>
      <c r="BS110" s="1043">
        <v>0</v>
      </c>
      <c r="BT110" s="1044">
        <v>0</v>
      </c>
      <c r="BU110" s="163"/>
    </row>
    <row r="111" spans="2:73" ht="15.5" outlineLevel="1">
      <c r="B111" s="1041" t="s">
        <v>208</v>
      </c>
      <c r="C111" s="1041" t="s">
        <v>794</v>
      </c>
      <c r="D111" s="1041" t="s">
        <v>819</v>
      </c>
      <c r="E111" s="1041" t="s">
        <v>796</v>
      </c>
      <c r="F111" s="1041" t="s">
        <v>29</v>
      </c>
      <c r="G111" s="1041" t="s">
        <v>802</v>
      </c>
      <c r="H111" s="1041">
        <v>2013</v>
      </c>
      <c r="I111" s="640" t="s">
        <v>569</v>
      </c>
      <c r="J111" s="640" t="s">
        <v>585</v>
      </c>
      <c r="K111" s="50"/>
      <c r="L111" s="1042">
        <v>0</v>
      </c>
      <c r="M111" s="1043">
        <v>0</v>
      </c>
      <c r="N111" s="1043">
        <v>8.4255721040000005</v>
      </c>
      <c r="O111" s="1043">
        <v>8.4255721040000005</v>
      </c>
      <c r="P111" s="1043">
        <v>8.1214538899999997</v>
      </c>
      <c r="Q111" s="1043">
        <v>6.962101305</v>
      </c>
      <c r="R111" s="1043">
        <v>6.962101305</v>
      </c>
      <c r="S111" s="1043">
        <v>6.962101305</v>
      </c>
      <c r="T111" s="1043">
        <v>6.962101305</v>
      </c>
      <c r="U111" s="1043">
        <v>6.9523594060000002</v>
      </c>
      <c r="V111" s="1043">
        <v>5.199962191</v>
      </c>
      <c r="W111" s="1043">
        <v>5.199962191</v>
      </c>
      <c r="X111" s="1043">
        <v>4.1769522859999997</v>
      </c>
      <c r="Y111" s="1043">
        <v>4.1768353930000002</v>
      </c>
      <c r="Z111" s="1043">
        <v>4.1768353930000002</v>
      </c>
      <c r="AA111" s="1043">
        <v>4.1706085369999997</v>
      </c>
      <c r="AB111" s="1043">
        <v>4.1706085369999997</v>
      </c>
      <c r="AC111" s="1043">
        <v>4.1655075520000002</v>
      </c>
      <c r="AD111" s="1043">
        <v>4.0367880060000001</v>
      </c>
      <c r="AE111" s="1043">
        <v>2.3695049930000001</v>
      </c>
      <c r="AF111" s="1043">
        <v>2.3695049930000001</v>
      </c>
      <c r="AG111" s="1043">
        <v>2.3695049930000001</v>
      </c>
      <c r="AH111" s="1043">
        <v>0</v>
      </c>
      <c r="AI111" s="1043">
        <v>0</v>
      </c>
      <c r="AJ111" s="1043">
        <v>0</v>
      </c>
      <c r="AK111" s="1043">
        <v>0</v>
      </c>
      <c r="AL111" s="1043">
        <v>0</v>
      </c>
      <c r="AM111" s="1043">
        <v>0</v>
      </c>
      <c r="AN111" s="1043">
        <v>0</v>
      </c>
      <c r="AO111" s="1044">
        <v>0</v>
      </c>
      <c r="AP111" s="50"/>
      <c r="AQ111" s="1042">
        <v>0</v>
      </c>
      <c r="AR111" s="1043">
        <v>0</v>
      </c>
      <c r="AS111" s="1043">
        <v>125711.367472225</v>
      </c>
      <c r="AT111" s="1043">
        <v>125711.367472225</v>
      </c>
      <c r="AU111" s="1043">
        <v>120866.96959938999</v>
      </c>
      <c r="AV111" s="1043">
        <v>102399.265479921</v>
      </c>
      <c r="AW111" s="1043">
        <v>102399.265479921</v>
      </c>
      <c r="AX111" s="1043">
        <v>102399.265479921</v>
      </c>
      <c r="AY111" s="1043">
        <v>102399.265479921</v>
      </c>
      <c r="AZ111" s="1043">
        <v>102313.92643952899</v>
      </c>
      <c r="BA111" s="1043">
        <v>74399.421653256999</v>
      </c>
      <c r="BB111" s="1043">
        <v>74399.421653256999</v>
      </c>
      <c r="BC111" s="1043">
        <v>67647.385863032003</v>
      </c>
      <c r="BD111" s="1043">
        <v>66684.057334394005</v>
      </c>
      <c r="BE111" s="1043">
        <v>66684.057334394005</v>
      </c>
      <c r="BF111" s="1043">
        <v>66409.929280580007</v>
      </c>
      <c r="BG111" s="1043">
        <v>66409.929280580007</v>
      </c>
      <c r="BH111" s="1043">
        <v>66353.723638961004</v>
      </c>
      <c r="BI111" s="1043">
        <v>64303.308153342005</v>
      </c>
      <c r="BJ111" s="1043">
        <v>37744.615147151002</v>
      </c>
      <c r="BK111" s="1043">
        <v>37744.615147151002</v>
      </c>
      <c r="BL111" s="1043">
        <v>37744.615147151002</v>
      </c>
      <c r="BM111" s="1043">
        <v>0</v>
      </c>
      <c r="BN111" s="1043">
        <v>0</v>
      </c>
      <c r="BO111" s="1043">
        <v>0</v>
      </c>
      <c r="BP111" s="1043">
        <v>0</v>
      </c>
      <c r="BQ111" s="1043">
        <v>0</v>
      </c>
      <c r="BR111" s="1043">
        <v>0</v>
      </c>
      <c r="BS111" s="1043">
        <v>0</v>
      </c>
      <c r="BT111" s="1044">
        <v>0</v>
      </c>
      <c r="BU111" s="163"/>
    </row>
    <row r="112" spans="2:73" outlineLevel="1">
      <c r="B112" s="1041" t="s">
        <v>208</v>
      </c>
      <c r="C112" s="1041" t="s">
        <v>794</v>
      </c>
      <c r="D112" s="1041" t="s">
        <v>2</v>
      </c>
      <c r="E112" s="1041" t="s">
        <v>796</v>
      </c>
      <c r="F112" s="1041" t="s">
        <v>29</v>
      </c>
      <c r="G112" s="1041" t="s">
        <v>802</v>
      </c>
      <c r="H112" s="1041">
        <v>2013</v>
      </c>
      <c r="I112" s="640" t="s">
        <v>569</v>
      </c>
      <c r="J112" s="640" t="s">
        <v>585</v>
      </c>
      <c r="K112" s="50"/>
      <c r="L112" s="1042">
        <v>0</v>
      </c>
      <c r="M112" s="1043">
        <v>0</v>
      </c>
      <c r="N112" s="1043">
        <v>18.025886620000001</v>
      </c>
      <c r="O112" s="1043">
        <v>18.025886620000001</v>
      </c>
      <c r="P112" s="1043">
        <v>18.025886620000001</v>
      </c>
      <c r="Q112" s="1043">
        <v>18.025886620000001</v>
      </c>
      <c r="R112" s="1043">
        <v>0</v>
      </c>
      <c r="S112" s="1043">
        <v>0</v>
      </c>
      <c r="T112" s="1043">
        <v>0</v>
      </c>
      <c r="U112" s="1043">
        <v>0</v>
      </c>
      <c r="V112" s="1043">
        <v>0</v>
      </c>
      <c r="W112" s="1043">
        <v>0</v>
      </c>
      <c r="X112" s="1043">
        <v>0</v>
      </c>
      <c r="Y112" s="1043">
        <v>0</v>
      </c>
      <c r="Z112" s="1043">
        <v>0</v>
      </c>
      <c r="AA112" s="1043">
        <v>0</v>
      </c>
      <c r="AB112" s="1043">
        <v>0</v>
      </c>
      <c r="AC112" s="1043">
        <v>0</v>
      </c>
      <c r="AD112" s="1043">
        <v>0</v>
      </c>
      <c r="AE112" s="1043">
        <v>0</v>
      </c>
      <c r="AF112" s="1043">
        <v>0</v>
      </c>
      <c r="AG112" s="1043">
        <v>0</v>
      </c>
      <c r="AH112" s="1043">
        <v>0</v>
      </c>
      <c r="AI112" s="1043">
        <v>0</v>
      </c>
      <c r="AJ112" s="1043">
        <v>0</v>
      </c>
      <c r="AK112" s="1043">
        <v>0</v>
      </c>
      <c r="AL112" s="1043">
        <v>0</v>
      </c>
      <c r="AM112" s="1043">
        <v>0</v>
      </c>
      <c r="AN112" s="1043">
        <v>0</v>
      </c>
      <c r="AO112" s="1044">
        <v>0</v>
      </c>
      <c r="AP112" s="50"/>
      <c r="AQ112" s="1042">
        <v>0</v>
      </c>
      <c r="AR112" s="1043">
        <v>0</v>
      </c>
      <c r="AS112" s="1043">
        <v>32141.269380000005</v>
      </c>
      <c r="AT112" s="1043">
        <v>32141.269380000005</v>
      </c>
      <c r="AU112" s="1043">
        <v>32141.269380000005</v>
      </c>
      <c r="AV112" s="1043">
        <v>32141.269380000005</v>
      </c>
      <c r="AW112" s="1043">
        <v>0</v>
      </c>
      <c r="AX112" s="1043">
        <v>0</v>
      </c>
      <c r="AY112" s="1043">
        <v>0</v>
      </c>
      <c r="AZ112" s="1043">
        <v>0</v>
      </c>
      <c r="BA112" s="1043">
        <v>0</v>
      </c>
      <c r="BB112" s="1043">
        <v>0</v>
      </c>
      <c r="BC112" s="1043">
        <v>0</v>
      </c>
      <c r="BD112" s="1043">
        <v>0</v>
      </c>
      <c r="BE112" s="1043">
        <v>0</v>
      </c>
      <c r="BF112" s="1043">
        <v>0</v>
      </c>
      <c r="BG112" s="1043">
        <v>0</v>
      </c>
      <c r="BH112" s="1043">
        <v>0</v>
      </c>
      <c r="BI112" s="1043">
        <v>0</v>
      </c>
      <c r="BJ112" s="1043">
        <v>0</v>
      </c>
      <c r="BK112" s="1043">
        <v>0</v>
      </c>
      <c r="BL112" s="1043">
        <v>0</v>
      </c>
      <c r="BM112" s="1043">
        <v>0</v>
      </c>
      <c r="BN112" s="1043">
        <v>0</v>
      </c>
      <c r="BO112" s="1043">
        <v>0</v>
      </c>
      <c r="BP112" s="1043">
        <v>0</v>
      </c>
      <c r="BQ112" s="1043">
        <v>0</v>
      </c>
      <c r="BR112" s="1043">
        <v>0</v>
      </c>
      <c r="BS112" s="1043">
        <v>0</v>
      </c>
      <c r="BT112" s="1044">
        <v>0</v>
      </c>
    </row>
    <row r="113" spans="2:73" outlineLevel="1">
      <c r="B113" s="1041" t="s">
        <v>208</v>
      </c>
      <c r="C113" s="1041" t="s">
        <v>794</v>
      </c>
      <c r="D113" s="1041" t="s">
        <v>1</v>
      </c>
      <c r="E113" s="1041" t="s">
        <v>796</v>
      </c>
      <c r="F113" s="1041" t="s">
        <v>29</v>
      </c>
      <c r="G113" s="1041" t="s">
        <v>802</v>
      </c>
      <c r="H113" s="1041">
        <v>2013</v>
      </c>
      <c r="I113" s="640" t="s">
        <v>569</v>
      </c>
      <c r="J113" s="640" t="s">
        <v>585</v>
      </c>
      <c r="K113" s="50"/>
      <c r="L113" s="1042">
        <v>0</v>
      </c>
      <c r="M113" s="1043">
        <v>0</v>
      </c>
      <c r="N113" s="1043">
        <v>12.099487692999999</v>
      </c>
      <c r="O113" s="1043">
        <v>12.099487692999999</v>
      </c>
      <c r="P113" s="1043">
        <v>12.099487692999999</v>
      </c>
      <c r="Q113" s="1043">
        <v>11.889919633999998</v>
      </c>
      <c r="R113" s="1043">
        <v>6.4327433850000002</v>
      </c>
      <c r="S113" s="1043">
        <v>0</v>
      </c>
      <c r="T113" s="1043">
        <v>0</v>
      </c>
      <c r="U113" s="1043">
        <v>0</v>
      </c>
      <c r="V113" s="1043">
        <v>0</v>
      </c>
      <c r="W113" s="1043">
        <v>0</v>
      </c>
      <c r="X113" s="1043">
        <v>0</v>
      </c>
      <c r="Y113" s="1043">
        <v>0</v>
      </c>
      <c r="Z113" s="1043">
        <v>0</v>
      </c>
      <c r="AA113" s="1043">
        <v>0</v>
      </c>
      <c r="AB113" s="1043">
        <v>0</v>
      </c>
      <c r="AC113" s="1043">
        <v>0</v>
      </c>
      <c r="AD113" s="1043">
        <v>0</v>
      </c>
      <c r="AE113" s="1043">
        <v>0</v>
      </c>
      <c r="AF113" s="1043">
        <v>0</v>
      </c>
      <c r="AG113" s="1043">
        <v>0</v>
      </c>
      <c r="AH113" s="1043">
        <v>0</v>
      </c>
      <c r="AI113" s="1043">
        <v>0</v>
      </c>
      <c r="AJ113" s="1043">
        <v>0</v>
      </c>
      <c r="AK113" s="1043">
        <v>0</v>
      </c>
      <c r="AL113" s="1043">
        <v>0</v>
      </c>
      <c r="AM113" s="1043">
        <v>0</v>
      </c>
      <c r="AN113" s="1043">
        <v>0</v>
      </c>
      <c r="AO113" s="1044">
        <v>0</v>
      </c>
      <c r="AP113" s="50"/>
      <c r="AQ113" s="1042">
        <v>0</v>
      </c>
      <c r="AR113" s="1043">
        <v>0</v>
      </c>
      <c r="AS113" s="1043">
        <v>77116.592397512999</v>
      </c>
      <c r="AT113" s="1043">
        <v>77116.592397512999</v>
      </c>
      <c r="AU113" s="1043">
        <v>77116.592397512999</v>
      </c>
      <c r="AV113" s="1043">
        <v>76911.503360845993</v>
      </c>
      <c r="AW113" s="1043">
        <v>43769.448790151</v>
      </c>
      <c r="AX113" s="1043">
        <v>0</v>
      </c>
      <c r="AY113" s="1043">
        <v>0</v>
      </c>
      <c r="AZ113" s="1043">
        <v>0</v>
      </c>
      <c r="BA113" s="1043">
        <v>0</v>
      </c>
      <c r="BB113" s="1043">
        <v>0</v>
      </c>
      <c r="BC113" s="1043">
        <v>0</v>
      </c>
      <c r="BD113" s="1043">
        <v>0</v>
      </c>
      <c r="BE113" s="1043">
        <v>0</v>
      </c>
      <c r="BF113" s="1043">
        <v>0</v>
      </c>
      <c r="BG113" s="1043">
        <v>0</v>
      </c>
      <c r="BH113" s="1043">
        <v>0</v>
      </c>
      <c r="BI113" s="1043">
        <v>0</v>
      </c>
      <c r="BJ113" s="1043">
        <v>0</v>
      </c>
      <c r="BK113" s="1043">
        <v>0</v>
      </c>
      <c r="BL113" s="1043">
        <v>0</v>
      </c>
      <c r="BM113" s="1043">
        <v>0</v>
      </c>
      <c r="BN113" s="1043">
        <v>0</v>
      </c>
      <c r="BO113" s="1043">
        <v>0</v>
      </c>
      <c r="BP113" s="1043">
        <v>0</v>
      </c>
      <c r="BQ113" s="1043">
        <v>0</v>
      </c>
      <c r="BR113" s="1043">
        <v>0</v>
      </c>
      <c r="BS113" s="1043">
        <v>0</v>
      </c>
      <c r="BT113" s="1044">
        <v>0</v>
      </c>
    </row>
    <row r="114" spans="2:73" outlineLevel="1">
      <c r="B114" s="1041" t="s">
        <v>208</v>
      </c>
      <c r="C114" s="1041" t="s">
        <v>794</v>
      </c>
      <c r="D114" s="1041" t="s">
        <v>820</v>
      </c>
      <c r="E114" s="1041" t="s">
        <v>796</v>
      </c>
      <c r="F114" s="1041" t="s">
        <v>29</v>
      </c>
      <c r="G114" s="1041" t="s">
        <v>802</v>
      </c>
      <c r="H114" s="1041">
        <v>2013</v>
      </c>
      <c r="I114" s="640" t="s">
        <v>569</v>
      </c>
      <c r="J114" s="640" t="s">
        <v>585</v>
      </c>
      <c r="K114" s="50"/>
      <c r="L114" s="1042">
        <v>0</v>
      </c>
      <c r="M114" s="1043">
        <v>0</v>
      </c>
      <c r="N114" s="1043">
        <v>19.305651084000001</v>
      </c>
      <c r="O114" s="1043">
        <v>19.305651084000001</v>
      </c>
      <c r="P114" s="1043">
        <v>18.245779913</v>
      </c>
      <c r="Q114" s="1043">
        <v>14.628708635000001</v>
      </c>
      <c r="R114" s="1043">
        <v>14.628708635000001</v>
      </c>
      <c r="S114" s="1043">
        <v>14.628708635000001</v>
      </c>
      <c r="T114" s="1043">
        <v>14.628708635000001</v>
      </c>
      <c r="U114" s="1043">
        <v>14.601035992</v>
      </c>
      <c r="V114" s="1043">
        <v>12.549447474999999</v>
      </c>
      <c r="W114" s="1043">
        <v>12.549447474999999</v>
      </c>
      <c r="X114" s="1043">
        <v>9.1062411599999997</v>
      </c>
      <c r="Y114" s="1043">
        <v>5.8819723279999998</v>
      </c>
      <c r="Z114" s="1043">
        <v>5.8819723279999998</v>
      </c>
      <c r="AA114" s="1043">
        <v>5.7661016399999996</v>
      </c>
      <c r="AB114" s="1043">
        <v>5.7661016399999996</v>
      </c>
      <c r="AC114" s="1043">
        <v>5.7066568220000002</v>
      </c>
      <c r="AD114" s="1043">
        <v>4.925803685</v>
      </c>
      <c r="AE114" s="1043">
        <v>2.8913355209999998</v>
      </c>
      <c r="AF114" s="1043">
        <v>2.8913355209999998</v>
      </c>
      <c r="AG114" s="1043">
        <v>2.8913355209999998</v>
      </c>
      <c r="AH114" s="1043">
        <v>0</v>
      </c>
      <c r="AI114" s="1043">
        <v>0</v>
      </c>
      <c r="AJ114" s="1043">
        <v>0</v>
      </c>
      <c r="AK114" s="1043">
        <v>0</v>
      </c>
      <c r="AL114" s="1043">
        <v>0</v>
      </c>
      <c r="AM114" s="1043">
        <v>0</v>
      </c>
      <c r="AN114" s="1043">
        <v>0</v>
      </c>
      <c r="AO114" s="1044">
        <v>0</v>
      </c>
      <c r="AP114" s="50"/>
      <c r="AQ114" s="1042">
        <v>0</v>
      </c>
      <c r="AR114" s="1043">
        <v>0</v>
      </c>
      <c r="AS114" s="1043">
        <v>280205.10665002401</v>
      </c>
      <c r="AT114" s="1043">
        <v>280205.10665002401</v>
      </c>
      <c r="AU114" s="1043">
        <v>263322.07429679303</v>
      </c>
      <c r="AV114" s="1043">
        <v>205704.57030615699</v>
      </c>
      <c r="AW114" s="1043">
        <v>205704.57030615699</v>
      </c>
      <c r="AX114" s="1043">
        <v>205704.57030615699</v>
      </c>
      <c r="AY114" s="1043">
        <v>205704.57030615699</v>
      </c>
      <c r="AZ114" s="1043">
        <v>205462.15795953601</v>
      </c>
      <c r="BA114" s="1043">
        <v>172781.737667924</v>
      </c>
      <c r="BB114" s="1043">
        <v>172781.737667924</v>
      </c>
      <c r="BC114" s="1043">
        <v>150347.98449582499</v>
      </c>
      <c r="BD114" s="1043">
        <v>96659.223478366999</v>
      </c>
      <c r="BE114" s="1043">
        <v>96659.223478366999</v>
      </c>
      <c r="BF114" s="1043">
        <v>91558.189024564999</v>
      </c>
      <c r="BG114" s="1043">
        <v>91558.189024564999</v>
      </c>
      <c r="BH114" s="1043">
        <v>90903.191253284007</v>
      </c>
      <c r="BI114" s="1043">
        <v>78464.727845583999</v>
      </c>
      <c r="BJ114" s="1043">
        <v>46057.023232945001</v>
      </c>
      <c r="BK114" s="1043">
        <v>46057.023232945001</v>
      </c>
      <c r="BL114" s="1043">
        <v>46057.023232945001</v>
      </c>
      <c r="BM114" s="1043">
        <v>0</v>
      </c>
      <c r="BN114" s="1043">
        <v>0</v>
      </c>
      <c r="BO114" s="1043">
        <v>0</v>
      </c>
      <c r="BP114" s="1043">
        <v>0</v>
      </c>
      <c r="BQ114" s="1043">
        <v>0</v>
      </c>
      <c r="BR114" s="1043">
        <v>0</v>
      </c>
      <c r="BS114" s="1043">
        <v>0</v>
      </c>
      <c r="BT114" s="1044">
        <v>0</v>
      </c>
    </row>
    <row r="115" spans="2:73" ht="15.5" outlineLevel="1">
      <c r="B115" s="1041" t="s">
        <v>208</v>
      </c>
      <c r="C115" s="1041" t="s">
        <v>794</v>
      </c>
      <c r="D115" s="1041" t="s">
        <v>14</v>
      </c>
      <c r="E115" s="1041" t="s">
        <v>796</v>
      </c>
      <c r="F115" s="1041" t="s">
        <v>29</v>
      </c>
      <c r="G115" s="1041" t="s">
        <v>802</v>
      </c>
      <c r="H115" s="1041">
        <v>2013</v>
      </c>
      <c r="I115" s="640" t="s">
        <v>569</v>
      </c>
      <c r="J115" s="640" t="s">
        <v>585</v>
      </c>
      <c r="K115" s="50"/>
      <c r="L115" s="1042">
        <v>0</v>
      </c>
      <c r="M115" s="1043">
        <v>0</v>
      </c>
      <c r="N115" s="1043">
        <v>43.721167960000002</v>
      </c>
      <c r="O115" s="1043">
        <v>43.573104633</v>
      </c>
      <c r="P115" s="1043">
        <v>43.546498026999998</v>
      </c>
      <c r="Q115" s="1043">
        <v>41.096533540000003</v>
      </c>
      <c r="R115" s="1043">
        <v>39.872559512999999</v>
      </c>
      <c r="S115" s="1043">
        <v>38.7030618</v>
      </c>
      <c r="T115" s="1043">
        <v>38.032530559000001</v>
      </c>
      <c r="U115" s="1043">
        <v>38.032530559000001</v>
      </c>
      <c r="V115" s="1043">
        <v>28.242584041000001</v>
      </c>
      <c r="W115" s="1043">
        <v>27.962383215999999</v>
      </c>
      <c r="X115" s="1043">
        <v>25.769732076</v>
      </c>
      <c r="Y115" s="1043">
        <v>25.769732076</v>
      </c>
      <c r="Z115" s="1043">
        <v>24.156514126000001</v>
      </c>
      <c r="AA115" s="1043">
        <v>24.156514126000001</v>
      </c>
      <c r="AB115" s="1043">
        <v>21.662827554</v>
      </c>
      <c r="AC115" s="1043">
        <v>20.474938553000001</v>
      </c>
      <c r="AD115" s="1043">
        <v>20.474938553000001</v>
      </c>
      <c r="AE115" s="1043">
        <v>20.474938553000001</v>
      </c>
      <c r="AF115" s="1043">
        <v>20.474938553000001</v>
      </c>
      <c r="AG115" s="1043">
        <v>20.474938553000001</v>
      </c>
      <c r="AH115" s="1043">
        <v>1.4558952970000001</v>
      </c>
      <c r="AI115" s="1043">
        <v>0</v>
      </c>
      <c r="AJ115" s="1043">
        <v>0</v>
      </c>
      <c r="AK115" s="1043">
        <v>0</v>
      </c>
      <c r="AL115" s="1043">
        <v>0</v>
      </c>
      <c r="AM115" s="1043">
        <v>0</v>
      </c>
      <c r="AN115" s="1043">
        <v>0</v>
      </c>
      <c r="AO115" s="1044">
        <v>0</v>
      </c>
      <c r="AP115" s="50"/>
      <c r="AQ115" s="1042">
        <v>0</v>
      </c>
      <c r="AR115" s="1043">
        <v>0</v>
      </c>
      <c r="AS115" s="1043">
        <v>412583.735778809</v>
      </c>
      <c r="AT115" s="1043">
        <v>409733.41975402797</v>
      </c>
      <c r="AU115" s="1043">
        <v>409221.22557830799</v>
      </c>
      <c r="AV115" s="1043">
        <v>362057.80597305298</v>
      </c>
      <c r="AW115" s="1043">
        <v>338317.21718215902</v>
      </c>
      <c r="AX115" s="1043">
        <v>315803.62133407599</v>
      </c>
      <c r="AY115" s="1043">
        <v>302895.45577621501</v>
      </c>
      <c r="AZ115" s="1043">
        <v>301450.00125503499</v>
      </c>
      <c r="BA115" s="1043">
        <v>112987.123764038</v>
      </c>
      <c r="BB115" s="1043">
        <v>112725.433418274</v>
      </c>
      <c r="BC115" s="1043">
        <v>93546.176109313994</v>
      </c>
      <c r="BD115" s="1043">
        <v>93546.176109313994</v>
      </c>
      <c r="BE115" s="1043">
        <v>88182.782676696996</v>
      </c>
      <c r="BF115" s="1043">
        <v>88182.782676696996</v>
      </c>
      <c r="BG115" s="1043">
        <v>68657.985740661999</v>
      </c>
      <c r="BH115" s="1043">
        <v>58862.301910399998</v>
      </c>
      <c r="BI115" s="1043">
        <v>58862.301910399998</v>
      </c>
      <c r="BJ115" s="1043">
        <v>58862.301910399998</v>
      </c>
      <c r="BK115" s="1043">
        <v>58862.301910399998</v>
      </c>
      <c r="BL115" s="1043">
        <v>58862.301910399998</v>
      </c>
      <c r="BM115" s="1043">
        <v>10733.401977539001</v>
      </c>
      <c r="BN115" s="1043">
        <v>0</v>
      </c>
      <c r="BO115" s="1043">
        <v>0</v>
      </c>
      <c r="BP115" s="1043">
        <v>0</v>
      </c>
      <c r="BQ115" s="1043">
        <v>0</v>
      </c>
      <c r="BR115" s="1043">
        <v>0</v>
      </c>
      <c r="BS115" s="1043">
        <v>0</v>
      </c>
      <c r="BT115" s="1044">
        <v>0</v>
      </c>
      <c r="BU115" s="163"/>
    </row>
    <row r="116" spans="2:73" ht="15.5" outlineLevel="1">
      <c r="B116" s="1041" t="s">
        <v>208</v>
      </c>
      <c r="C116" s="1041" t="s">
        <v>794</v>
      </c>
      <c r="D116" s="1041" t="s">
        <v>811</v>
      </c>
      <c r="E116" s="1041" t="s">
        <v>796</v>
      </c>
      <c r="F116" s="1041" t="s">
        <v>29</v>
      </c>
      <c r="G116" s="1041" t="s">
        <v>802</v>
      </c>
      <c r="H116" s="1041">
        <v>2013</v>
      </c>
      <c r="I116" s="640" t="s">
        <v>569</v>
      </c>
      <c r="J116" s="640" t="s">
        <v>585</v>
      </c>
      <c r="K116" s="50"/>
      <c r="L116" s="1042">
        <v>0</v>
      </c>
      <c r="M116" s="1043">
        <v>0</v>
      </c>
      <c r="N116" s="1043">
        <v>393.47744114799997</v>
      </c>
      <c r="O116" s="1043">
        <v>393.47744114799997</v>
      </c>
      <c r="P116" s="1043">
        <v>393.47744114799997</v>
      </c>
      <c r="Q116" s="1043">
        <v>393.47744114799997</v>
      </c>
      <c r="R116" s="1043">
        <v>393.47744114799997</v>
      </c>
      <c r="S116" s="1043">
        <v>393.47744114799997</v>
      </c>
      <c r="T116" s="1043">
        <v>393.47744114799997</v>
      </c>
      <c r="U116" s="1043">
        <v>393.47744114799997</v>
      </c>
      <c r="V116" s="1043">
        <v>393.47744114799997</v>
      </c>
      <c r="W116" s="1043">
        <v>393.47744114799997</v>
      </c>
      <c r="X116" s="1043">
        <v>393.47744114799997</v>
      </c>
      <c r="Y116" s="1043">
        <v>393.47744114799997</v>
      </c>
      <c r="Z116" s="1043">
        <v>393.47744114799997</v>
      </c>
      <c r="AA116" s="1043">
        <v>393.47744114799997</v>
      </c>
      <c r="AB116" s="1043">
        <v>393.47744114799997</v>
      </c>
      <c r="AC116" s="1043">
        <v>393.47744114799997</v>
      </c>
      <c r="AD116" s="1043">
        <v>393.47744114799997</v>
      </c>
      <c r="AE116" s="1043">
        <v>393.47744114799997</v>
      </c>
      <c r="AF116" s="1043">
        <v>312.89500402300001</v>
      </c>
      <c r="AG116" s="1043">
        <v>0</v>
      </c>
      <c r="AH116" s="1043">
        <v>0</v>
      </c>
      <c r="AI116" s="1043">
        <v>0</v>
      </c>
      <c r="AJ116" s="1043">
        <v>0</v>
      </c>
      <c r="AK116" s="1043">
        <v>0</v>
      </c>
      <c r="AL116" s="1043">
        <v>0</v>
      </c>
      <c r="AM116" s="1043">
        <v>0</v>
      </c>
      <c r="AN116" s="1043">
        <v>0</v>
      </c>
      <c r="AO116" s="1044">
        <v>0</v>
      </c>
      <c r="AP116" s="50"/>
      <c r="AQ116" s="1042">
        <v>0</v>
      </c>
      <c r="AR116" s="1043">
        <v>0</v>
      </c>
      <c r="AS116" s="1043">
        <v>679618.46357708296</v>
      </c>
      <c r="AT116" s="1043">
        <v>679618.46357708296</v>
      </c>
      <c r="AU116" s="1043">
        <v>679618.46357708296</v>
      </c>
      <c r="AV116" s="1043">
        <v>679618.46357708296</v>
      </c>
      <c r="AW116" s="1043">
        <v>679618.46357708296</v>
      </c>
      <c r="AX116" s="1043">
        <v>679618.46357708296</v>
      </c>
      <c r="AY116" s="1043">
        <v>679618.46357708296</v>
      </c>
      <c r="AZ116" s="1043">
        <v>679618.46357708296</v>
      </c>
      <c r="BA116" s="1043">
        <v>679618.46357708296</v>
      </c>
      <c r="BB116" s="1043">
        <v>679618.46357708296</v>
      </c>
      <c r="BC116" s="1043">
        <v>679618.46357708296</v>
      </c>
      <c r="BD116" s="1043">
        <v>679618.46357708296</v>
      </c>
      <c r="BE116" s="1043">
        <v>679618.46357708296</v>
      </c>
      <c r="BF116" s="1043">
        <v>679618.46357708296</v>
      </c>
      <c r="BG116" s="1043">
        <v>679618.46357708296</v>
      </c>
      <c r="BH116" s="1043">
        <v>679618.46357708296</v>
      </c>
      <c r="BI116" s="1043">
        <v>679618.46357708296</v>
      </c>
      <c r="BJ116" s="1043">
        <v>679618.46357708296</v>
      </c>
      <c r="BK116" s="1043">
        <v>607557.26297779498</v>
      </c>
      <c r="BL116" s="1043">
        <v>0</v>
      </c>
      <c r="BM116" s="1043">
        <v>0</v>
      </c>
      <c r="BN116" s="1043">
        <v>0</v>
      </c>
      <c r="BO116" s="1043">
        <v>0</v>
      </c>
      <c r="BP116" s="1043">
        <v>0</v>
      </c>
      <c r="BQ116" s="1043">
        <v>0</v>
      </c>
      <c r="BR116" s="1043">
        <v>0</v>
      </c>
      <c r="BS116" s="1043">
        <v>0</v>
      </c>
      <c r="BT116" s="1044">
        <v>0</v>
      </c>
      <c r="BU116" s="163"/>
    </row>
    <row r="117" spans="2:73" ht="15.5" outlineLevel="1">
      <c r="B117" s="1041" t="s">
        <v>208</v>
      </c>
      <c r="C117" s="1041" t="s">
        <v>794</v>
      </c>
      <c r="D117" s="1041" t="s">
        <v>795</v>
      </c>
      <c r="E117" s="1041" t="s">
        <v>796</v>
      </c>
      <c r="F117" s="1041" t="s">
        <v>29</v>
      </c>
      <c r="G117" s="1041" t="s">
        <v>797</v>
      </c>
      <c r="H117" s="1041">
        <v>2013</v>
      </c>
      <c r="I117" s="640" t="s">
        <v>569</v>
      </c>
      <c r="J117" s="640" t="s">
        <v>585</v>
      </c>
      <c r="K117" s="50"/>
      <c r="L117" s="1042">
        <v>0</v>
      </c>
      <c r="M117" s="1043">
        <v>0</v>
      </c>
      <c r="N117" s="1043">
        <v>30.286740000000002</v>
      </c>
      <c r="O117" s="1043">
        <v>0</v>
      </c>
      <c r="P117" s="1043">
        <v>0</v>
      </c>
      <c r="Q117" s="1043">
        <v>0</v>
      </c>
      <c r="R117" s="1043">
        <v>0</v>
      </c>
      <c r="S117" s="1043">
        <v>0</v>
      </c>
      <c r="T117" s="1043">
        <v>0</v>
      </c>
      <c r="U117" s="1043">
        <v>0</v>
      </c>
      <c r="V117" s="1043">
        <v>0</v>
      </c>
      <c r="W117" s="1043">
        <v>0</v>
      </c>
      <c r="X117" s="1043">
        <v>0</v>
      </c>
      <c r="Y117" s="1043">
        <v>0</v>
      </c>
      <c r="Z117" s="1043">
        <v>0</v>
      </c>
      <c r="AA117" s="1043">
        <v>0</v>
      </c>
      <c r="AB117" s="1043">
        <v>0</v>
      </c>
      <c r="AC117" s="1043">
        <v>0</v>
      </c>
      <c r="AD117" s="1043">
        <v>0</v>
      </c>
      <c r="AE117" s="1043">
        <v>0</v>
      </c>
      <c r="AF117" s="1043">
        <v>0</v>
      </c>
      <c r="AG117" s="1043">
        <v>0</v>
      </c>
      <c r="AH117" s="1043">
        <v>0</v>
      </c>
      <c r="AI117" s="1043">
        <v>0</v>
      </c>
      <c r="AJ117" s="1043">
        <v>0</v>
      </c>
      <c r="AK117" s="1043">
        <v>0</v>
      </c>
      <c r="AL117" s="1043">
        <v>0</v>
      </c>
      <c r="AM117" s="1043">
        <v>0</v>
      </c>
      <c r="AN117" s="1043">
        <v>0</v>
      </c>
      <c r="AO117" s="1044">
        <v>0</v>
      </c>
      <c r="AP117" s="50"/>
      <c r="AQ117" s="1042">
        <v>0</v>
      </c>
      <c r="AR117" s="1043">
        <v>0</v>
      </c>
      <c r="AS117" s="1043">
        <v>8.1996839999999995</v>
      </c>
      <c r="AT117" s="1043">
        <v>0</v>
      </c>
      <c r="AU117" s="1043">
        <v>0</v>
      </c>
      <c r="AV117" s="1043">
        <v>0</v>
      </c>
      <c r="AW117" s="1043">
        <v>0</v>
      </c>
      <c r="AX117" s="1043">
        <v>0</v>
      </c>
      <c r="AY117" s="1043">
        <v>0</v>
      </c>
      <c r="AZ117" s="1043">
        <v>0</v>
      </c>
      <c r="BA117" s="1043">
        <v>0</v>
      </c>
      <c r="BB117" s="1043">
        <v>0</v>
      </c>
      <c r="BC117" s="1043">
        <v>0</v>
      </c>
      <c r="BD117" s="1043">
        <v>0</v>
      </c>
      <c r="BE117" s="1043">
        <v>0</v>
      </c>
      <c r="BF117" s="1043">
        <v>0</v>
      </c>
      <c r="BG117" s="1043">
        <v>0</v>
      </c>
      <c r="BH117" s="1043">
        <v>0</v>
      </c>
      <c r="BI117" s="1043">
        <v>0</v>
      </c>
      <c r="BJ117" s="1043">
        <v>0</v>
      </c>
      <c r="BK117" s="1043">
        <v>0</v>
      </c>
      <c r="BL117" s="1043">
        <v>0</v>
      </c>
      <c r="BM117" s="1043">
        <v>0</v>
      </c>
      <c r="BN117" s="1043">
        <v>0</v>
      </c>
      <c r="BO117" s="1043">
        <v>0</v>
      </c>
      <c r="BP117" s="1043">
        <v>0</v>
      </c>
      <c r="BQ117" s="1043">
        <v>0</v>
      </c>
      <c r="BR117" s="1043">
        <v>0</v>
      </c>
      <c r="BS117" s="1043">
        <v>0</v>
      </c>
      <c r="BT117" s="1044">
        <v>0</v>
      </c>
      <c r="BU117" s="163"/>
    </row>
    <row r="118" spans="2:73" ht="15.5" outlineLevel="1">
      <c r="B118" s="1041" t="s">
        <v>208</v>
      </c>
      <c r="C118" s="1041" t="s">
        <v>794</v>
      </c>
      <c r="D118" s="1041" t="s">
        <v>817</v>
      </c>
      <c r="E118" s="1041" t="s">
        <v>796</v>
      </c>
      <c r="F118" s="1041" t="s">
        <v>29</v>
      </c>
      <c r="G118" s="1041" t="s">
        <v>797</v>
      </c>
      <c r="H118" s="1041">
        <v>2013</v>
      </c>
      <c r="I118" s="640" t="s">
        <v>569</v>
      </c>
      <c r="J118" s="640" t="s">
        <v>585</v>
      </c>
      <c r="K118" s="50"/>
      <c r="L118" s="1042">
        <v>0</v>
      </c>
      <c r="M118" s="1043">
        <v>0</v>
      </c>
      <c r="N118" s="1043">
        <v>0</v>
      </c>
      <c r="O118" s="1043">
        <v>0</v>
      </c>
      <c r="P118" s="1043">
        <v>0</v>
      </c>
      <c r="Q118" s="1043">
        <v>0</v>
      </c>
      <c r="R118" s="1043">
        <v>0</v>
      </c>
      <c r="S118" s="1043">
        <v>0</v>
      </c>
      <c r="T118" s="1043">
        <v>0</v>
      </c>
      <c r="U118" s="1043">
        <v>0</v>
      </c>
      <c r="V118" s="1043">
        <v>0</v>
      </c>
      <c r="W118" s="1043">
        <v>0</v>
      </c>
      <c r="X118" s="1043">
        <v>0</v>
      </c>
      <c r="Y118" s="1043">
        <v>0</v>
      </c>
      <c r="Z118" s="1043">
        <v>0</v>
      </c>
      <c r="AA118" s="1043">
        <v>0</v>
      </c>
      <c r="AB118" s="1043">
        <v>0</v>
      </c>
      <c r="AC118" s="1043">
        <v>0</v>
      </c>
      <c r="AD118" s="1043">
        <v>0</v>
      </c>
      <c r="AE118" s="1043">
        <v>0</v>
      </c>
      <c r="AF118" s="1043">
        <v>0</v>
      </c>
      <c r="AG118" s="1043">
        <v>0</v>
      </c>
      <c r="AH118" s="1043">
        <v>0</v>
      </c>
      <c r="AI118" s="1043">
        <v>0</v>
      </c>
      <c r="AJ118" s="1043">
        <v>0</v>
      </c>
      <c r="AK118" s="1043">
        <v>0</v>
      </c>
      <c r="AL118" s="1043">
        <v>0</v>
      </c>
      <c r="AM118" s="1043">
        <v>0</v>
      </c>
      <c r="AN118" s="1043">
        <v>0</v>
      </c>
      <c r="AO118" s="1044">
        <v>0</v>
      </c>
      <c r="AP118" s="50"/>
      <c r="AQ118" s="1042">
        <v>0</v>
      </c>
      <c r="AR118" s="1043">
        <v>0</v>
      </c>
      <c r="AS118" s="1043">
        <v>0</v>
      </c>
      <c r="AT118" s="1043">
        <v>0</v>
      </c>
      <c r="AU118" s="1043">
        <v>0</v>
      </c>
      <c r="AV118" s="1043">
        <v>0</v>
      </c>
      <c r="AW118" s="1043">
        <v>0</v>
      </c>
      <c r="AX118" s="1043">
        <v>0</v>
      </c>
      <c r="AY118" s="1043">
        <v>0</v>
      </c>
      <c r="AZ118" s="1043">
        <v>0</v>
      </c>
      <c r="BA118" s="1043">
        <v>0</v>
      </c>
      <c r="BB118" s="1043">
        <v>0</v>
      </c>
      <c r="BC118" s="1043">
        <v>0</v>
      </c>
      <c r="BD118" s="1043">
        <v>0</v>
      </c>
      <c r="BE118" s="1043">
        <v>0</v>
      </c>
      <c r="BF118" s="1043">
        <v>0</v>
      </c>
      <c r="BG118" s="1043">
        <v>0</v>
      </c>
      <c r="BH118" s="1043">
        <v>0</v>
      </c>
      <c r="BI118" s="1043">
        <v>0</v>
      </c>
      <c r="BJ118" s="1043">
        <v>0</v>
      </c>
      <c r="BK118" s="1043">
        <v>0</v>
      </c>
      <c r="BL118" s="1043">
        <v>0</v>
      </c>
      <c r="BM118" s="1043">
        <v>0</v>
      </c>
      <c r="BN118" s="1043">
        <v>0</v>
      </c>
      <c r="BO118" s="1043">
        <v>0</v>
      </c>
      <c r="BP118" s="1043">
        <v>0</v>
      </c>
      <c r="BQ118" s="1043">
        <v>0</v>
      </c>
      <c r="BR118" s="1043">
        <v>0</v>
      </c>
      <c r="BS118" s="1043">
        <v>0</v>
      </c>
      <c r="BT118" s="1044">
        <v>0</v>
      </c>
      <c r="BU118" s="163"/>
    </row>
    <row r="119" spans="2:73" ht="15.5" outlineLevel="1">
      <c r="B119" s="1041" t="s">
        <v>208</v>
      </c>
      <c r="C119" s="1041" t="s">
        <v>807</v>
      </c>
      <c r="D119" s="1041" t="s">
        <v>816</v>
      </c>
      <c r="E119" s="1041" t="s">
        <v>796</v>
      </c>
      <c r="F119" s="1041" t="s">
        <v>807</v>
      </c>
      <c r="G119" s="1041" t="s">
        <v>797</v>
      </c>
      <c r="H119" s="1041">
        <v>2013</v>
      </c>
      <c r="I119" s="640" t="s">
        <v>569</v>
      </c>
      <c r="J119" s="640" t="s">
        <v>585</v>
      </c>
      <c r="K119" s="50"/>
      <c r="L119" s="1042">
        <v>0</v>
      </c>
      <c r="M119" s="1043">
        <v>0</v>
      </c>
      <c r="N119" s="1043">
        <v>6242.2839999999997</v>
      </c>
      <c r="O119" s="1043">
        <v>0</v>
      </c>
      <c r="P119" s="1043">
        <v>0</v>
      </c>
      <c r="Q119" s="1043">
        <v>0</v>
      </c>
      <c r="R119" s="1043">
        <v>0</v>
      </c>
      <c r="S119" s="1043">
        <v>0</v>
      </c>
      <c r="T119" s="1043">
        <v>0</v>
      </c>
      <c r="U119" s="1043">
        <v>0</v>
      </c>
      <c r="V119" s="1043">
        <v>0</v>
      </c>
      <c r="W119" s="1043">
        <v>0</v>
      </c>
      <c r="X119" s="1043">
        <v>0</v>
      </c>
      <c r="Y119" s="1043">
        <v>0</v>
      </c>
      <c r="Z119" s="1043">
        <v>0</v>
      </c>
      <c r="AA119" s="1043">
        <v>0</v>
      </c>
      <c r="AB119" s="1043">
        <v>0</v>
      </c>
      <c r="AC119" s="1043">
        <v>0</v>
      </c>
      <c r="AD119" s="1043">
        <v>0</v>
      </c>
      <c r="AE119" s="1043">
        <v>0</v>
      </c>
      <c r="AF119" s="1043">
        <v>0</v>
      </c>
      <c r="AG119" s="1043">
        <v>0</v>
      </c>
      <c r="AH119" s="1043">
        <v>0</v>
      </c>
      <c r="AI119" s="1043">
        <v>0</v>
      </c>
      <c r="AJ119" s="1043">
        <v>0</v>
      </c>
      <c r="AK119" s="1043">
        <v>0</v>
      </c>
      <c r="AL119" s="1043">
        <v>0</v>
      </c>
      <c r="AM119" s="1043">
        <v>0</v>
      </c>
      <c r="AN119" s="1043">
        <v>0</v>
      </c>
      <c r="AO119" s="1044">
        <v>0</v>
      </c>
      <c r="AP119" s="50"/>
      <c r="AQ119" s="1042">
        <v>0</v>
      </c>
      <c r="AR119" s="1043">
        <v>0</v>
      </c>
      <c r="AS119" s="1043">
        <v>165701.79999999999</v>
      </c>
      <c r="AT119" s="1043">
        <v>0</v>
      </c>
      <c r="AU119" s="1043">
        <v>0</v>
      </c>
      <c r="AV119" s="1043">
        <v>0</v>
      </c>
      <c r="AW119" s="1043">
        <v>0</v>
      </c>
      <c r="AX119" s="1043">
        <v>0</v>
      </c>
      <c r="AY119" s="1043">
        <v>0</v>
      </c>
      <c r="AZ119" s="1043">
        <v>0</v>
      </c>
      <c r="BA119" s="1043">
        <v>0</v>
      </c>
      <c r="BB119" s="1043">
        <v>0</v>
      </c>
      <c r="BC119" s="1043">
        <v>0</v>
      </c>
      <c r="BD119" s="1043">
        <v>0</v>
      </c>
      <c r="BE119" s="1043">
        <v>0</v>
      </c>
      <c r="BF119" s="1043">
        <v>0</v>
      </c>
      <c r="BG119" s="1043">
        <v>0</v>
      </c>
      <c r="BH119" s="1043">
        <v>0</v>
      </c>
      <c r="BI119" s="1043">
        <v>0</v>
      </c>
      <c r="BJ119" s="1043">
        <v>0</v>
      </c>
      <c r="BK119" s="1043">
        <v>0</v>
      </c>
      <c r="BL119" s="1043">
        <v>0</v>
      </c>
      <c r="BM119" s="1043">
        <v>0</v>
      </c>
      <c r="BN119" s="1043">
        <v>0</v>
      </c>
      <c r="BO119" s="1043">
        <v>0</v>
      </c>
      <c r="BP119" s="1043">
        <v>0</v>
      </c>
      <c r="BQ119" s="1043">
        <v>0</v>
      </c>
      <c r="BR119" s="1043">
        <v>0</v>
      </c>
      <c r="BS119" s="1043">
        <v>0</v>
      </c>
      <c r="BT119" s="1044">
        <v>0</v>
      </c>
      <c r="BU119" s="163"/>
    </row>
    <row r="120" spans="2:73" outlineLevel="1">
      <c r="B120" s="1041" t="s">
        <v>208</v>
      </c>
      <c r="C120" s="1041" t="s">
        <v>490</v>
      </c>
      <c r="D120" s="1041" t="s">
        <v>491</v>
      </c>
      <c r="E120" s="1041" t="s">
        <v>796</v>
      </c>
      <c r="F120" s="1041" t="s">
        <v>490</v>
      </c>
      <c r="G120" s="1041" t="s">
        <v>802</v>
      </c>
      <c r="H120" s="1041">
        <v>2013</v>
      </c>
      <c r="I120" s="640" t="s">
        <v>569</v>
      </c>
      <c r="J120" s="640" t="s">
        <v>585</v>
      </c>
      <c r="K120" s="50"/>
      <c r="L120" s="1042">
        <v>0</v>
      </c>
      <c r="M120" s="1043">
        <v>0</v>
      </c>
      <c r="N120" s="1043">
        <v>146.30000000000001</v>
      </c>
      <c r="O120" s="1043">
        <v>146.30000000000001</v>
      </c>
      <c r="P120" s="1043">
        <v>34.4</v>
      </c>
      <c r="Q120" s="1043">
        <v>34.4</v>
      </c>
      <c r="R120" s="1043">
        <v>34.4</v>
      </c>
      <c r="S120" s="1043">
        <v>34.4</v>
      </c>
      <c r="T120" s="1043">
        <v>34.4</v>
      </c>
      <c r="U120" s="1043">
        <v>34.4</v>
      </c>
      <c r="V120" s="1043">
        <v>34.4</v>
      </c>
      <c r="W120" s="1043">
        <v>34.4</v>
      </c>
      <c r="X120" s="1043">
        <v>0</v>
      </c>
      <c r="Y120" s="1043">
        <v>0</v>
      </c>
      <c r="Z120" s="1043">
        <v>0</v>
      </c>
      <c r="AA120" s="1043">
        <v>0</v>
      </c>
      <c r="AB120" s="1043">
        <v>0</v>
      </c>
      <c r="AC120" s="1043">
        <v>0</v>
      </c>
      <c r="AD120" s="1043">
        <v>0</v>
      </c>
      <c r="AE120" s="1043">
        <v>0</v>
      </c>
      <c r="AF120" s="1043">
        <v>0</v>
      </c>
      <c r="AG120" s="1043">
        <v>0</v>
      </c>
      <c r="AH120" s="1043">
        <v>0</v>
      </c>
      <c r="AI120" s="1043">
        <v>0</v>
      </c>
      <c r="AJ120" s="1043">
        <v>0</v>
      </c>
      <c r="AK120" s="1043">
        <v>0</v>
      </c>
      <c r="AL120" s="1043">
        <v>0</v>
      </c>
      <c r="AM120" s="1043">
        <v>0</v>
      </c>
      <c r="AN120" s="1043">
        <v>0</v>
      </c>
      <c r="AO120" s="1044">
        <v>0</v>
      </c>
      <c r="AP120" s="50"/>
      <c r="AQ120" s="1042">
        <v>0</v>
      </c>
      <c r="AR120" s="1043">
        <v>0</v>
      </c>
      <c r="AS120" s="1043">
        <v>911587</v>
      </c>
      <c r="AT120" s="1043">
        <v>911587</v>
      </c>
      <c r="AU120" s="1043">
        <v>16387</v>
      </c>
      <c r="AV120" s="1043">
        <v>16387</v>
      </c>
      <c r="AW120" s="1043">
        <v>16387</v>
      </c>
      <c r="AX120" s="1043">
        <v>16387</v>
      </c>
      <c r="AY120" s="1043">
        <v>16387</v>
      </c>
      <c r="AZ120" s="1043">
        <v>16387</v>
      </c>
      <c r="BA120" s="1043">
        <v>16387</v>
      </c>
      <c r="BB120" s="1043">
        <v>16387</v>
      </c>
      <c r="BC120" s="1043">
        <v>0</v>
      </c>
      <c r="BD120" s="1043">
        <v>0</v>
      </c>
      <c r="BE120" s="1043">
        <v>0</v>
      </c>
      <c r="BF120" s="1043">
        <v>0</v>
      </c>
      <c r="BG120" s="1043">
        <v>0</v>
      </c>
      <c r="BH120" s="1043">
        <v>0</v>
      </c>
      <c r="BI120" s="1043">
        <v>0</v>
      </c>
      <c r="BJ120" s="1043">
        <v>0</v>
      </c>
      <c r="BK120" s="1043">
        <v>0</v>
      </c>
      <c r="BL120" s="1043">
        <v>0</v>
      </c>
      <c r="BM120" s="1043">
        <v>0</v>
      </c>
      <c r="BN120" s="1043">
        <v>0</v>
      </c>
      <c r="BO120" s="1043">
        <v>0</v>
      </c>
      <c r="BP120" s="1043">
        <v>0</v>
      </c>
      <c r="BQ120" s="1043">
        <v>0</v>
      </c>
      <c r="BR120" s="1043">
        <v>0</v>
      </c>
      <c r="BS120" s="1043">
        <v>0</v>
      </c>
      <c r="BT120" s="1044">
        <v>0</v>
      </c>
    </row>
    <row r="121" spans="2:73" ht="15.5" outlineLevel="1">
      <c r="B121" s="1041" t="s">
        <v>208</v>
      </c>
      <c r="C121" s="1041" t="s">
        <v>798</v>
      </c>
      <c r="D121" s="1041" t="s">
        <v>816</v>
      </c>
      <c r="E121" s="1041" t="s">
        <v>796</v>
      </c>
      <c r="F121" s="1041" t="s">
        <v>799</v>
      </c>
      <c r="G121" s="1041" t="s">
        <v>797</v>
      </c>
      <c r="H121" s="1041">
        <v>2013</v>
      </c>
      <c r="I121" s="640" t="s">
        <v>569</v>
      </c>
      <c r="J121" s="640" t="s">
        <v>585</v>
      </c>
      <c r="K121" s="50"/>
      <c r="L121" s="1042">
        <v>0</v>
      </c>
      <c r="M121" s="1043">
        <v>0</v>
      </c>
      <c r="N121" s="1043">
        <v>185.5942</v>
      </c>
      <c r="O121" s="1043">
        <v>0</v>
      </c>
      <c r="P121" s="1043">
        <v>0</v>
      </c>
      <c r="Q121" s="1043">
        <v>0</v>
      </c>
      <c r="R121" s="1043">
        <v>0</v>
      </c>
      <c r="S121" s="1043">
        <v>0</v>
      </c>
      <c r="T121" s="1043">
        <v>0</v>
      </c>
      <c r="U121" s="1043">
        <v>0</v>
      </c>
      <c r="V121" s="1043">
        <v>0</v>
      </c>
      <c r="W121" s="1043">
        <v>0</v>
      </c>
      <c r="X121" s="1043">
        <v>0</v>
      </c>
      <c r="Y121" s="1043">
        <v>0</v>
      </c>
      <c r="Z121" s="1043">
        <v>0</v>
      </c>
      <c r="AA121" s="1043">
        <v>0</v>
      </c>
      <c r="AB121" s="1043">
        <v>0</v>
      </c>
      <c r="AC121" s="1043">
        <v>0</v>
      </c>
      <c r="AD121" s="1043">
        <v>0</v>
      </c>
      <c r="AE121" s="1043">
        <v>0</v>
      </c>
      <c r="AF121" s="1043">
        <v>0</v>
      </c>
      <c r="AG121" s="1043">
        <v>0</v>
      </c>
      <c r="AH121" s="1043">
        <v>0</v>
      </c>
      <c r="AI121" s="1043">
        <v>0</v>
      </c>
      <c r="AJ121" s="1043">
        <v>0</v>
      </c>
      <c r="AK121" s="1043">
        <v>0</v>
      </c>
      <c r="AL121" s="1043">
        <v>0</v>
      </c>
      <c r="AM121" s="1043">
        <v>0</v>
      </c>
      <c r="AN121" s="1043">
        <v>0</v>
      </c>
      <c r="AO121" s="1044">
        <v>0</v>
      </c>
      <c r="AP121" s="50"/>
      <c r="AQ121" s="1042">
        <v>0</v>
      </c>
      <c r="AR121" s="1043">
        <v>0</v>
      </c>
      <c r="AS121" s="1043">
        <v>-7281.3760000000002</v>
      </c>
      <c r="AT121" s="1043">
        <v>0</v>
      </c>
      <c r="AU121" s="1043">
        <v>0</v>
      </c>
      <c r="AV121" s="1043">
        <v>0</v>
      </c>
      <c r="AW121" s="1043">
        <v>0</v>
      </c>
      <c r="AX121" s="1043">
        <v>0</v>
      </c>
      <c r="AY121" s="1043">
        <v>0</v>
      </c>
      <c r="AZ121" s="1043">
        <v>0</v>
      </c>
      <c r="BA121" s="1043">
        <v>0</v>
      </c>
      <c r="BB121" s="1043">
        <v>0</v>
      </c>
      <c r="BC121" s="1043">
        <v>0</v>
      </c>
      <c r="BD121" s="1043">
        <v>0</v>
      </c>
      <c r="BE121" s="1043">
        <v>0</v>
      </c>
      <c r="BF121" s="1043">
        <v>0</v>
      </c>
      <c r="BG121" s="1043">
        <v>0</v>
      </c>
      <c r="BH121" s="1043">
        <v>0</v>
      </c>
      <c r="BI121" s="1043">
        <v>0</v>
      </c>
      <c r="BJ121" s="1043">
        <v>0</v>
      </c>
      <c r="BK121" s="1043">
        <v>0</v>
      </c>
      <c r="BL121" s="1043">
        <v>0</v>
      </c>
      <c r="BM121" s="1043">
        <v>0</v>
      </c>
      <c r="BN121" s="1043">
        <v>0</v>
      </c>
      <c r="BO121" s="1043">
        <v>0</v>
      </c>
      <c r="BP121" s="1043">
        <v>0</v>
      </c>
      <c r="BQ121" s="1043">
        <v>0</v>
      </c>
      <c r="BR121" s="1043">
        <v>0</v>
      </c>
      <c r="BS121" s="1043">
        <v>0</v>
      </c>
      <c r="BT121" s="1044">
        <v>0</v>
      </c>
      <c r="BU121" s="163"/>
    </row>
    <row r="122" spans="2:73" ht="15.5" outlineLevel="1">
      <c r="B122" s="1041" t="s">
        <v>208</v>
      </c>
      <c r="C122" s="1041" t="s">
        <v>807</v>
      </c>
      <c r="D122" s="1041" t="s">
        <v>816</v>
      </c>
      <c r="E122" s="1041" t="s">
        <v>796</v>
      </c>
      <c r="F122" s="1041" t="s">
        <v>807</v>
      </c>
      <c r="G122" s="1041" t="s">
        <v>797</v>
      </c>
      <c r="H122" s="1041">
        <v>2013</v>
      </c>
      <c r="I122" s="640" t="s">
        <v>569</v>
      </c>
      <c r="J122" s="640" t="s">
        <v>585</v>
      </c>
      <c r="K122" s="50"/>
      <c r="L122" s="1042">
        <v>0</v>
      </c>
      <c r="M122" s="1043">
        <v>0</v>
      </c>
      <c r="N122" s="1043">
        <v>78.714740000000006</v>
      </c>
      <c r="O122" s="1043">
        <v>0</v>
      </c>
      <c r="P122" s="1043">
        <v>0</v>
      </c>
      <c r="Q122" s="1043">
        <v>0</v>
      </c>
      <c r="R122" s="1043">
        <v>0</v>
      </c>
      <c r="S122" s="1043">
        <v>0</v>
      </c>
      <c r="T122" s="1043">
        <v>0</v>
      </c>
      <c r="U122" s="1043">
        <v>0</v>
      </c>
      <c r="V122" s="1043">
        <v>0</v>
      </c>
      <c r="W122" s="1043">
        <v>0</v>
      </c>
      <c r="X122" s="1043">
        <v>0</v>
      </c>
      <c r="Y122" s="1043">
        <v>0</v>
      </c>
      <c r="Z122" s="1043">
        <v>0</v>
      </c>
      <c r="AA122" s="1043">
        <v>0</v>
      </c>
      <c r="AB122" s="1043">
        <v>0</v>
      </c>
      <c r="AC122" s="1043">
        <v>0</v>
      </c>
      <c r="AD122" s="1043">
        <v>0</v>
      </c>
      <c r="AE122" s="1043">
        <v>0</v>
      </c>
      <c r="AF122" s="1043">
        <v>0</v>
      </c>
      <c r="AG122" s="1043">
        <v>0</v>
      </c>
      <c r="AH122" s="1043">
        <v>0</v>
      </c>
      <c r="AI122" s="1043">
        <v>0</v>
      </c>
      <c r="AJ122" s="1043">
        <v>0</v>
      </c>
      <c r="AK122" s="1043">
        <v>0</v>
      </c>
      <c r="AL122" s="1043">
        <v>0</v>
      </c>
      <c r="AM122" s="1043">
        <v>0</v>
      </c>
      <c r="AN122" s="1043">
        <v>0</v>
      </c>
      <c r="AO122" s="1044">
        <v>0</v>
      </c>
      <c r="AP122" s="50"/>
      <c r="AQ122" s="1042">
        <v>0</v>
      </c>
      <c r="AR122" s="1043">
        <v>0</v>
      </c>
      <c r="AS122" s="1043">
        <v>3046.6030000000001</v>
      </c>
      <c r="AT122" s="1043">
        <v>0</v>
      </c>
      <c r="AU122" s="1043">
        <v>0</v>
      </c>
      <c r="AV122" s="1043">
        <v>0</v>
      </c>
      <c r="AW122" s="1043">
        <v>0</v>
      </c>
      <c r="AX122" s="1043">
        <v>0</v>
      </c>
      <c r="AY122" s="1043">
        <v>0</v>
      </c>
      <c r="AZ122" s="1043">
        <v>0</v>
      </c>
      <c r="BA122" s="1043">
        <v>0</v>
      </c>
      <c r="BB122" s="1043">
        <v>0</v>
      </c>
      <c r="BC122" s="1043">
        <v>0</v>
      </c>
      <c r="BD122" s="1043">
        <v>0</v>
      </c>
      <c r="BE122" s="1043">
        <v>0</v>
      </c>
      <c r="BF122" s="1043">
        <v>0</v>
      </c>
      <c r="BG122" s="1043">
        <v>0</v>
      </c>
      <c r="BH122" s="1043">
        <v>0</v>
      </c>
      <c r="BI122" s="1043">
        <v>0</v>
      </c>
      <c r="BJ122" s="1043">
        <v>0</v>
      </c>
      <c r="BK122" s="1043">
        <v>0</v>
      </c>
      <c r="BL122" s="1043">
        <v>0</v>
      </c>
      <c r="BM122" s="1043">
        <v>0</v>
      </c>
      <c r="BN122" s="1043">
        <v>0</v>
      </c>
      <c r="BO122" s="1043">
        <v>0</v>
      </c>
      <c r="BP122" s="1043">
        <v>0</v>
      </c>
      <c r="BQ122" s="1043">
        <v>0</v>
      </c>
      <c r="BR122" s="1043">
        <v>0</v>
      </c>
      <c r="BS122" s="1043">
        <v>0</v>
      </c>
      <c r="BT122" s="1044">
        <v>0</v>
      </c>
      <c r="BU122" s="163"/>
    </row>
    <row r="123" spans="2:73" outlineLevel="1">
      <c r="B123" s="1041" t="s">
        <v>208</v>
      </c>
      <c r="C123" s="1041" t="s">
        <v>794</v>
      </c>
      <c r="D123" s="1041" t="s">
        <v>1</v>
      </c>
      <c r="E123" s="1041" t="s">
        <v>796</v>
      </c>
      <c r="F123" s="1041" t="s">
        <v>29</v>
      </c>
      <c r="G123" s="1041" t="s">
        <v>802</v>
      </c>
      <c r="H123" s="1041">
        <v>2013</v>
      </c>
      <c r="I123" s="640" t="s">
        <v>569</v>
      </c>
      <c r="J123" s="640" t="s">
        <v>585</v>
      </c>
      <c r="K123" s="50"/>
      <c r="L123" s="1042">
        <v>0</v>
      </c>
      <c r="M123" s="1043">
        <v>0</v>
      </c>
      <c r="N123" s="1043">
        <v>1.4252908403464281E-2</v>
      </c>
      <c r="O123" s="1043">
        <v>1.4252908403464281E-2</v>
      </c>
      <c r="P123" s="1043">
        <v>1.4252908403464281E-2</v>
      </c>
      <c r="Q123" s="1043">
        <v>1.4252908403464281E-2</v>
      </c>
      <c r="R123" s="1043">
        <v>7.918396704130734E-3</v>
      </c>
      <c r="S123" s="1043">
        <v>0</v>
      </c>
      <c r="T123" s="1043">
        <v>0</v>
      </c>
      <c r="U123" s="1043">
        <v>0</v>
      </c>
      <c r="V123" s="1043">
        <v>0</v>
      </c>
      <c r="W123" s="1043">
        <v>0</v>
      </c>
      <c r="X123" s="1043">
        <v>0</v>
      </c>
      <c r="Y123" s="1043">
        <v>0</v>
      </c>
      <c r="Z123" s="1043">
        <v>0</v>
      </c>
      <c r="AA123" s="1043">
        <v>0</v>
      </c>
      <c r="AB123" s="1043">
        <v>0</v>
      </c>
      <c r="AC123" s="1043">
        <v>0</v>
      </c>
      <c r="AD123" s="1043">
        <v>0</v>
      </c>
      <c r="AE123" s="1043">
        <v>0</v>
      </c>
      <c r="AF123" s="1043">
        <v>0</v>
      </c>
      <c r="AG123" s="1043">
        <v>0</v>
      </c>
      <c r="AH123" s="1043">
        <v>0</v>
      </c>
      <c r="AI123" s="1043">
        <v>0</v>
      </c>
      <c r="AJ123" s="1043">
        <v>0</v>
      </c>
      <c r="AK123" s="1043">
        <v>0</v>
      </c>
      <c r="AL123" s="1043">
        <v>0</v>
      </c>
      <c r="AM123" s="1043">
        <v>0</v>
      </c>
      <c r="AN123" s="1043">
        <v>0</v>
      </c>
      <c r="AO123" s="1044">
        <v>0</v>
      </c>
      <c r="AP123" s="50"/>
      <c r="AQ123" s="1042">
        <v>0</v>
      </c>
      <c r="AR123" s="1043">
        <v>0</v>
      </c>
      <c r="AS123" s="1043">
        <v>99.743545667707167</v>
      </c>
      <c r="AT123" s="1043">
        <v>99.743545667707167</v>
      </c>
      <c r="AU123" s="1043">
        <v>99.743545667707167</v>
      </c>
      <c r="AV123" s="1043">
        <v>99.743545667707167</v>
      </c>
      <c r="AW123" s="1043">
        <v>53.87807940568262</v>
      </c>
      <c r="AX123" s="1043">
        <v>0</v>
      </c>
      <c r="AY123" s="1043">
        <v>0</v>
      </c>
      <c r="AZ123" s="1043">
        <v>0</v>
      </c>
      <c r="BA123" s="1043">
        <v>0</v>
      </c>
      <c r="BB123" s="1043">
        <v>0</v>
      </c>
      <c r="BC123" s="1043">
        <v>0</v>
      </c>
      <c r="BD123" s="1043">
        <v>0</v>
      </c>
      <c r="BE123" s="1043">
        <v>0</v>
      </c>
      <c r="BF123" s="1043">
        <v>0</v>
      </c>
      <c r="BG123" s="1043">
        <v>0</v>
      </c>
      <c r="BH123" s="1043">
        <v>0</v>
      </c>
      <c r="BI123" s="1043">
        <v>0</v>
      </c>
      <c r="BJ123" s="1043">
        <v>0</v>
      </c>
      <c r="BK123" s="1043">
        <v>0</v>
      </c>
      <c r="BL123" s="1043">
        <v>0</v>
      </c>
      <c r="BM123" s="1043">
        <v>0</v>
      </c>
      <c r="BN123" s="1043">
        <v>0</v>
      </c>
      <c r="BO123" s="1043">
        <v>0</v>
      </c>
      <c r="BP123" s="1043">
        <v>0</v>
      </c>
      <c r="BQ123" s="1043">
        <v>0</v>
      </c>
      <c r="BR123" s="1043">
        <v>0</v>
      </c>
      <c r="BS123" s="1043">
        <v>0</v>
      </c>
      <c r="BT123" s="1044">
        <v>0</v>
      </c>
    </row>
    <row r="124" spans="2:73" outlineLevel="1">
      <c r="B124" s="1041" t="s">
        <v>208</v>
      </c>
      <c r="C124" s="1041" t="s">
        <v>798</v>
      </c>
      <c r="D124" s="1041" t="s">
        <v>20</v>
      </c>
      <c r="E124" s="1041" t="s">
        <v>796</v>
      </c>
      <c r="F124" s="1041" t="s">
        <v>801</v>
      </c>
      <c r="G124" s="1041" t="s">
        <v>802</v>
      </c>
      <c r="H124" s="1041">
        <v>2013</v>
      </c>
      <c r="I124" s="640" t="s">
        <v>570</v>
      </c>
      <c r="J124" s="640" t="s">
        <v>578</v>
      </c>
      <c r="K124" s="50"/>
      <c r="L124" s="1042">
        <v>0</v>
      </c>
      <c r="M124" s="1043">
        <v>0</v>
      </c>
      <c r="N124" s="1043">
        <v>2.3380121E-2</v>
      </c>
      <c r="O124" s="1043">
        <v>2.3380121E-2</v>
      </c>
      <c r="P124" s="1043">
        <v>2.3380121E-2</v>
      </c>
      <c r="Q124" s="1043">
        <v>2.3380121E-2</v>
      </c>
      <c r="R124" s="1043">
        <v>0</v>
      </c>
      <c r="S124" s="1043">
        <v>0</v>
      </c>
      <c r="T124" s="1043">
        <v>0</v>
      </c>
      <c r="U124" s="1043">
        <v>0</v>
      </c>
      <c r="V124" s="1043">
        <v>0</v>
      </c>
      <c r="W124" s="1043">
        <v>0</v>
      </c>
      <c r="X124" s="1043">
        <v>0</v>
      </c>
      <c r="Y124" s="1043">
        <v>0</v>
      </c>
      <c r="Z124" s="1043">
        <v>0</v>
      </c>
      <c r="AA124" s="1043">
        <v>0</v>
      </c>
      <c r="AB124" s="1043">
        <v>0</v>
      </c>
      <c r="AC124" s="1043">
        <v>0</v>
      </c>
      <c r="AD124" s="1043">
        <v>0</v>
      </c>
      <c r="AE124" s="1043">
        <v>0</v>
      </c>
      <c r="AF124" s="1043">
        <v>0</v>
      </c>
      <c r="AG124" s="1043">
        <v>0</v>
      </c>
      <c r="AH124" s="1043">
        <v>0</v>
      </c>
      <c r="AI124" s="1043">
        <v>0</v>
      </c>
      <c r="AJ124" s="1043">
        <v>0</v>
      </c>
      <c r="AK124" s="1043">
        <v>0</v>
      </c>
      <c r="AL124" s="1043">
        <v>0</v>
      </c>
      <c r="AM124" s="1043">
        <v>0</v>
      </c>
      <c r="AN124" s="1043">
        <v>0</v>
      </c>
      <c r="AO124" s="1044">
        <v>0</v>
      </c>
      <c r="AP124" s="50"/>
      <c r="AQ124" s="1042">
        <v>0</v>
      </c>
      <c r="AR124" s="1043">
        <v>0</v>
      </c>
      <c r="AS124" s="1043">
        <v>128.54037959999999</v>
      </c>
      <c r="AT124" s="1043">
        <v>128.54037959999999</v>
      </c>
      <c r="AU124" s="1043">
        <v>128.54037959999999</v>
      </c>
      <c r="AV124" s="1043">
        <v>128.54037959999999</v>
      </c>
      <c r="AW124" s="1043">
        <v>0</v>
      </c>
      <c r="AX124" s="1043">
        <v>0</v>
      </c>
      <c r="AY124" s="1043">
        <v>0</v>
      </c>
      <c r="AZ124" s="1043">
        <v>0</v>
      </c>
      <c r="BA124" s="1043">
        <v>0</v>
      </c>
      <c r="BB124" s="1043">
        <v>0</v>
      </c>
      <c r="BC124" s="1043">
        <v>0</v>
      </c>
      <c r="BD124" s="1043">
        <v>0</v>
      </c>
      <c r="BE124" s="1043">
        <v>0</v>
      </c>
      <c r="BF124" s="1043">
        <v>0</v>
      </c>
      <c r="BG124" s="1043">
        <v>0</v>
      </c>
      <c r="BH124" s="1043">
        <v>0</v>
      </c>
      <c r="BI124" s="1043">
        <v>0</v>
      </c>
      <c r="BJ124" s="1043">
        <v>0</v>
      </c>
      <c r="BK124" s="1043">
        <v>0</v>
      </c>
      <c r="BL124" s="1043">
        <v>0</v>
      </c>
      <c r="BM124" s="1043">
        <v>0</v>
      </c>
      <c r="BN124" s="1043">
        <v>0</v>
      </c>
      <c r="BO124" s="1043">
        <v>0</v>
      </c>
      <c r="BP124" s="1043">
        <v>0</v>
      </c>
      <c r="BQ124" s="1043">
        <v>0</v>
      </c>
      <c r="BR124" s="1043">
        <v>0</v>
      </c>
      <c r="BS124" s="1043">
        <v>0</v>
      </c>
      <c r="BT124" s="1044">
        <v>0</v>
      </c>
    </row>
    <row r="125" spans="2:73" outlineLevel="1">
      <c r="B125" s="1041" t="s">
        <v>208</v>
      </c>
      <c r="C125" s="1041" t="s">
        <v>798</v>
      </c>
      <c r="D125" s="1041" t="s">
        <v>20</v>
      </c>
      <c r="E125" s="1041" t="s">
        <v>796</v>
      </c>
      <c r="F125" s="1041" t="s">
        <v>801</v>
      </c>
      <c r="G125" s="1041" t="s">
        <v>802</v>
      </c>
      <c r="H125" s="1041">
        <v>2013</v>
      </c>
      <c r="I125" s="640" t="s">
        <v>570</v>
      </c>
      <c r="J125" s="640" t="s">
        <v>578</v>
      </c>
      <c r="K125" s="50"/>
      <c r="L125" s="1042">
        <v>0</v>
      </c>
      <c r="M125" s="1043">
        <v>0</v>
      </c>
      <c r="N125" s="1043">
        <v>8.8185216529999995</v>
      </c>
      <c r="O125" s="1043">
        <v>8.8185216529999995</v>
      </c>
      <c r="P125" s="1043">
        <v>8.8185216529999995</v>
      </c>
      <c r="Q125" s="1043">
        <v>8.8185216529999995</v>
      </c>
      <c r="R125" s="1043">
        <v>0</v>
      </c>
      <c r="S125" s="1043">
        <v>0</v>
      </c>
      <c r="T125" s="1043">
        <v>0</v>
      </c>
      <c r="U125" s="1043">
        <v>0</v>
      </c>
      <c r="V125" s="1043">
        <v>0</v>
      </c>
      <c r="W125" s="1043">
        <v>0</v>
      </c>
      <c r="X125" s="1043">
        <v>0</v>
      </c>
      <c r="Y125" s="1043">
        <v>0</v>
      </c>
      <c r="Z125" s="1043">
        <v>0</v>
      </c>
      <c r="AA125" s="1043">
        <v>0</v>
      </c>
      <c r="AB125" s="1043">
        <v>0</v>
      </c>
      <c r="AC125" s="1043">
        <v>0</v>
      </c>
      <c r="AD125" s="1043">
        <v>0</v>
      </c>
      <c r="AE125" s="1043">
        <v>0</v>
      </c>
      <c r="AF125" s="1043">
        <v>0</v>
      </c>
      <c r="AG125" s="1043">
        <v>0</v>
      </c>
      <c r="AH125" s="1043">
        <v>0</v>
      </c>
      <c r="AI125" s="1043">
        <v>0</v>
      </c>
      <c r="AJ125" s="1043">
        <v>0</v>
      </c>
      <c r="AK125" s="1043">
        <v>0</v>
      </c>
      <c r="AL125" s="1043">
        <v>0</v>
      </c>
      <c r="AM125" s="1043">
        <v>0</v>
      </c>
      <c r="AN125" s="1043">
        <v>0</v>
      </c>
      <c r="AO125" s="1044">
        <v>0</v>
      </c>
      <c r="AP125" s="50"/>
      <c r="AQ125" s="1042">
        <v>0</v>
      </c>
      <c r="AR125" s="1043">
        <v>0</v>
      </c>
      <c r="AS125" s="1043">
        <v>48482.902889999998</v>
      </c>
      <c r="AT125" s="1043">
        <v>48482.902889999998</v>
      </c>
      <c r="AU125" s="1043">
        <v>48482.902889999998</v>
      </c>
      <c r="AV125" s="1043">
        <v>48482.902889999998</v>
      </c>
      <c r="AW125" s="1043">
        <v>0</v>
      </c>
      <c r="AX125" s="1043">
        <v>0</v>
      </c>
      <c r="AY125" s="1043">
        <v>0</v>
      </c>
      <c r="AZ125" s="1043">
        <v>0</v>
      </c>
      <c r="BA125" s="1043">
        <v>0</v>
      </c>
      <c r="BB125" s="1043">
        <v>0</v>
      </c>
      <c r="BC125" s="1043">
        <v>0</v>
      </c>
      <c r="BD125" s="1043">
        <v>0</v>
      </c>
      <c r="BE125" s="1043">
        <v>0</v>
      </c>
      <c r="BF125" s="1043">
        <v>0</v>
      </c>
      <c r="BG125" s="1043">
        <v>0</v>
      </c>
      <c r="BH125" s="1043">
        <v>0</v>
      </c>
      <c r="BI125" s="1043">
        <v>0</v>
      </c>
      <c r="BJ125" s="1043">
        <v>0</v>
      </c>
      <c r="BK125" s="1043">
        <v>0</v>
      </c>
      <c r="BL125" s="1043">
        <v>0</v>
      </c>
      <c r="BM125" s="1043">
        <v>0</v>
      </c>
      <c r="BN125" s="1043">
        <v>0</v>
      </c>
      <c r="BO125" s="1043">
        <v>0</v>
      </c>
      <c r="BP125" s="1043">
        <v>0</v>
      </c>
      <c r="BQ125" s="1043">
        <v>0</v>
      </c>
      <c r="BR125" s="1043">
        <v>0</v>
      </c>
      <c r="BS125" s="1043">
        <v>0</v>
      </c>
      <c r="BT125" s="1044">
        <v>0</v>
      </c>
    </row>
    <row r="126" spans="2:73" outlineLevel="1">
      <c r="B126" s="1041" t="s">
        <v>208</v>
      </c>
      <c r="C126" s="1041" t="s">
        <v>798</v>
      </c>
      <c r="D126" s="1041" t="s">
        <v>17</v>
      </c>
      <c r="E126" s="1041" t="s">
        <v>796</v>
      </c>
      <c r="F126" s="1041" t="s">
        <v>801</v>
      </c>
      <c r="G126" s="1041" t="s">
        <v>802</v>
      </c>
      <c r="H126" s="1041">
        <v>2013</v>
      </c>
      <c r="I126" s="640" t="s">
        <v>570</v>
      </c>
      <c r="J126" s="640" t="s">
        <v>578</v>
      </c>
      <c r="K126" s="50"/>
      <c r="L126" s="1042">
        <v>0</v>
      </c>
      <c r="M126" s="1043">
        <v>0</v>
      </c>
      <c r="N126" s="1043">
        <v>17.527767950000001</v>
      </c>
      <c r="O126" s="1043">
        <v>17.527767950000001</v>
      </c>
      <c r="P126" s="1043">
        <v>17.527767950000001</v>
      </c>
      <c r="Q126" s="1043">
        <v>17.527767950000001</v>
      </c>
      <c r="R126" s="1043">
        <v>17.527767950000001</v>
      </c>
      <c r="S126" s="1043">
        <v>17.527767950000001</v>
      </c>
      <c r="T126" s="1043">
        <v>17.527767950000001</v>
      </c>
      <c r="U126" s="1043">
        <v>17.527767950000001</v>
      </c>
      <c r="V126" s="1043">
        <v>17.527767950000001</v>
      </c>
      <c r="W126" s="1043">
        <v>17.527767950000001</v>
      </c>
      <c r="X126" s="1043">
        <v>17.527767950000001</v>
      </c>
      <c r="Y126" s="1043">
        <v>17.527767950000001</v>
      </c>
      <c r="Z126" s="1043">
        <v>17.527767950000001</v>
      </c>
      <c r="AA126" s="1043">
        <v>17.527767950000001</v>
      </c>
      <c r="AB126" s="1043">
        <v>17.527767950000001</v>
      </c>
      <c r="AC126" s="1043">
        <v>1.379108561</v>
      </c>
      <c r="AD126" s="1043">
        <v>1.379108561</v>
      </c>
      <c r="AE126" s="1043">
        <v>0</v>
      </c>
      <c r="AF126" s="1043">
        <v>0</v>
      </c>
      <c r="AG126" s="1043">
        <v>0</v>
      </c>
      <c r="AH126" s="1043">
        <v>0</v>
      </c>
      <c r="AI126" s="1043">
        <v>0</v>
      </c>
      <c r="AJ126" s="1043">
        <v>0</v>
      </c>
      <c r="AK126" s="1043">
        <v>0</v>
      </c>
      <c r="AL126" s="1043">
        <v>0</v>
      </c>
      <c r="AM126" s="1043">
        <v>0</v>
      </c>
      <c r="AN126" s="1043">
        <v>0</v>
      </c>
      <c r="AO126" s="1044">
        <v>0</v>
      </c>
      <c r="AP126" s="50"/>
      <c r="AQ126" s="1042">
        <v>0</v>
      </c>
      <c r="AR126" s="1043">
        <v>0</v>
      </c>
      <c r="AS126" s="1043">
        <v>107575.724</v>
      </c>
      <c r="AT126" s="1043">
        <v>107575.724</v>
      </c>
      <c r="AU126" s="1043">
        <v>107575.724</v>
      </c>
      <c r="AV126" s="1043">
        <v>107575.724</v>
      </c>
      <c r="AW126" s="1043">
        <v>107575.724</v>
      </c>
      <c r="AX126" s="1043">
        <v>107575.724</v>
      </c>
      <c r="AY126" s="1043">
        <v>107575.724</v>
      </c>
      <c r="AZ126" s="1043">
        <v>107575.724</v>
      </c>
      <c r="BA126" s="1043">
        <v>107575.724</v>
      </c>
      <c r="BB126" s="1043">
        <v>107575.724</v>
      </c>
      <c r="BC126" s="1043">
        <v>107575.724</v>
      </c>
      <c r="BD126" s="1043">
        <v>107575.724</v>
      </c>
      <c r="BE126" s="1043">
        <v>107575.724</v>
      </c>
      <c r="BF126" s="1043">
        <v>107575.724</v>
      </c>
      <c r="BG126" s="1043">
        <v>107575.724</v>
      </c>
      <c r="BH126" s="1043">
        <v>10485.504000000001</v>
      </c>
      <c r="BI126" s="1043">
        <v>10485.504000000001</v>
      </c>
      <c r="BJ126" s="1043">
        <v>0</v>
      </c>
      <c r="BK126" s="1043">
        <v>0</v>
      </c>
      <c r="BL126" s="1043">
        <v>0</v>
      </c>
      <c r="BM126" s="1043">
        <v>0</v>
      </c>
      <c r="BN126" s="1043">
        <v>0</v>
      </c>
      <c r="BO126" s="1043">
        <v>0</v>
      </c>
      <c r="BP126" s="1043">
        <v>0</v>
      </c>
      <c r="BQ126" s="1043">
        <v>0</v>
      </c>
      <c r="BR126" s="1043">
        <v>0</v>
      </c>
      <c r="BS126" s="1043">
        <v>0</v>
      </c>
      <c r="BT126" s="1044">
        <v>0</v>
      </c>
    </row>
    <row r="127" spans="2:73" outlineLevel="1">
      <c r="B127" s="1041" t="s">
        <v>208</v>
      </c>
      <c r="C127" s="1041" t="s">
        <v>798</v>
      </c>
      <c r="D127" s="1041" t="s">
        <v>22</v>
      </c>
      <c r="E127" s="1041" t="s">
        <v>796</v>
      </c>
      <c r="F127" s="1041" t="s">
        <v>801</v>
      </c>
      <c r="G127" s="1041" t="s">
        <v>802</v>
      </c>
      <c r="H127" s="1041">
        <v>2013</v>
      </c>
      <c r="I127" s="640" t="s">
        <v>570</v>
      </c>
      <c r="J127" s="640" t="s">
        <v>578</v>
      </c>
      <c r="K127" s="50"/>
      <c r="L127" s="1042">
        <v>0</v>
      </c>
      <c r="M127" s="1043">
        <v>0</v>
      </c>
      <c r="N127" s="1043">
        <v>186.59722310000001</v>
      </c>
      <c r="O127" s="1043">
        <v>165.22298470000001</v>
      </c>
      <c r="P127" s="1043">
        <v>165.22298470000001</v>
      </c>
      <c r="Q127" s="1043">
        <v>165.22298470000001</v>
      </c>
      <c r="R127" s="1043">
        <v>161.57210069999999</v>
      </c>
      <c r="S127" s="1043">
        <v>159.7785275</v>
      </c>
      <c r="T127" s="1043">
        <v>159.7785275</v>
      </c>
      <c r="U127" s="1043">
        <v>159.67861149999999</v>
      </c>
      <c r="V127" s="1043">
        <v>149.81416540000001</v>
      </c>
      <c r="W127" s="1043">
        <v>140.11076080000001</v>
      </c>
      <c r="X127" s="1043">
        <v>127.4135392</v>
      </c>
      <c r="Y127" s="1043">
        <v>126.5850899</v>
      </c>
      <c r="Z127" s="1043">
        <v>102.7722492</v>
      </c>
      <c r="AA127" s="1043">
        <v>36.277081440000003</v>
      </c>
      <c r="AB127" s="1043">
        <v>36.277081440000003</v>
      </c>
      <c r="AC127" s="1043">
        <v>29.924359590000002</v>
      </c>
      <c r="AD127" s="1043">
        <v>3.380306053</v>
      </c>
      <c r="AE127" s="1043">
        <v>3.272282073</v>
      </c>
      <c r="AF127" s="1043">
        <v>3.272282073</v>
      </c>
      <c r="AG127" s="1043">
        <v>3.272282073</v>
      </c>
      <c r="AH127" s="1043">
        <v>0</v>
      </c>
      <c r="AI127" s="1043">
        <v>0</v>
      </c>
      <c r="AJ127" s="1043">
        <v>0</v>
      </c>
      <c r="AK127" s="1043">
        <v>0</v>
      </c>
      <c r="AL127" s="1043">
        <v>0</v>
      </c>
      <c r="AM127" s="1043">
        <v>0</v>
      </c>
      <c r="AN127" s="1043">
        <v>0</v>
      </c>
      <c r="AO127" s="1044">
        <v>0</v>
      </c>
      <c r="AP127" s="50"/>
      <c r="AQ127" s="1042">
        <v>0</v>
      </c>
      <c r="AR127" s="1043">
        <v>0</v>
      </c>
      <c r="AS127" s="1043">
        <v>918178.35320000001</v>
      </c>
      <c r="AT127" s="1043">
        <v>829306.99140000006</v>
      </c>
      <c r="AU127" s="1043">
        <v>829306.99140000006</v>
      </c>
      <c r="AV127" s="1043">
        <v>829306.99140000006</v>
      </c>
      <c r="AW127" s="1043">
        <v>816589.17879999999</v>
      </c>
      <c r="AX127" s="1043">
        <v>807485.53399999999</v>
      </c>
      <c r="AY127" s="1043">
        <v>807485.53399999999</v>
      </c>
      <c r="AZ127" s="1043">
        <v>805876.924</v>
      </c>
      <c r="BA127" s="1043">
        <v>768683.2524</v>
      </c>
      <c r="BB127" s="1043">
        <v>714063.81079999998</v>
      </c>
      <c r="BC127" s="1043">
        <v>627430.37659999996</v>
      </c>
      <c r="BD127" s="1043">
        <v>614092.64690000005</v>
      </c>
      <c r="BE127" s="1043">
        <v>460341.30119999999</v>
      </c>
      <c r="BF127" s="1043">
        <v>182694.85490000001</v>
      </c>
      <c r="BG127" s="1043">
        <v>182694.85490000001</v>
      </c>
      <c r="BH127" s="1043">
        <v>149454.84770000001</v>
      </c>
      <c r="BI127" s="1043">
        <v>11693.203740000001</v>
      </c>
      <c r="BJ127" s="1043">
        <v>11398.9439</v>
      </c>
      <c r="BK127" s="1043">
        <v>11398.9439</v>
      </c>
      <c r="BL127" s="1043">
        <v>11398.9439</v>
      </c>
      <c r="BM127" s="1043">
        <v>0</v>
      </c>
      <c r="BN127" s="1043">
        <v>0</v>
      </c>
      <c r="BO127" s="1043">
        <v>0</v>
      </c>
      <c r="BP127" s="1043">
        <v>0</v>
      </c>
      <c r="BQ127" s="1043">
        <v>0</v>
      </c>
      <c r="BR127" s="1043">
        <v>0</v>
      </c>
      <c r="BS127" s="1043">
        <v>0</v>
      </c>
      <c r="BT127" s="1044">
        <v>0</v>
      </c>
    </row>
    <row r="128" spans="2:73" outlineLevel="1">
      <c r="B128" s="1041" t="s">
        <v>208</v>
      </c>
      <c r="C128" s="1041" t="s">
        <v>794</v>
      </c>
      <c r="D128" s="1041" t="s">
        <v>4</v>
      </c>
      <c r="E128" s="1041" t="s">
        <v>796</v>
      </c>
      <c r="F128" s="1041" t="s">
        <v>29</v>
      </c>
      <c r="G128" s="1041" t="s">
        <v>802</v>
      </c>
      <c r="H128" s="1041">
        <v>2013</v>
      </c>
      <c r="I128" s="640" t="s">
        <v>570</v>
      </c>
      <c r="J128" s="640" t="s">
        <v>578</v>
      </c>
      <c r="K128" s="50"/>
      <c r="L128" s="1042">
        <v>0</v>
      </c>
      <c r="M128" s="1043">
        <v>0</v>
      </c>
      <c r="N128" s="1043">
        <v>2.7E-2</v>
      </c>
      <c r="O128" s="1043">
        <v>2.7E-2</v>
      </c>
      <c r="P128" s="1043">
        <v>2.5999999999999999E-2</v>
      </c>
      <c r="Q128" s="1043">
        <v>2.3E-2</v>
      </c>
      <c r="R128" s="1043">
        <v>2.3E-2</v>
      </c>
      <c r="S128" s="1043">
        <v>2.3E-2</v>
      </c>
      <c r="T128" s="1043">
        <v>2.3E-2</v>
      </c>
      <c r="U128" s="1043">
        <v>2.3E-2</v>
      </c>
      <c r="V128" s="1043">
        <v>0.02</v>
      </c>
      <c r="W128" s="1043">
        <v>0.02</v>
      </c>
      <c r="X128" s="1043">
        <v>1.6E-2</v>
      </c>
      <c r="Y128" s="1043">
        <v>1.6E-2</v>
      </c>
      <c r="Z128" s="1043">
        <v>1.6E-2</v>
      </c>
      <c r="AA128" s="1043">
        <v>1.6E-2</v>
      </c>
      <c r="AB128" s="1043">
        <v>1.6E-2</v>
      </c>
      <c r="AC128" s="1043">
        <v>1.6E-2</v>
      </c>
      <c r="AD128" s="1043">
        <v>8.0000000000000002E-3</v>
      </c>
      <c r="AE128" s="1043">
        <v>8.0000000000000002E-3</v>
      </c>
      <c r="AF128" s="1043">
        <v>8.0000000000000002E-3</v>
      </c>
      <c r="AG128" s="1043">
        <v>8.0000000000000002E-3</v>
      </c>
      <c r="AH128" s="1043">
        <v>0</v>
      </c>
      <c r="AI128" s="1043">
        <v>0</v>
      </c>
      <c r="AJ128" s="1043">
        <v>0</v>
      </c>
      <c r="AK128" s="1043">
        <v>0</v>
      </c>
      <c r="AL128" s="1043">
        <v>0</v>
      </c>
      <c r="AM128" s="1043">
        <v>0</v>
      </c>
      <c r="AN128" s="1043">
        <v>0</v>
      </c>
      <c r="AO128" s="1044">
        <v>0</v>
      </c>
      <c r="AP128" s="50"/>
      <c r="AQ128" s="1042">
        <v>0</v>
      </c>
      <c r="AR128" s="1043">
        <v>0</v>
      </c>
      <c r="AS128" s="1043">
        <v>385</v>
      </c>
      <c r="AT128" s="1043">
        <v>385</v>
      </c>
      <c r="AU128" s="1043">
        <v>366</v>
      </c>
      <c r="AV128" s="1043">
        <v>316</v>
      </c>
      <c r="AW128" s="1043">
        <v>316</v>
      </c>
      <c r="AX128" s="1043">
        <v>316</v>
      </c>
      <c r="AY128" s="1043">
        <v>316</v>
      </c>
      <c r="AZ128" s="1043">
        <v>316</v>
      </c>
      <c r="BA128" s="1043">
        <v>265</v>
      </c>
      <c r="BB128" s="1043">
        <v>265</v>
      </c>
      <c r="BC128" s="1043">
        <v>252</v>
      </c>
      <c r="BD128" s="1043">
        <v>252</v>
      </c>
      <c r="BE128" s="1043">
        <v>252</v>
      </c>
      <c r="BF128" s="1043">
        <v>252</v>
      </c>
      <c r="BG128" s="1043">
        <v>252</v>
      </c>
      <c r="BH128" s="1043">
        <v>252</v>
      </c>
      <c r="BI128" s="1043">
        <v>133</v>
      </c>
      <c r="BJ128" s="1043">
        <v>133</v>
      </c>
      <c r="BK128" s="1043">
        <v>133</v>
      </c>
      <c r="BL128" s="1043">
        <v>133</v>
      </c>
      <c r="BM128" s="1043">
        <v>0</v>
      </c>
      <c r="BN128" s="1043">
        <v>0</v>
      </c>
      <c r="BO128" s="1043">
        <v>0</v>
      </c>
      <c r="BP128" s="1043">
        <v>0</v>
      </c>
      <c r="BQ128" s="1043">
        <v>0</v>
      </c>
      <c r="BR128" s="1043">
        <v>0</v>
      </c>
      <c r="BS128" s="1043">
        <v>0</v>
      </c>
      <c r="BT128" s="1044">
        <v>0</v>
      </c>
    </row>
    <row r="129" spans="2:72" outlineLevel="1">
      <c r="B129" s="1041" t="s">
        <v>208</v>
      </c>
      <c r="C129" s="1041" t="s">
        <v>812</v>
      </c>
      <c r="D129" s="1041" t="s">
        <v>14</v>
      </c>
      <c r="E129" s="1041" t="s">
        <v>796</v>
      </c>
      <c r="F129" s="1041" t="s">
        <v>29</v>
      </c>
      <c r="G129" s="1041" t="s">
        <v>802</v>
      </c>
      <c r="H129" s="1041">
        <v>2013</v>
      </c>
      <c r="I129" s="640" t="s">
        <v>570</v>
      </c>
      <c r="J129" s="640" t="s">
        <v>578</v>
      </c>
      <c r="K129" s="50"/>
      <c r="L129" s="1042">
        <v>0</v>
      </c>
      <c r="M129" s="1043">
        <v>0</v>
      </c>
      <c r="N129" s="1043">
        <v>4.1034658999999998</v>
      </c>
      <c r="O129" s="1043">
        <v>4.0968427930000004</v>
      </c>
      <c r="P129" s="1043">
        <v>4.0962406930000004</v>
      </c>
      <c r="Q129" s="1043">
        <v>4.0001818</v>
      </c>
      <c r="R129" s="1043">
        <v>3.9545607610000002</v>
      </c>
      <c r="S129" s="1043">
        <v>3.9089397149999994</v>
      </c>
      <c r="T129" s="1043">
        <v>3.8884207599999998</v>
      </c>
      <c r="U129" s="1043">
        <v>3.8884207599999998</v>
      </c>
      <c r="V129" s="1043">
        <v>3.508081185</v>
      </c>
      <c r="W129" s="1043">
        <v>3.508081185</v>
      </c>
      <c r="X129" s="1043">
        <v>3.1118182879999998</v>
      </c>
      <c r="Y129" s="1043">
        <v>3.1118182879999998</v>
      </c>
      <c r="Z129" s="1043">
        <v>2.6547019820000002</v>
      </c>
      <c r="AA129" s="1043">
        <v>2.6547019820000002</v>
      </c>
      <c r="AB129" s="1043">
        <v>2.4084019919999999</v>
      </c>
      <c r="AC129" s="1043">
        <v>2.0772019959999999</v>
      </c>
      <c r="AD129" s="1043">
        <v>2.0772019959999999</v>
      </c>
      <c r="AE129" s="1043">
        <v>2.0772019959999999</v>
      </c>
      <c r="AF129" s="1043">
        <v>2.0772019959999999</v>
      </c>
      <c r="AG129" s="1043">
        <v>2.0772019959999999</v>
      </c>
      <c r="AH129" s="1043">
        <v>0</v>
      </c>
      <c r="AI129" s="1043">
        <v>0</v>
      </c>
      <c r="AJ129" s="1043">
        <v>0</v>
      </c>
      <c r="AK129" s="1043">
        <v>0</v>
      </c>
      <c r="AL129" s="1043">
        <v>0</v>
      </c>
      <c r="AM129" s="1043">
        <v>0</v>
      </c>
      <c r="AN129" s="1043">
        <v>0</v>
      </c>
      <c r="AO129" s="1044">
        <v>0</v>
      </c>
      <c r="AP129" s="50"/>
      <c r="AQ129" s="1042">
        <v>0</v>
      </c>
      <c r="AR129" s="1043">
        <v>0</v>
      </c>
      <c r="AS129" s="1043">
        <v>26288.23473</v>
      </c>
      <c r="AT129" s="1043">
        <v>26159.258440000001</v>
      </c>
      <c r="AU129" s="1043">
        <v>26147.533319999999</v>
      </c>
      <c r="AV129" s="1043">
        <v>24304.925719999999</v>
      </c>
      <c r="AW129" s="1043">
        <v>23430.52245</v>
      </c>
      <c r="AX129" s="1043">
        <v>22556.11924</v>
      </c>
      <c r="AY129" s="1043">
        <v>22162.490280000002</v>
      </c>
      <c r="AZ129" s="1043">
        <v>22100.514660000001</v>
      </c>
      <c r="BA129" s="1043">
        <v>14805.994710000001</v>
      </c>
      <c r="BB129" s="1043">
        <v>14805.994710000001</v>
      </c>
      <c r="BC129" s="1043">
        <v>11537.49208</v>
      </c>
      <c r="BD129" s="1043">
        <v>11537.49208</v>
      </c>
      <c r="BE129" s="1043">
        <v>10017.49202</v>
      </c>
      <c r="BF129" s="1043">
        <v>10017.49202</v>
      </c>
      <c r="BG129" s="1043">
        <v>7992.4920199999997</v>
      </c>
      <c r="BH129" s="1043">
        <v>5256.4920199999997</v>
      </c>
      <c r="BI129" s="1043">
        <v>5256.4920199999997</v>
      </c>
      <c r="BJ129" s="1043">
        <v>5256.4920199999997</v>
      </c>
      <c r="BK129" s="1043">
        <v>5256.4920199999997</v>
      </c>
      <c r="BL129" s="1043">
        <v>5256.4920199999997</v>
      </c>
      <c r="BM129" s="1043">
        <v>0</v>
      </c>
      <c r="BN129" s="1043">
        <v>0</v>
      </c>
      <c r="BO129" s="1043">
        <v>0</v>
      </c>
      <c r="BP129" s="1043">
        <v>0</v>
      </c>
      <c r="BQ129" s="1043">
        <v>0</v>
      </c>
      <c r="BR129" s="1043">
        <v>0</v>
      </c>
      <c r="BS129" s="1043">
        <v>0</v>
      </c>
      <c r="BT129" s="1044">
        <v>0</v>
      </c>
    </row>
    <row r="130" spans="2:72" outlineLevel="1">
      <c r="B130" s="1041" t="s">
        <v>208</v>
      </c>
      <c r="C130" s="1041" t="s">
        <v>794</v>
      </c>
      <c r="D130" s="1041" t="s">
        <v>3</v>
      </c>
      <c r="E130" s="1041" t="s">
        <v>796</v>
      </c>
      <c r="F130" s="1041" t="s">
        <v>29</v>
      </c>
      <c r="G130" s="1041" t="s">
        <v>797</v>
      </c>
      <c r="H130" s="1041">
        <v>2013</v>
      </c>
      <c r="I130" s="640" t="s">
        <v>570</v>
      </c>
      <c r="J130" s="640" t="s">
        <v>578</v>
      </c>
      <c r="K130" s="50"/>
      <c r="L130" s="1042">
        <v>0</v>
      </c>
      <c r="M130" s="1043">
        <v>0</v>
      </c>
      <c r="N130" s="1043">
        <v>17.924923391</v>
      </c>
      <c r="O130" s="1043">
        <v>17.924923391</v>
      </c>
      <c r="P130" s="1043">
        <v>17.924923391</v>
      </c>
      <c r="Q130" s="1043">
        <v>17.924923391</v>
      </c>
      <c r="R130" s="1043">
        <v>17.924923391</v>
      </c>
      <c r="S130" s="1043">
        <v>17.924923391</v>
      </c>
      <c r="T130" s="1043">
        <v>17.924923391</v>
      </c>
      <c r="U130" s="1043">
        <v>17.924923391</v>
      </c>
      <c r="V130" s="1043">
        <v>17.924923391</v>
      </c>
      <c r="W130" s="1043">
        <v>17.924923391</v>
      </c>
      <c r="X130" s="1043">
        <v>17.924923391</v>
      </c>
      <c r="Y130" s="1043">
        <v>17.924923391</v>
      </c>
      <c r="Z130" s="1043">
        <v>17.924923391</v>
      </c>
      <c r="AA130" s="1043">
        <v>17.924923391</v>
      </c>
      <c r="AB130" s="1043">
        <v>17.924923391</v>
      </c>
      <c r="AC130" s="1043">
        <v>17.924923391</v>
      </c>
      <c r="AD130" s="1043">
        <v>17.924923391</v>
      </c>
      <c r="AE130" s="1043">
        <v>17.924923391</v>
      </c>
      <c r="AF130" s="1043">
        <v>14.987407758000002</v>
      </c>
      <c r="AG130" s="1043">
        <v>0</v>
      </c>
      <c r="AH130" s="1043">
        <v>0</v>
      </c>
      <c r="AI130" s="1043">
        <v>0</v>
      </c>
      <c r="AJ130" s="1043">
        <v>0</v>
      </c>
      <c r="AK130" s="1043">
        <v>0</v>
      </c>
      <c r="AL130" s="1043">
        <v>0</v>
      </c>
      <c r="AM130" s="1043">
        <v>0</v>
      </c>
      <c r="AN130" s="1043">
        <v>0</v>
      </c>
      <c r="AO130" s="1044">
        <v>0</v>
      </c>
      <c r="AP130" s="50"/>
      <c r="AQ130" s="1042">
        <v>0</v>
      </c>
      <c r="AR130" s="1043">
        <v>0</v>
      </c>
      <c r="AS130" s="1043">
        <v>31728.368681300002</v>
      </c>
      <c r="AT130" s="1043">
        <v>31728.368681300002</v>
      </c>
      <c r="AU130" s="1043">
        <v>31728.368681300002</v>
      </c>
      <c r="AV130" s="1043">
        <v>31728.368681300002</v>
      </c>
      <c r="AW130" s="1043">
        <v>31728.368681300002</v>
      </c>
      <c r="AX130" s="1043">
        <v>31728.368681300002</v>
      </c>
      <c r="AY130" s="1043">
        <v>31728.368681300002</v>
      </c>
      <c r="AZ130" s="1043">
        <v>31728.368681300002</v>
      </c>
      <c r="BA130" s="1043">
        <v>31728.368681300002</v>
      </c>
      <c r="BB130" s="1043">
        <v>31728.368681300002</v>
      </c>
      <c r="BC130" s="1043">
        <v>31728.368681300002</v>
      </c>
      <c r="BD130" s="1043">
        <v>31728.368681300002</v>
      </c>
      <c r="BE130" s="1043">
        <v>31728.368681300002</v>
      </c>
      <c r="BF130" s="1043">
        <v>31728.368681300002</v>
      </c>
      <c r="BG130" s="1043">
        <v>31728.368681300002</v>
      </c>
      <c r="BH130" s="1043">
        <v>31728.368681300002</v>
      </c>
      <c r="BI130" s="1043">
        <v>31728.368681300002</v>
      </c>
      <c r="BJ130" s="1043">
        <v>31728.368681300002</v>
      </c>
      <c r="BK130" s="1043">
        <v>29101.482341800001</v>
      </c>
      <c r="BL130" s="1043">
        <v>0</v>
      </c>
      <c r="BM130" s="1043">
        <v>0</v>
      </c>
      <c r="BN130" s="1043">
        <v>0</v>
      </c>
      <c r="BO130" s="1043">
        <v>0</v>
      </c>
      <c r="BP130" s="1043">
        <v>0</v>
      </c>
      <c r="BQ130" s="1043">
        <v>0</v>
      </c>
      <c r="BR130" s="1043">
        <v>0</v>
      </c>
      <c r="BS130" s="1043">
        <v>0</v>
      </c>
      <c r="BT130" s="1044">
        <v>0</v>
      </c>
    </row>
    <row r="131" spans="2:72" outlineLevel="1">
      <c r="B131" s="1041" t="s">
        <v>208</v>
      </c>
      <c r="C131" s="1041" t="s">
        <v>798</v>
      </c>
      <c r="D131" s="1041" t="s">
        <v>800</v>
      </c>
      <c r="E131" s="1041" t="s">
        <v>796</v>
      </c>
      <c r="F131" s="1041" t="s">
        <v>801</v>
      </c>
      <c r="G131" s="1041" t="s">
        <v>797</v>
      </c>
      <c r="H131" s="1041">
        <v>2013</v>
      </c>
      <c r="I131" s="640" t="s">
        <v>570</v>
      </c>
      <c r="J131" s="640" t="s">
        <v>578</v>
      </c>
      <c r="K131" s="50"/>
      <c r="L131" s="1042">
        <v>0</v>
      </c>
      <c r="M131" s="1043">
        <v>0</v>
      </c>
      <c r="N131" s="1043">
        <v>0</v>
      </c>
      <c r="O131" s="1043">
        <v>21.332560000000001</v>
      </c>
      <c r="P131" s="1043">
        <v>0</v>
      </c>
      <c r="Q131" s="1043">
        <v>0</v>
      </c>
      <c r="R131" s="1043">
        <v>0</v>
      </c>
      <c r="S131" s="1043">
        <v>0</v>
      </c>
      <c r="T131" s="1043">
        <v>0</v>
      </c>
      <c r="U131" s="1043">
        <v>0</v>
      </c>
      <c r="V131" s="1043">
        <v>0</v>
      </c>
      <c r="W131" s="1043">
        <v>0</v>
      </c>
      <c r="X131" s="1043">
        <v>0</v>
      </c>
      <c r="Y131" s="1043">
        <v>0</v>
      </c>
      <c r="Z131" s="1043">
        <v>0</v>
      </c>
      <c r="AA131" s="1043">
        <v>0</v>
      </c>
      <c r="AB131" s="1043">
        <v>0</v>
      </c>
      <c r="AC131" s="1043">
        <v>0</v>
      </c>
      <c r="AD131" s="1043">
        <v>0</v>
      </c>
      <c r="AE131" s="1043">
        <v>0</v>
      </c>
      <c r="AF131" s="1043">
        <v>0</v>
      </c>
      <c r="AG131" s="1043">
        <v>0</v>
      </c>
      <c r="AH131" s="1043">
        <v>0</v>
      </c>
      <c r="AI131" s="1043">
        <v>0</v>
      </c>
      <c r="AJ131" s="1043">
        <v>0</v>
      </c>
      <c r="AK131" s="1043">
        <v>0</v>
      </c>
      <c r="AL131" s="1043">
        <v>0</v>
      </c>
      <c r="AM131" s="1043">
        <v>0</v>
      </c>
      <c r="AN131" s="1043">
        <v>0</v>
      </c>
      <c r="AO131" s="1044">
        <v>0</v>
      </c>
      <c r="AP131" s="50"/>
      <c r="AQ131" s="1042">
        <v>0</v>
      </c>
      <c r="AR131" s="1043">
        <v>0</v>
      </c>
      <c r="AS131" s="1043">
        <v>0</v>
      </c>
      <c r="AT131" s="1043">
        <v>0</v>
      </c>
      <c r="AU131" s="1043">
        <v>0</v>
      </c>
      <c r="AV131" s="1043">
        <v>0</v>
      </c>
      <c r="AW131" s="1043">
        <v>0</v>
      </c>
      <c r="AX131" s="1043">
        <v>0</v>
      </c>
      <c r="AY131" s="1043">
        <v>0</v>
      </c>
      <c r="AZ131" s="1043">
        <v>0</v>
      </c>
      <c r="BA131" s="1043">
        <v>0</v>
      </c>
      <c r="BB131" s="1043">
        <v>0</v>
      </c>
      <c r="BC131" s="1043">
        <v>0</v>
      </c>
      <c r="BD131" s="1043">
        <v>0</v>
      </c>
      <c r="BE131" s="1043">
        <v>0</v>
      </c>
      <c r="BF131" s="1043">
        <v>0</v>
      </c>
      <c r="BG131" s="1043">
        <v>0</v>
      </c>
      <c r="BH131" s="1043">
        <v>0</v>
      </c>
      <c r="BI131" s="1043">
        <v>0</v>
      </c>
      <c r="BJ131" s="1043">
        <v>0</v>
      </c>
      <c r="BK131" s="1043">
        <v>0</v>
      </c>
      <c r="BL131" s="1043">
        <v>0</v>
      </c>
      <c r="BM131" s="1043">
        <v>0</v>
      </c>
      <c r="BN131" s="1043">
        <v>0</v>
      </c>
      <c r="BO131" s="1043">
        <v>0</v>
      </c>
      <c r="BP131" s="1043">
        <v>0</v>
      </c>
      <c r="BQ131" s="1043">
        <v>0</v>
      </c>
      <c r="BR131" s="1043">
        <v>0</v>
      </c>
      <c r="BS131" s="1043">
        <v>0</v>
      </c>
      <c r="BT131" s="1044">
        <v>0</v>
      </c>
    </row>
    <row r="132" spans="2:72" outlineLevel="1">
      <c r="B132" s="1041" t="s">
        <v>821</v>
      </c>
      <c r="C132" s="1041" t="s">
        <v>794</v>
      </c>
      <c r="D132" s="1041" t="s">
        <v>42</v>
      </c>
      <c r="E132" s="1041" t="s">
        <v>796</v>
      </c>
      <c r="F132" s="1041" t="s">
        <v>29</v>
      </c>
      <c r="G132" s="1041" t="s">
        <v>797</v>
      </c>
      <c r="H132" s="1041">
        <v>2013</v>
      </c>
      <c r="I132" s="640" t="s">
        <v>570</v>
      </c>
      <c r="J132" s="640" t="s">
        <v>578</v>
      </c>
      <c r="K132" s="50"/>
      <c r="L132" s="1042">
        <v>0</v>
      </c>
      <c r="M132" s="1043">
        <v>0</v>
      </c>
      <c r="N132" s="1043">
        <v>0</v>
      </c>
      <c r="O132" s="1043">
        <v>216.10930000000002</v>
      </c>
      <c r="P132" s="1043">
        <v>0</v>
      </c>
      <c r="Q132" s="1043">
        <v>0</v>
      </c>
      <c r="R132" s="1043">
        <v>0</v>
      </c>
      <c r="S132" s="1043">
        <v>0</v>
      </c>
      <c r="T132" s="1043">
        <v>0</v>
      </c>
      <c r="U132" s="1043">
        <v>0</v>
      </c>
      <c r="V132" s="1043">
        <v>0</v>
      </c>
      <c r="W132" s="1043">
        <v>0</v>
      </c>
      <c r="X132" s="1043">
        <v>0</v>
      </c>
      <c r="Y132" s="1043">
        <v>0</v>
      </c>
      <c r="Z132" s="1043">
        <v>0</v>
      </c>
      <c r="AA132" s="1043">
        <v>0</v>
      </c>
      <c r="AB132" s="1043">
        <v>0</v>
      </c>
      <c r="AC132" s="1043">
        <v>0</v>
      </c>
      <c r="AD132" s="1043">
        <v>0</v>
      </c>
      <c r="AE132" s="1043">
        <v>0</v>
      </c>
      <c r="AF132" s="1043">
        <v>0</v>
      </c>
      <c r="AG132" s="1043">
        <v>0</v>
      </c>
      <c r="AH132" s="1043">
        <v>0</v>
      </c>
      <c r="AI132" s="1043">
        <v>0</v>
      </c>
      <c r="AJ132" s="1043">
        <v>0</v>
      </c>
      <c r="AK132" s="1043">
        <v>0</v>
      </c>
      <c r="AL132" s="1043">
        <v>0</v>
      </c>
      <c r="AM132" s="1043">
        <v>0</v>
      </c>
      <c r="AN132" s="1043">
        <v>0</v>
      </c>
      <c r="AO132" s="1044">
        <v>0</v>
      </c>
      <c r="AP132" s="50"/>
      <c r="AQ132" s="1042">
        <v>0</v>
      </c>
      <c r="AR132" s="1043">
        <v>0</v>
      </c>
      <c r="AS132" s="1043">
        <v>0</v>
      </c>
      <c r="AT132" s="1043">
        <v>0</v>
      </c>
      <c r="AU132" s="1043">
        <v>0</v>
      </c>
      <c r="AV132" s="1043">
        <v>0</v>
      </c>
      <c r="AW132" s="1043">
        <v>0</v>
      </c>
      <c r="AX132" s="1043">
        <v>0</v>
      </c>
      <c r="AY132" s="1043">
        <v>0</v>
      </c>
      <c r="AZ132" s="1043">
        <v>0</v>
      </c>
      <c r="BA132" s="1043">
        <v>0</v>
      </c>
      <c r="BB132" s="1043">
        <v>0</v>
      </c>
      <c r="BC132" s="1043">
        <v>0</v>
      </c>
      <c r="BD132" s="1043">
        <v>0</v>
      </c>
      <c r="BE132" s="1043">
        <v>0</v>
      </c>
      <c r="BF132" s="1043">
        <v>0</v>
      </c>
      <c r="BG132" s="1043">
        <v>0</v>
      </c>
      <c r="BH132" s="1043">
        <v>0</v>
      </c>
      <c r="BI132" s="1043">
        <v>0</v>
      </c>
      <c r="BJ132" s="1043">
        <v>0</v>
      </c>
      <c r="BK132" s="1043">
        <v>0</v>
      </c>
      <c r="BL132" s="1043">
        <v>0</v>
      </c>
      <c r="BM132" s="1043">
        <v>0</v>
      </c>
      <c r="BN132" s="1043">
        <v>0</v>
      </c>
      <c r="BO132" s="1043">
        <v>0</v>
      </c>
      <c r="BP132" s="1043">
        <v>0</v>
      </c>
      <c r="BQ132" s="1043">
        <v>0</v>
      </c>
      <c r="BR132" s="1043">
        <v>0</v>
      </c>
      <c r="BS132" s="1043">
        <v>0</v>
      </c>
      <c r="BT132" s="1044">
        <v>0</v>
      </c>
    </row>
    <row r="133" spans="2:72" outlineLevel="1">
      <c r="B133" s="1041" t="s">
        <v>821</v>
      </c>
      <c r="C133" s="1041" t="s">
        <v>807</v>
      </c>
      <c r="D133" s="1041" t="s">
        <v>815</v>
      </c>
      <c r="E133" s="1041" t="s">
        <v>796</v>
      </c>
      <c r="F133" s="1041" t="s">
        <v>807</v>
      </c>
      <c r="G133" s="1041" t="s">
        <v>802</v>
      </c>
      <c r="H133" s="1041">
        <v>2013</v>
      </c>
      <c r="I133" s="640" t="s">
        <v>570</v>
      </c>
      <c r="J133" s="640" t="s">
        <v>578</v>
      </c>
      <c r="K133" s="50"/>
      <c r="L133" s="1042">
        <v>0</v>
      </c>
      <c r="M133" s="1043">
        <v>0</v>
      </c>
      <c r="N133" s="1043">
        <v>46.347498000000002</v>
      </c>
      <c r="O133" s="1043">
        <v>46.347498000000002</v>
      </c>
      <c r="P133" s="1043">
        <v>46.347498000000002</v>
      </c>
      <c r="Q133" s="1043">
        <v>46.17</v>
      </c>
      <c r="R133" s="1043">
        <v>46.17</v>
      </c>
      <c r="S133" s="1043">
        <v>46.17</v>
      </c>
      <c r="T133" s="1043">
        <v>46.17</v>
      </c>
      <c r="U133" s="1043">
        <v>46.17</v>
      </c>
      <c r="V133" s="1043">
        <v>46.17</v>
      </c>
      <c r="W133" s="1043">
        <v>46.17</v>
      </c>
      <c r="X133" s="1043">
        <v>0</v>
      </c>
      <c r="Y133" s="1043">
        <v>0</v>
      </c>
      <c r="Z133" s="1043">
        <v>0</v>
      </c>
      <c r="AA133" s="1043">
        <v>0</v>
      </c>
      <c r="AB133" s="1043">
        <v>0</v>
      </c>
      <c r="AC133" s="1043">
        <v>0</v>
      </c>
      <c r="AD133" s="1043">
        <v>0</v>
      </c>
      <c r="AE133" s="1043">
        <v>0</v>
      </c>
      <c r="AF133" s="1043">
        <v>0</v>
      </c>
      <c r="AG133" s="1043">
        <v>0</v>
      </c>
      <c r="AH133" s="1043">
        <v>0</v>
      </c>
      <c r="AI133" s="1043">
        <v>0</v>
      </c>
      <c r="AJ133" s="1043">
        <v>0</v>
      </c>
      <c r="AK133" s="1043">
        <v>0</v>
      </c>
      <c r="AL133" s="1043">
        <v>0</v>
      </c>
      <c r="AM133" s="1043">
        <v>0</v>
      </c>
      <c r="AN133" s="1043">
        <v>0</v>
      </c>
      <c r="AO133" s="1044">
        <v>0</v>
      </c>
      <c r="AP133" s="50"/>
      <c r="AQ133" s="1042">
        <v>0</v>
      </c>
      <c r="AR133" s="1043">
        <v>0</v>
      </c>
      <c r="AS133" s="1043">
        <v>413307.69231000001</v>
      </c>
      <c r="AT133" s="1043">
        <v>413307.69231000001</v>
      </c>
      <c r="AU133" s="1043">
        <v>413307.69231000001</v>
      </c>
      <c r="AV133" s="1043">
        <v>402840</v>
      </c>
      <c r="AW133" s="1043">
        <v>402840</v>
      </c>
      <c r="AX133" s="1043">
        <v>402840</v>
      </c>
      <c r="AY133" s="1043">
        <v>402840</v>
      </c>
      <c r="AZ133" s="1043">
        <v>402840</v>
      </c>
      <c r="BA133" s="1043">
        <v>402840</v>
      </c>
      <c r="BB133" s="1043">
        <v>402840</v>
      </c>
      <c r="BC133" s="1043">
        <v>0</v>
      </c>
      <c r="BD133" s="1043">
        <v>0</v>
      </c>
      <c r="BE133" s="1043">
        <v>0</v>
      </c>
      <c r="BF133" s="1043">
        <v>0</v>
      </c>
      <c r="BG133" s="1043">
        <v>0</v>
      </c>
      <c r="BH133" s="1043">
        <v>0</v>
      </c>
      <c r="BI133" s="1043">
        <v>0</v>
      </c>
      <c r="BJ133" s="1043">
        <v>0</v>
      </c>
      <c r="BK133" s="1043">
        <v>0</v>
      </c>
      <c r="BL133" s="1043">
        <v>0</v>
      </c>
      <c r="BM133" s="1043">
        <v>0</v>
      </c>
      <c r="BN133" s="1043">
        <v>0</v>
      </c>
      <c r="BO133" s="1043">
        <v>0</v>
      </c>
      <c r="BP133" s="1043">
        <v>0</v>
      </c>
      <c r="BQ133" s="1043">
        <v>0</v>
      </c>
      <c r="BR133" s="1043">
        <v>0</v>
      </c>
      <c r="BS133" s="1043">
        <v>0</v>
      </c>
      <c r="BT133" s="1044">
        <v>0</v>
      </c>
    </row>
    <row r="134" spans="2:72" outlineLevel="1">
      <c r="B134" s="1041" t="s">
        <v>821</v>
      </c>
      <c r="C134" s="1041" t="s">
        <v>798</v>
      </c>
      <c r="D134" s="1041" t="s">
        <v>21</v>
      </c>
      <c r="E134" s="1041" t="s">
        <v>796</v>
      </c>
      <c r="F134" s="1041" t="s">
        <v>801</v>
      </c>
      <c r="G134" s="1041" t="s">
        <v>802</v>
      </c>
      <c r="H134" s="1041">
        <v>2014</v>
      </c>
      <c r="I134" s="640" t="s">
        <v>570</v>
      </c>
      <c r="J134" s="640" t="s">
        <v>585</v>
      </c>
      <c r="K134" s="50"/>
      <c r="L134" s="1042">
        <v>0</v>
      </c>
      <c r="M134" s="1043">
        <v>0</v>
      </c>
      <c r="N134" s="1043">
        <v>0</v>
      </c>
      <c r="O134" s="1043">
        <v>107.90901839999999</v>
      </c>
      <c r="P134" s="1043">
        <v>103.43850879999999</v>
      </c>
      <c r="Q134" s="1043">
        <v>97.155578399999996</v>
      </c>
      <c r="R134" s="1043">
        <v>59.809784639999997</v>
      </c>
      <c r="S134" s="1043">
        <v>59.809784639999997</v>
      </c>
      <c r="T134" s="1043">
        <v>59.809784639999997</v>
      </c>
      <c r="U134" s="1043">
        <v>59.809784639999997</v>
      </c>
      <c r="V134" s="1043">
        <v>59.809784639999997</v>
      </c>
      <c r="W134" s="1043">
        <v>59.809784639999997</v>
      </c>
      <c r="X134" s="1043">
        <v>59.809784639999997</v>
      </c>
      <c r="Y134" s="1043">
        <v>59.209724199999997</v>
      </c>
      <c r="Z134" s="1043">
        <v>27.63327366</v>
      </c>
      <c r="AA134" s="1043">
        <v>0</v>
      </c>
      <c r="AB134" s="1043">
        <v>0</v>
      </c>
      <c r="AC134" s="1043">
        <v>0</v>
      </c>
      <c r="AD134" s="1043">
        <v>0</v>
      </c>
      <c r="AE134" s="1043">
        <v>0</v>
      </c>
      <c r="AF134" s="1043">
        <v>0</v>
      </c>
      <c r="AG134" s="1043">
        <v>0</v>
      </c>
      <c r="AH134" s="1043">
        <v>0</v>
      </c>
      <c r="AI134" s="1043">
        <v>0</v>
      </c>
      <c r="AJ134" s="1043">
        <v>0</v>
      </c>
      <c r="AK134" s="1043">
        <v>0</v>
      </c>
      <c r="AL134" s="1043">
        <v>0</v>
      </c>
      <c r="AM134" s="1043">
        <v>0</v>
      </c>
      <c r="AN134" s="1043">
        <v>0</v>
      </c>
      <c r="AO134" s="1044">
        <v>0</v>
      </c>
      <c r="AP134" s="50"/>
      <c r="AQ134" s="1042">
        <v>0</v>
      </c>
      <c r="AR134" s="1043">
        <v>0</v>
      </c>
      <c r="AS134" s="1043">
        <v>0</v>
      </c>
      <c r="AT134" s="1043">
        <v>384743.78269999998</v>
      </c>
      <c r="AU134" s="1043">
        <v>368910.72269999998</v>
      </c>
      <c r="AV134" s="1043">
        <v>344504.96460000001</v>
      </c>
      <c r="AW134" s="1043">
        <v>220408.20110000001</v>
      </c>
      <c r="AX134" s="1043">
        <v>220408.20110000001</v>
      </c>
      <c r="AY134" s="1043">
        <v>220408.20110000001</v>
      </c>
      <c r="AZ134" s="1043">
        <v>220408.20110000001</v>
      </c>
      <c r="BA134" s="1043">
        <v>220408.20110000001</v>
      </c>
      <c r="BB134" s="1043">
        <v>220408.20110000001</v>
      </c>
      <c r="BC134" s="1043">
        <v>220408.20110000001</v>
      </c>
      <c r="BD134" s="1043">
        <v>214875.02439999999</v>
      </c>
      <c r="BE134" s="1043">
        <v>93421.087280000007</v>
      </c>
      <c r="BF134" s="1043">
        <v>0</v>
      </c>
      <c r="BG134" s="1043">
        <v>0</v>
      </c>
      <c r="BH134" s="1043">
        <v>0</v>
      </c>
      <c r="BI134" s="1043">
        <v>0</v>
      </c>
      <c r="BJ134" s="1043">
        <v>0</v>
      </c>
      <c r="BK134" s="1043">
        <v>0</v>
      </c>
      <c r="BL134" s="1043">
        <v>0</v>
      </c>
      <c r="BM134" s="1043">
        <v>0</v>
      </c>
      <c r="BN134" s="1043">
        <v>0</v>
      </c>
      <c r="BO134" s="1043">
        <v>0</v>
      </c>
      <c r="BP134" s="1043">
        <v>0</v>
      </c>
      <c r="BQ134" s="1043">
        <v>0</v>
      </c>
      <c r="BR134" s="1043">
        <v>0</v>
      </c>
      <c r="BS134" s="1043">
        <v>0</v>
      </c>
      <c r="BT134" s="1044">
        <v>0</v>
      </c>
    </row>
    <row r="135" spans="2:72" outlineLevel="1">
      <c r="B135" s="1041" t="s">
        <v>821</v>
      </c>
      <c r="C135" s="1041" t="s">
        <v>798</v>
      </c>
      <c r="D135" s="1041" t="s">
        <v>20</v>
      </c>
      <c r="E135" s="1041" t="s">
        <v>796</v>
      </c>
      <c r="F135" s="1041" t="s">
        <v>801</v>
      </c>
      <c r="G135" s="1041" t="s">
        <v>802</v>
      </c>
      <c r="H135" s="1041">
        <v>2014</v>
      </c>
      <c r="I135" s="640" t="s">
        <v>570</v>
      </c>
      <c r="J135" s="640" t="s">
        <v>585</v>
      </c>
      <c r="K135" s="50"/>
      <c r="L135" s="1042">
        <v>0</v>
      </c>
      <c r="M135" s="1043">
        <v>0</v>
      </c>
      <c r="N135" s="1043">
        <v>0</v>
      </c>
      <c r="O135" s="1043">
        <v>147.03623569999999</v>
      </c>
      <c r="P135" s="1043">
        <v>147.03623569999999</v>
      </c>
      <c r="Q135" s="1043">
        <v>147.03623569999999</v>
      </c>
      <c r="R135" s="1043">
        <v>147.03623569999999</v>
      </c>
      <c r="S135" s="1043">
        <v>0</v>
      </c>
      <c r="T135" s="1043">
        <v>0</v>
      </c>
      <c r="U135" s="1043">
        <v>0</v>
      </c>
      <c r="V135" s="1043">
        <v>0</v>
      </c>
      <c r="W135" s="1043">
        <v>0</v>
      </c>
      <c r="X135" s="1043">
        <v>0</v>
      </c>
      <c r="Y135" s="1043">
        <v>0</v>
      </c>
      <c r="Z135" s="1043">
        <v>0</v>
      </c>
      <c r="AA135" s="1043">
        <v>0</v>
      </c>
      <c r="AB135" s="1043">
        <v>0</v>
      </c>
      <c r="AC135" s="1043">
        <v>0</v>
      </c>
      <c r="AD135" s="1043">
        <v>0</v>
      </c>
      <c r="AE135" s="1043">
        <v>0</v>
      </c>
      <c r="AF135" s="1043">
        <v>0</v>
      </c>
      <c r="AG135" s="1043">
        <v>0</v>
      </c>
      <c r="AH135" s="1043">
        <v>0</v>
      </c>
      <c r="AI135" s="1043">
        <v>0</v>
      </c>
      <c r="AJ135" s="1043">
        <v>0</v>
      </c>
      <c r="AK135" s="1043">
        <v>0</v>
      </c>
      <c r="AL135" s="1043">
        <v>0</v>
      </c>
      <c r="AM135" s="1043">
        <v>0</v>
      </c>
      <c r="AN135" s="1043">
        <v>0</v>
      </c>
      <c r="AO135" s="1044">
        <v>0</v>
      </c>
      <c r="AP135" s="50"/>
      <c r="AQ135" s="1042">
        <v>0</v>
      </c>
      <c r="AR135" s="1043">
        <v>0</v>
      </c>
      <c r="AS135" s="1043">
        <v>0</v>
      </c>
      <c r="AT135" s="1043">
        <v>718009.27060000005</v>
      </c>
      <c r="AU135" s="1043">
        <v>718009.27060000005</v>
      </c>
      <c r="AV135" s="1043">
        <v>718009.27060000005</v>
      </c>
      <c r="AW135" s="1043">
        <v>718009.27060000005</v>
      </c>
      <c r="AX135" s="1043">
        <v>0</v>
      </c>
      <c r="AY135" s="1043">
        <v>0</v>
      </c>
      <c r="AZ135" s="1043">
        <v>0</v>
      </c>
      <c r="BA135" s="1043">
        <v>0</v>
      </c>
      <c r="BB135" s="1043">
        <v>0</v>
      </c>
      <c r="BC135" s="1043">
        <v>0</v>
      </c>
      <c r="BD135" s="1043">
        <v>0</v>
      </c>
      <c r="BE135" s="1043">
        <v>0</v>
      </c>
      <c r="BF135" s="1043">
        <v>0</v>
      </c>
      <c r="BG135" s="1043">
        <v>0</v>
      </c>
      <c r="BH135" s="1043">
        <v>0</v>
      </c>
      <c r="BI135" s="1043">
        <v>0</v>
      </c>
      <c r="BJ135" s="1043">
        <v>0</v>
      </c>
      <c r="BK135" s="1043">
        <v>0</v>
      </c>
      <c r="BL135" s="1043">
        <v>0</v>
      </c>
      <c r="BM135" s="1043">
        <v>0</v>
      </c>
      <c r="BN135" s="1043">
        <v>0</v>
      </c>
      <c r="BO135" s="1043">
        <v>0</v>
      </c>
      <c r="BP135" s="1043">
        <v>0</v>
      </c>
      <c r="BQ135" s="1043">
        <v>0</v>
      </c>
      <c r="BR135" s="1043">
        <v>0</v>
      </c>
      <c r="BS135" s="1043">
        <v>0</v>
      </c>
      <c r="BT135" s="1044">
        <v>0</v>
      </c>
    </row>
    <row r="136" spans="2:72" outlineLevel="1">
      <c r="B136" s="1041" t="s">
        <v>821</v>
      </c>
      <c r="C136" s="1041" t="s">
        <v>798</v>
      </c>
      <c r="D136" s="1041" t="s">
        <v>17</v>
      </c>
      <c r="E136" s="1041" t="s">
        <v>796</v>
      </c>
      <c r="F136" s="1041" t="s">
        <v>801</v>
      </c>
      <c r="G136" s="1041" t="s">
        <v>802</v>
      </c>
      <c r="H136" s="1041">
        <v>2014</v>
      </c>
      <c r="I136" s="640" t="s">
        <v>570</v>
      </c>
      <c r="J136" s="640" t="s">
        <v>585</v>
      </c>
      <c r="K136" s="50"/>
      <c r="L136" s="1042">
        <v>0</v>
      </c>
      <c r="M136" s="1043">
        <v>0</v>
      </c>
      <c r="N136" s="1043">
        <v>0</v>
      </c>
      <c r="O136" s="1043">
        <v>5.1362662200000004</v>
      </c>
      <c r="P136" s="1043">
        <v>5.1362662200000004</v>
      </c>
      <c r="Q136" s="1043">
        <v>5.1362662200000004</v>
      </c>
      <c r="R136" s="1043">
        <v>5.1362662200000004</v>
      </c>
      <c r="S136" s="1043">
        <v>5.1362662200000004</v>
      </c>
      <c r="T136" s="1043">
        <v>5.1362662200000004</v>
      </c>
      <c r="U136" s="1043">
        <v>5.1362662200000004</v>
      </c>
      <c r="V136" s="1043">
        <v>5.1362662200000004</v>
      </c>
      <c r="W136" s="1043">
        <v>5.1362662200000004</v>
      </c>
      <c r="X136" s="1043">
        <v>5.1362662200000004</v>
      </c>
      <c r="Y136" s="1043">
        <v>5.1362662200000004</v>
      </c>
      <c r="Z136" s="1043">
        <v>5.1362662200000004</v>
      </c>
      <c r="AA136" s="1043">
        <v>5.1362662200000004</v>
      </c>
      <c r="AB136" s="1043">
        <v>5.1362662200000004</v>
      </c>
      <c r="AC136" s="1043">
        <v>5.1362662200000004</v>
      </c>
      <c r="AD136" s="1043">
        <v>0</v>
      </c>
      <c r="AE136" s="1043">
        <v>0</v>
      </c>
      <c r="AF136" s="1043">
        <v>0</v>
      </c>
      <c r="AG136" s="1043">
        <v>0</v>
      </c>
      <c r="AH136" s="1043">
        <v>0</v>
      </c>
      <c r="AI136" s="1043">
        <v>0</v>
      </c>
      <c r="AJ136" s="1043">
        <v>0</v>
      </c>
      <c r="AK136" s="1043">
        <v>0</v>
      </c>
      <c r="AL136" s="1043">
        <v>0</v>
      </c>
      <c r="AM136" s="1043">
        <v>0</v>
      </c>
      <c r="AN136" s="1043">
        <v>0</v>
      </c>
      <c r="AO136" s="1044">
        <v>0</v>
      </c>
      <c r="AP136" s="50"/>
      <c r="AQ136" s="1042">
        <v>0</v>
      </c>
      <c r="AR136" s="1043">
        <v>0</v>
      </c>
      <c r="AS136" s="1043">
        <v>0</v>
      </c>
      <c r="AT136" s="1043">
        <v>9537.6134789999996</v>
      </c>
      <c r="AU136" s="1043">
        <v>9537.6134789999996</v>
      </c>
      <c r="AV136" s="1043">
        <v>9537.6134789999996</v>
      </c>
      <c r="AW136" s="1043">
        <v>9537.6134789999996</v>
      </c>
      <c r="AX136" s="1043">
        <v>9537.6134789999996</v>
      </c>
      <c r="AY136" s="1043">
        <v>9537.6134789999996</v>
      </c>
      <c r="AZ136" s="1043">
        <v>9537.6134789999996</v>
      </c>
      <c r="BA136" s="1043">
        <v>9537.6134789999996</v>
      </c>
      <c r="BB136" s="1043">
        <v>9537.6134789999996</v>
      </c>
      <c r="BC136" s="1043">
        <v>9537.6134789999996</v>
      </c>
      <c r="BD136" s="1043">
        <v>9537.6134789999996</v>
      </c>
      <c r="BE136" s="1043">
        <v>9537.6134789999996</v>
      </c>
      <c r="BF136" s="1043">
        <v>9537.6134789999996</v>
      </c>
      <c r="BG136" s="1043">
        <v>9537.6134789999996</v>
      </c>
      <c r="BH136" s="1043">
        <v>9537.6134789999996</v>
      </c>
      <c r="BI136" s="1043">
        <v>0</v>
      </c>
      <c r="BJ136" s="1043">
        <v>0</v>
      </c>
      <c r="BK136" s="1043">
        <v>0</v>
      </c>
      <c r="BL136" s="1043">
        <v>0</v>
      </c>
      <c r="BM136" s="1043">
        <v>0</v>
      </c>
      <c r="BN136" s="1043">
        <v>0</v>
      </c>
      <c r="BO136" s="1043">
        <v>0</v>
      </c>
      <c r="BP136" s="1043">
        <v>0</v>
      </c>
      <c r="BQ136" s="1043">
        <v>0</v>
      </c>
      <c r="BR136" s="1043">
        <v>0</v>
      </c>
      <c r="BS136" s="1043">
        <v>0</v>
      </c>
      <c r="BT136" s="1044">
        <v>0</v>
      </c>
    </row>
    <row r="137" spans="2:72" outlineLevel="1">
      <c r="B137" s="1041" t="s">
        <v>821</v>
      </c>
      <c r="C137" s="1041" t="s">
        <v>798</v>
      </c>
      <c r="D137" s="1041" t="s">
        <v>22</v>
      </c>
      <c r="E137" s="1041" t="s">
        <v>796</v>
      </c>
      <c r="F137" s="1041" t="s">
        <v>801</v>
      </c>
      <c r="G137" s="1041" t="s">
        <v>802</v>
      </c>
      <c r="H137" s="1041">
        <v>2014</v>
      </c>
      <c r="I137" s="640" t="s">
        <v>570</v>
      </c>
      <c r="J137" s="640" t="s">
        <v>585</v>
      </c>
      <c r="K137" s="50"/>
      <c r="L137" s="1042">
        <v>0</v>
      </c>
      <c r="M137" s="1043">
        <v>0</v>
      </c>
      <c r="N137" s="1043">
        <v>0</v>
      </c>
      <c r="O137" s="1043">
        <v>822.71648159999995</v>
      </c>
      <c r="P137" s="1043">
        <v>820.12877370000001</v>
      </c>
      <c r="Q137" s="1043">
        <v>820.12877370000001</v>
      </c>
      <c r="R137" s="1043">
        <v>809.69808890000002</v>
      </c>
      <c r="S137" s="1043">
        <v>809.69808890000002</v>
      </c>
      <c r="T137" s="1043">
        <v>809.69808890000002</v>
      </c>
      <c r="U137" s="1043">
        <v>778.33217090000005</v>
      </c>
      <c r="V137" s="1043">
        <v>778.33217090000005</v>
      </c>
      <c r="W137" s="1043">
        <v>757.98060969999995</v>
      </c>
      <c r="X137" s="1043">
        <v>625.09934859999998</v>
      </c>
      <c r="Y137" s="1043">
        <v>490.30493860000001</v>
      </c>
      <c r="Z137" s="1043">
        <v>489.8913943</v>
      </c>
      <c r="AA137" s="1043">
        <v>357.72032339999998</v>
      </c>
      <c r="AB137" s="1043">
        <v>341.22038209999999</v>
      </c>
      <c r="AC137" s="1043">
        <v>341.22038209999999</v>
      </c>
      <c r="AD137" s="1043">
        <v>267.49512390000001</v>
      </c>
      <c r="AE137" s="1043">
        <v>117.1114614</v>
      </c>
      <c r="AF137" s="1043">
        <v>117.1114614</v>
      </c>
      <c r="AG137" s="1043">
        <v>117.1114614</v>
      </c>
      <c r="AH137" s="1043">
        <v>117.1114614</v>
      </c>
      <c r="AI137" s="1043">
        <v>0</v>
      </c>
      <c r="AJ137" s="1043">
        <v>0</v>
      </c>
      <c r="AK137" s="1043">
        <v>0</v>
      </c>
      <c r="AL137" s="1043">
        <v>0</v>
      </c>
      <c r="AM137" s="1043">
        <v>0</v>
      </c>
      <c r="AN137" s="1043">
        <v>0</v>
      </c>
      <c r="AO137" s="1044">
        <v>0</v>
      </c>
      <c r="AP137" s="50"/>
      <c r="AQ137" s="1042">
        <v>0</v>
      </c>
      <c r="AR137" s="1043">
        <v>0</v>
      </c>
      <c r="AS137" s="1043">
        <v>0</v>
      </c>
      <c r="AT137" s="1043">
        <v>4440673.5389999999</v>
      </c>
      <c r="AU137" s="1043">
        <v>4431659.2879999997</v>
      </c>
      <c r="AV137" s="1043">
        <v>4431659.2879999997</v>
      </c>
      <c r="AW137" s="1043">
        <v>4395310.7740000002</v>
      </c>
      <c r="AX137" s="1043">
        <v>4395310.7740000002</v>
      </c>
      <c r="AY137" s="1043">
        <v>4395310.7740000002</v>
      </c>
      <c r="AZ137" s="1043">
        <v>4180741.0189999999</v>
      </c>
      <c r="BA137" s="1043">
        <v>4180741.0189999999</v>
      </c>
      <c r="BB137" s="1043">
        <v>4047746.9879999999</v>
      </c>
      <c r="BC137" s="1043">
        <v>3121142.125</v>
      </c>
      <c r="BD137" s="1043">
        <v>2132990.5219999999</v>
      </c>
      <c r="BE137" s="1043">
        <v>2071273.76</v>
      </c>
      <c r="BF137" s="1043">
        <v>1174946.0360000001</v>
      </c>
      <c r="BG137" s="1043">
        <v>1117468.68</v>
      </c>
      <c r="BH137" s="1043">
        <v>1117468.68</v>
      </c>
      <c r="BI137" s="1043">
        <v>864586.40870000003</v>
      </c>
      <c r="BJ137" s="1043">
        <v>165504.05069999999</v>
      </c>
      <c r="BK137" s="1043">
        <v>165504.05069999999</v>
      </c>
      <c r="BL137" s="1043">
        <v>165504.05069999999</v>
      </c>
      <c r="BM137" s="1043">
        <v>165504.05069999999</v>
      </c>
      <c r="BN137" s="1043">
        <v>0</v>
      </c>
      <c r="BO137" s="1043">
        <v>0</v>
      </c>
      <c r="BP137" s="1043">
        <v>0</v>
      </c>
      <c r="BQ137" s="1043">
        <v>0</v>
      </c>
      <c r="BR137" s="1043">
        <v>0</v>
      </c>
      <c r="BS137" s="1043">
        <v>0</v>
      </c>
      <c r="BT137" s="1044">
        <v>0</v>
      </c>
    </row>
    <row r="138" spans="2:72" outlineLevel="1">
      <c r="B138" s="1041" t="s">
        <v>821</v>
      </c>
      <c r="C138" s="1041" t="s">
        <v>794</v>
      </c>
      <c r="D138" s="1041" t="s">
        <v>2</v>
      </c>
      <c r="E138" s="1041" t="s">
        <v>796</v>
      </c>
      <c r="F138" s="1041" t="s">
        <v>29</v>
      </c>
      <c r="G138" s="1041" t="s">
        <v>802</v>
      </c>
      <c r="H138" s="1041">
        <v>2014</v>
      </c>
      <c r="I138" s="640" t="s">
        <v>570</v>
      </c>
      <c r="J138" s="640" t="s">
        <v>585</v>
      </c>
      <c r="K138" s="50"/>
      <c r="L138" s="1042">
        <v>0</v>
      </c>
      <c r="M138" s="1043">
        <v>0</v>
      </c>
      <c r="N138" s="1043">
        <v>0</v>
      </c>
      <c r="O138" s="1043">
        <v>34.60141454</v>
      </c>
      <c r="P138" s="1043">
        <v>34.60141454</v>
      </c>
      <c r="Q138" s="1043">
        <v>34.60141454</v>
      </c>
      <c r="R138" s="1043">
        <v>34.60141454</v>
      </c>
      <c r="S138" s="1043">
        <v>0</v>
      </c>
      <c r="T138" s="1043">
        <v>0</v>
      </c>
      <c r="U138" s="1043">
        <v>0</v>
      </c>
      <c r="V138" s="1043">
        <v>0</v>
      </c>
      <c r="W138" s="1043">
        <v>0</v>
      </c>
      <c r="X138" s="1043">
        <v>0</v>
      </c>
      <c r="Y138" s="1043">
        <v>0</v>
      </c>
      <c r="Z138" s="1043">
        <v>0</v>
      </c>
      <c r="AA138" s="1043">
        <v>0</v>
      </c>
      <c r="AB138" s="1043">
        <v>0</v>
      </c>
      <c r="AC138" s="1043">
        <v>0</v>
      </c>
      <c r="AD138" s="1043">
        <v>0</v>
      </c>
      <c r="AE138" s="1043">
        <v>0</v>
      </c>
      <c r="AF138" s="1043">
        <v>0</v>
      </c>
      <c r="AG138" s="1043">
        <v>0</v>
      </c>
      <c r="AH138" s="1043">
        <v>0</v>
      </c>
      <c r="AI138" s="1043">
        <v>0</v>
      </c>
      <c r="AJ138" s="1043">
        <v>0</v>
      </c>
      <c r="AK138" s="1043">
        <v>0</v>
      </c>
      <c r="AL138" s="1043">
        <v>0</v>
      </c>
      <c r="AM138" s="1043">
        <v>0</v>
      </c>
      <c r="AN138" s="1043">
        <v>0</v>
      </c>
      <c r="AO138" s="1044">
        <v>0</v>
      </c>
      <c r="AP138" s="50"/>
      <c r="AQ138" s="1042">
        <v>0</v>
      </c>
      <c r="AR138" s="1043">
        <v>0</v>
      </c>
      <c r="AS138" s="1043">
        <v>0</v>
      </c>
      <c r="AT138" s="1043">
        <v>61696.459620000001</v>
      </c>
      <c r="AU138" s="1043">
        <v>61696.459620000001</v>
      </c>
      <c r="AV138" s="1043">
        <v>61696.459620000001</v>
      </c>
      <c r="AW138" s="1043">
        <v>61696.459620000001</v>
      </c>
      <c r="AX138" s="1043">
        <v>0</v>
      </c>
      <c r="AY138" s="1043">
        <v>0</v>
      </c>
      <c r="AZ138" s="1043">
        <v>0</v>
      </c>
      <c r="BA138" s="1043">
        <v>0</v>
      </c>
      <c r="BB138" s="1043">
        <v>0</v>
      </c>
      <c r="BC138" s="1043">
        <v>0</v>
      </c>
      <c r="BD138" s="1043">
        <v>0</v>
      </c>
      <c r="BE138" s="1043">
        <v>0</v>
      </c>
      <c r="BF138" s="1043">
        <v>0</v>
      </c>
      <c r="BG138" s="1043">
        <v>0</v>
      </c>
      <c r="BH138" s="1043">
        <v>0</v>
      </c>
      <c r="BI138" s="1043">
        <v>0</v>
      </c>
      <c r="BJ138" s="1043">
        <v>0</v>
      </c>
      <c r="BK138" s="1043">
        <v>0</v>
      </c>
      <c r="BL138" s="1043">
        <v>0</v>
      </c>
      <c r="BM138" s="1043">
        <v>0</v>
      </c>
      <c r="BN138" s="1043">
        <v>0</v>
      </c>
      <c r="BO138" s="1043">
        <v>0</v>
      </c>
      <c r="BP138" s="1043">
        <v>0</v>
      </c>
      <c r="BQ138" s="1043">
        <v>0</v>
      </c>
      <c r="BR138" s="1043">
        <v>0</v>
      </c>
      <c r="BS138" s="1043">
        <v>0</v>
      </c>
      <c r="BT138" s="1044">
        <v>0</v>
      </c>
    </row>
    <row r="139" spans="2:72" outlineLevel="1">
      <c r="B139" s="1041" t="s">
        <v>821</v>
      </c>
      <c r="C139" s="1041" t="s">
        <v>794</v>
      </c>
      <c r="D139" s="1041" t="s">
        <v>1</v>
      </c>
      <c r="E139" s="1041" t="s">
        <v>796</v>
      </c>
      <c r="F139" s="1041" t="s">
        <v>29</v>
      </c>
      <c r="G139" s="1041" t="s">
        <v>802</v>
      </c>
      <c r="H139" s="1041">
        <v>2014</v>
      </c>
      <c r="I139" s="640" t="s">
        <v>570</v>
      </c>
      <c r="J139" s="640" t="s">
        <v>585</v>
      </c>
      <c r="K139" s="50"/>
      <c r="L139" s="1042">
        <v>0</v>
      </c>
      <c r="M139" s="1043">
        <v>0</v>
      </c>
      <c r="N139" s="1043">
        <v>0</v>
      </c>
      <c r="O139" s="1043">
        <v>0.23350859500000001</v>
      </c>
      <c r="P139" s="1043">
        <v>0.23350859500000001</v>
      </c>
      <c r="Q139" s="1043">
        <v>0.23350859500000001</v>
      </c>
      <c r="R139" s="1043">
        <v>0</v>
      </c>
      <c r="S139" s="1043">
        <v>0</v>
      </c>
      <c r="T139" s="1043">
        <v>0</v>
      </c>
      <c r="U139" s="1043">
        <v>0</v>
      </c>
      <c r="V139" s="1043">
        <v>0</v>
      </c>
      <c r="W139" s="1043">
        <v>0</v>
      </c>
      <c r="X139" s="1043">
        <v>0</v>
      </c>
      <c r="Y139" s="1043">
        <v>0</v>
      </c>
      <c r="Z139" s="1043">
        <v>0</v>
      </c>
      <c r="AA139" s="1043">
        <v>0</v>
      </c>
      <c r="AB139" s="1043">
        <v>0</v>
      </c>
      <c r="AC139" s="1043">
        <v>0</v>
      </c>
      <c r="AD139" s="1043">
        <v>0</v>
      </c>
      <c r="AE139" s="1043">
        <v>0</v>
      </c>
      <c r="AF139" s="1043">
        <v>0</v>
      </c>
      <c r="AG139" s="1043">
        <v>0</v>
      </c>
      <c r="AH139" s="1043">
        <v>0</v>
      </c>
      <c r="AI139" s="1043">
        <v>0</v>
      </c>
      <c r="AJ139" s="1043">
        <v>0</v>
      </c>
      <c r="AK139" s="1043">
        <v>0</v>
      </c>
      <c r="AL139" s="1043">
        <v>0</v>
      </c>
      <c r="AM139" s="1043">
        <v>0</v>
      </c>
      <c r="AN139" s="1043">
        <v>0</v>
      </c>
      <c r="AO139" s="1044">
        <v>0</v>
      </c>
      <c r="AP139" s="50"/>
      <c r="AQ139" s="1042">
        <v>0</v>
      </c>
      <c r="AR139" s="1043">
        <v>0</v>
      </c>
      <c r="AS139" s="1043">
        <v>0</v>
      </c>
      <c r="AT139" s="1043">
        <v>208.81609320000001</v>
      </c>
      <c r="AU139" s="1043">
        <v>208.81609320000001</v>
      </c>
      <c r="AV139" s="1043">
        <v>208.81609320000001</v>
      </c>
      <c r="AW139" s="1043">
        <v>0</v>
      </c>
      <c r="AX139" s="1043">
        <v>0</v>
      </c>
      <c r="AY139" s="1043">
        <v>0</v>
      </c>
      <c r="AZ139" s="1043">
        <v>0</v>
      </c>
      <c r="BA139" s="1043">
        <v>0</v>
      </c>
      <c r="BB139" s="1043">
        <v>0</v>
      </c>
      <c r="BC139" s="1043">
        <v>0</v>
      </c>
      <c r="BD139" s="1043">
        <v>0</v>
      </c>
      <c r="BE139" s="1043">
        <v>0</v>
      </c>
      <c r="BF139" s="1043">
        <v>0</v>
      </c>
      <c r="BG139" s="1043">
        <v>0</v>
      </c>
      <c r="BH139" s="1043">
        <v>0</v>
      </c>
      <c r="BI139" s="1043">
        <v>0</v>
      </c>
      <c r="BJ139" s="1043">
        <v>0</v>
      </c>
      <c r="BK139" s="1043">
        <v>0</v>
      </c>
      <c r="BL139" s="1043">
        <v>0</v>
      </c>
      <c r="BM139" s="1043">
        <v>0</v>
      </c>
      <c r="BN139" s="1043">
        <v>0</v>
      </c>
      <c r="BO139" s="1043">
        <v>0</v>
      </c>
      <c r="BP139" s="1043">
        <v>0</v>
      </c>
      <c r="BQ139" s="1043">
        <v>0</v>
      </c>
      <c r="BR139" s="1043">
        <v>0</v>
      </c>
      <c r="BS139" s="1043">
        <v>0</v>
      </c>
      <c r="BT139" s="1044">
        <v>0</v>
      </c>
    </row>
    <row r="140" spans="2:72" outlineLevel="1">
      <c r="B140" s="1041" t="s">
        <v>793</v>
      </c>
      <c r="C140" s="1041" t="s">
        <v>794</v>
      </c>
      <c r="D140" s="1041" t="s">
        <v>1</v>
      </c>
      <c r="E140" s="1041" t="s">
        <v>796</v>
      </c>
      <c r="F140" s="1041" t="s">
        <v>29</v>
      </c>
      <c r="G140" s="1041" t="s">
        <v>802</v>
      </c>
      <c r="H140" s="1041">
        <v>2014</v>
      </c>
      <c r="I140" s="640" t="s">
        <v>570</v>
      </c>
      <c r="J140" s="640" t="s">
        <v>585</v>
      </c>
      <c r="K140" s="50"/>
      <c r="L140" s="1042">
        <v>0</v>
      </c>
      <c r="M140" s="1043">
        <v>0</v>
      </c>
      <c r="N140" s="1043">
        <v>0</v>
      </c>
      <c r="O140" s="1043">
        <v>0.53096950300000001</v>
      </c>
      <c r="P140" s="1043">
        <v>0.53096950300000001</v>
      </c>
      <c r="Q140" s="1043">
        <v>0.53096950300000001</v>
      </c>
      <c r="R140" s="1043">
        <v>0.53096950300000001</v>
      </c>
      <c r="S140" s="1043">
        <v>0</v>
      </c>
      <c r="T140" s="1043">
        <v>0</v>
      </c>
      <c r="U140" s="1043">
        <v>0</v>
      </c>
      <c r="V140" s="1043">
        <v>0</v>
      </c>
      <c r="W140" s="1043">
        <v>0</v>
      </c>
      <c r="X140" s="1043">
        <v>0</v>
      </c>
      <c r="Y140" s="1043">
        <v>0</v>
      </c>
      <c r="Z140" s="1043">
        <v>0</v>
      </c>
      <c r="AA140" s="1043">
        <v>0</v>
      </c>
      <c r="AB140" s="1043">
        <v>0</v>
      </c>
      <c r="AC140" s="1043">
        <v>0</v>
      </c>
      <c r="AD140" s="1043">
        <v>0</v>
      </c>
      <c r="AE140" s="1043">
        <v>0</v>
      </c>
      <c r="AF140" s="1043">
        <v>0</v>
      </c>
      <c r="AG140" s="1043">
        <v>0</v>
      </c>
      <c r="AH140" s="1043">
        <v>0</v>
      </c>
      <c r="AI140" s="1043">
        <v>0</v>
      </c>
      <c r="AJ140" s="1043">
        <v>0</v>
      </c>
      <c r="AK140" s="1043">
        <v>0</v>
      </c>
      <c r="AL140" s="1043">
        <v>0</v>
      </c>
      <c r="AM140" s="1043">
        <v>0</v>
      </c>
      <c r="AN140" s="1043">
        <v>0</v>
      </c>
      <c r="AO140" s="1044">
        <v>0</v>
      </c>
      <c r="AP140" s="50"/>
      <c r="AQ140" s="1042">
        <v>0</v>
      </c>
      <c r="AR140" s="1043">
        <v>0</v>
      </c>
      <c r="AS140" s="1043">
        <v>0</v>
      </c>
      <c r="AT140" s="1043">
        <v>946.75142459999995</v>
      </c>
      <c r="AU140" s="1043">
        <v>946.75142459999995</v>
      </c>
      <c r="AV140" s="1043">
        <v>946.75142459999995</v>
      </c>
      <c r="AW140" s="1043">
        <v>946.75142459999995</v>
      </c>
      <c r="AX140" s="1043">
        <v>0</v>
      </c>
      <c r="AY140" s="1043">
        <v>0</v>
      </c>
      <c r="AZ140" s="1043">
        <v>0</v>
      </c>
      <c r="BA140" s="1043">
        <v>0</v>
      </c>
      <c r="BB140" s="1043">
        <v>0</v>
      </c>
      <c r="BC140" s="1043">
        <v>0</v>
      </c>
      <c r="BD140" s="1043">
        <v>0</v>
      </c>
      <c r="BE140" s="1043">
        <v>0</v>
      </c>
      <c r="BF140" s="1043">
        <v>0</v>
      </c>
      <c r="BG140" s="1043">
        <v>0</v>
      </c>
      <c r="BH140" s="1043">
        <v>0</v>
      </c>
      <c r="BI140" s="1043">
        <v>0</v>
      </c>
      <c r="BJ140" s="1043">
        <v>0</v>
      </c>
      <c r="BK140" s="1043">
        <v>0</v>
      </c>
      <c r="BL140" s="1043">
        <v>0</v>
      </c>
      <c r="BM140" s="1043">
        <v>0</v>
      </c>
      <c r="BN140" s="1043">
        <v>0</v>
      </c>
      <c r="BO140" s="1043">
        <v>0</v>
      </c>
      <c r="BP140" s="1043">
        <v>0</v>
      </c>
      <c r="BQ140" s="1043">
        <v>0</v>
      </c>
      <c r="BR140" s="1043">
        <v>0</v>
      </c>
      <c r="BS140" s="1043">
        <v>0</v>
      </c>
      <c r="BT140" s="1044">
        <v>0</v>
      </c>
    </row>
    <row r="141" spans="2:72" outlineLevel="1">
      <c r="B141" s="1041" t="s">
        <v>793</v>
      </c>
      <c r="C141" s="1041" t="s">
        <v>794</v>
      </c>
      <c r="D141" s="1041" t="s">
        <v>1</v>
      </c>
      <c r="E141" s="1041" t="s">
        <v>796</v>
      </c>
      <c r="F141" s="1041" t="s">
        <v>29</v>
      </c>
      <c r="G141" s="1041" t="s">
        <v>802</v>
      </c>
      <c r="H141" s="1041">
        <v>2014</v>
      </c>
      <c r="I141" s="640" t="s">
        <v>570</v>
      </c>
      <c r="J141" s="640" t="s">
        <v>585</v>
      </c>
      <c r="K141" s="50"/>
      <c r="L141" s="1042">
        <v>0</v>
      </c>
      <c r="M141" s="1043">
        <v>0</v>
      </c>
      <c r="N141" s="1043">
        <v>0</v>
      </c>
      <c r="O141" s="1043">
        <v>4.8791589427214737</v>
      </c>
      <c r="P141" s="1043">
        <v>4.8791589427214737</v>
      </c>
      <c r="Q141" s="1043">
        <v>4.8791589427214737</v>
      </c>
      <c r="R141" s="1043">
        <v>4.8791589427214737</v>
      </c>
      <c r="S141" s="1043">
        <v>0</v>
      </c>
      <c r="T141" s="1043">
        <v>0</v>
      </c>
      <c r="U141" s="1043">
        <v>0</v>
      </c>
      <c r="V141" s="1043">
        <v>0</v>
      </c>
      <c r="W141" s="1043">
        <v>0</v>
      </c>
      <c r="X141" s="1043">
        <v>0</v>
      </c>
      <c r="Y141" s="1043">
        <v>0</v>
      </c>
      <c r="Z141" s="1043">
        <v>0</v>
      </c>
      <c r="AA141" s="1043">
        <v>0</v>
      </c>
      <c r="AB141" s="1043">
        <v>0</v>
      </c>
      <c r="AC141" s="1043">
        <v>0</v>
      </c>
      <c r="AD141" s="1043">
        <v>0</v>
      </c>
      <c r="AE141" s="1043">
        <v>0</v>
      </c>
      <c r="AF141" s="1043">
        <v>0</v>
      </c>
      <c r="AG141" s="1043">
        <v>0</v>
      </c>
      <c r="AH141" s="1043">
        <v>0</v>
      </c>
      <c r="AI141" s="1043">
        <v>0</v>
      </c>
      <c r="AJ141" s="1043">
        <v>0</v>
      </c>
      <c r="AK141" s="1043">
        <v>0</v>
      </c>
      <c r="AL141" s="1043">
        <v>0</v>
      </c>
      <c r="AM141" s="1043">
        <v>0</v>
      </c>
      <c r="AN141" s="1043">
        <v>0</v>
      </c>
      <c r="AO141" s="1044">
        <v>0</v>
      </c>
      <c r="AP141" s="50"/>
      <c r="AQ141" s="1042">
        <v>0</v>
      </c>
      <c r="AR141" s="1043">
        <v>0</v>
      </c>
      <c r="AS141" s="1043">
        <v>0</v>
      </c>
      <c r="AT141" s="1043">
        <v>35327.884863543513</v>
      </c>
      <c r="AU141" s="1043">
        <v>35327.884863543513</v>
      </c>
      <c r="AV141" s="1043">
        <v>35327.884863543513</v>
      </c>
      <c r="AW141" s="1043">
        <v>35327.884863543513</v>
      </c>
      <c r="AX141" s="1043">
        <v>0</v>
      </c>
      <c r="AY141" s="1043">
        <v>0</v>
      </c>
      <c r="AZ141" s="1043">
        <v>0</v>
      </c>
      <c r="BA141" s="1043">
        <v>0</v>
      </c>
      <c r="BB141" s="1043">
        <v>0</v>
      </c>
      <c r="BC141" s="1043">
        <v>0</v>
      </c>
      <c r="BD141" s="1043">
        <v>0</v>
      </c>
      <c r="BE141" s="1043">
        <v>0</v>
      </c>
      <c r="BF141" s="1043">
        <v>0</v>
      </c>
      <c r="BG141" s="1043">
        <v>0</v>
      </c>
      <c r="BH141" s="1043">
        <v>0</v>
      </c>
      <c r="BI141" s="1043">
        <v>0</v>
      </c>
      <c r="BJ141" s="1043">
        <v>0</v>
      </c>
      <c r="BK141" s="1043">
        <v>0</v>
      </c>
      <c r="BL141" s="1043">
        <v>0</v>
      </c>
      <c r="BM141" s="1043">
        <v>0</v>
      </c>
      <c r="BN141" s="1043">
        <v>0</v>
      </c>
      <c r="BO141" s="1043">
        <v>0</v>
      </c>
      <c r="BP141" s="1043">
        <v>0</v>
      </c>
      <c r="BQ141" s="1043">
        <v>0</v>
      </c>
      <c r="BR141" s="1043">
        <v>0</v>
      </c>
      <c r="BS141" s="1043">
        <v>0</v>
      </c>
      <c r="BT141" s="1044">
        <v>0</v>
      </c>
    </row>
    <row r="142" spans="2:72" outlineLevel="1">
      <c r="B142" s="1041" t="s">
        <v>793</v>
      </c>
      <c r="C142" s="1041" t="s">
        <v>794</v>
      </c>
      <c r="D142" s="1041" t="s">
        <v>1</v>
      </c>
      <c r="E142" s="1041" t="s">
        <v>796</v>
      </c>
      <c r="F142" s="1041" t="s">
        <v>29</v>
      </c>
      <c r="G142" s="1041" t="s">
        <v>802</v>
      </c>
      <c r="H142" s="1041">
        <v>2014</v>
      </c>
      <c r="I142" s="640" t="s">
        <v>570</v>
      </c>
      <c r="J142" s="640" t="s">
        <v>585</v>
      </c>
      <c r="K142" s="50"/>
      <c r="L142" s="1042">
        <v>0</v>
      </c>
      <c r="M142" s="1043">
        <v>0</v>
      </c>
      <c r="N142" s="1043">
        <v>0</v>
      </c>
      <c r="O142" s="1043">
        <v>6.968803609936054</v>
      </c>
      <c r="P142" s="1043">
        <v>6.968803609936054</v>
      </c>
      <c r="Q142" s="1043">
        <v>6.968803609936054</v>
      </c>
      <c r="R142" s="1043">
        <v>6.968803609936054</v>
      </c>
      <c r="S142" s="1043">
        <v>6.968803609936054</v>
      </c>
      <c r="T142" s="1043">
        <v>0</v>
      </c>
      <c r="U142" s="1043">
        <v>0</v>
      </c>
      <c r="V142" s="1043">
        <v>0</v>
      </c>
      <c r="W142" s="1043">
        <v>0</v>
      </c>
      <c r="X142" s="1043">
        <v>0</v>
      </c>
      <c r="Y142" s="1043">
        <v>0</v>
      </c>
      <c r="Z142" s="1043">
        <v>0</v>
      </c>
      <c r="AA142" s="1043">
        <v>0</v>
      </c>
      <c r="AB142" s="1043">
        <v>0</v>
      </c>
      <c r="AC142" s="1043">
        <v>0</v>
      </c>
      <c r="AD142" s="1043">
        <v>0</v>
      </c>
      <c r="AE142" s="1043">
        <v>0</v>
      </c>
      <c r="AF142" s="1043">
        <v>0</v>
      </c>
      <c r="AG142" s="1043">
        <v>0</v>
      </c>
      <c r="AH142" s="1043">
        <v>0</v>
      </c>
      <c r="AI142" s="1043">
        <v>0</v>
      </c>
      <c r="AJ142" s="1043">
        <v>0</v>
      </c>
      <c r="AK142" s="1043">
        <v>0</v>
      </c>
      <c r="AL142" s="1043">
        <v>0</v>
      </c>
      <c r="AM142" s="1043">
        <v>0</v>
      </c>
      <c r="AN142" s="1043">
        <v>0</v>
      </c>
      <c r="AO142" s="1044">
        <v>0</v>
      </c>
      <c r="AP142" s="50"/>
      <c r="AQ142" s="1042">
        <v>0</v>
      </c>
      <c r="AR142" s="1043">
        <v>0</v>
      </c>
      <c r="AS142" s="1043">
        <v>0</v>
      </c>
      <c r="AT142" s="1043">
        <v>47418.390722093885</v>
      </c>
      <c r="AU142" s="1043">
        <v>47418.390722093885</v>
      </c>
      <c r="AV142" s="1043">
        <v>47418.390722093885</v>
      </c>
      <c r="AW142" s="1043">
        <v>47418.390722093885</v>
      </c>
      <c r="AX142" s="1043">
        <v>47418.390722093885</v>
      </c>
      <c r="AY142" s="1043">
        <v>0</v>
      </c>
      <c r="AZ142" s="1043">
        <v>0</v>
      </c>
      <c r="BA142" s="1043">
        <v>0</v>
      </c>
      <c r="BB142" s="1043">
        <v>0</v>
      </c>
      <c r="BC142" s="1043">
        <v>0</v>
      </c>
      <c r="BD142" s="1043">
        <v>0</v>
      </c>
      <c r="BE142" s="1043">
        <v>0</v>
      </c>
      <c r="BF142" s="1043">
        <v>0</v>
      </c>
      <c r="BG142" s="1043">
        <v>0</v>
      </c>
      <c r="BH142" s="1043">
        <v>0</v>
      </c>
      <c r="BI142" s="1043">
        <v>0</v>
      </c>
      <c r="BJ142" s="1043">
        <v>0</v>
      </c>
      <c r="BK142" s="1043">
        <v>0</v>
      </c>
      <c r="BL142" s="1043">
        <v>0</v>
      </c>
      <c r="BM142" s="1043">
        <v>0</v>
      </c>
      <c r="BN142" s="1043">
        <v>0</v>
      </c>
      <c r="BO142" s="1043">
        <v>0</v>
      </c>
      <c r="BP142" s="1043">
        <v>0</v>
      </c>
      <c r="BQ142" s="1043">
        <v>0</v>
      </c>
      <c r="BR142" s="1043">
        <v>0</v>
      </c>
      <c r="BS142" s="1043">
        <v>0</v>
      </c>
      <c r="BT142" s="1044">
        <v>0</v>
      </c>
    </row>
    <row r="143" spans="2:72" outlineLevel="1">
      <c r="B143" s="1041" t="s">
        <v>793</v>
      </c>
      <c r="C143" s="1041" t="s">
        <v>794</v>
      </c>
      <c r="D143" s="1041" t="s">
        <v>5</v>
      </c>
      <c r="E143" s="1041" t="s">
        <v>796</v>
      </c>
      <c r="F143" s="1041" t="s">
        <v>29</v>
      </c>
      <c r="G143" s="1041" t="s">
        <v>802</v>
      </c>
      <c r="H143" s="1041">
        <v>2014</v>
      </c>
      <c r="I143" s="640" t="s">
        <v>570</v>
      </c>
      <c r="J143" s="640" t="s">
        <v>585</v>
      </c>
      <c r="K143" s="50"/>
      <c r="L143" s="1042">
        <v>0</v>
      </c>
      <c r="M143" s="1043">
        <v>0</v>
      </c>
      <c r="N143" s="1043">
        <v>0</v>
      </c>
      <c r="O143" s="1043">
        <v>131.18887369999999</v>
      </c>
      <c r="P143" s="1043">
        <v>114.5136487</v>
      </c>
      <c r="Q143" s="1043">
        <v>105.8234447</v>
      </c>
      <c r="R143" s="1043">
        <v>105.8234447</v>
      </c>
      <c r="S143" s="1043">
        <v>105.8234447</v>
      </c>
      <c r="T143" s="1043">
        <v>105.8234447</v>
      </c>
      <c r="U143" s="1043">
        <v>105.8234447</v>
      </c>
      <c r="V143" s="1043">
        <v>105.74429929999999</v>
      </c>
      <c r="W143" s="1043">
        <v>105.74429929999999</v>
      </c>
      <c r="X143" s="1043">
        <v>98.719655160000002</v>
      </c>
      <c r="Y143" s="1043">
        <v>89.84094872</v>
      </c>
      <c r="Z143" s="1043">
        <v>76.103567209999994</v>
      </c>
      <c r="AA143" s="1043">
        <v>76.103567209999994</v>
      </c>
      <c r="AB143" s="1043">
        <v>75.737358439999994</v>
      </c>
      <c r="AC143" s="1043">
        <v>75.737358439999994</v>
      </c>
      <c r="AD143" s="1043">
        <v>75.582659640000003</v>
      </c>
      <c r="AE143" s="1043">
        <v>61.443736629999997</v>
      </c>
      <c r="AF143" s="1043">
        <v>61.443736629999997</v>
      </c>
      <c r="AG143" s="1043">
        <v>61.443736629999997</v>
      </c>
      <c r="AH143" s="1043">
        <v>61.443736629999997</v>
      </c>
      <c r="AI143" s="1043">
        <v>0</v>
      </c>
      <c r="AJ143" s="1043">
        <v>0</v>
      </c>
      <c r="AK143" s="1043">
        <v>0</v>
      </c>
      <c r="AL143" s="1043">
        <v>0</v>
      </c>
      <c r="AM143" s="1043">
        <v>0</v>
      </c>
      <c r="AN143" s="1043">
        <v>0</v>
      </c>
      <c r="AO143" s="1044">
        <v>0</v>
      </c>
      <c r="AP143" s="50"/>
      <c r="AQ143" s="1042">
        <v>0</v>
      </c>
      <c r="AR143" s="1043">
        <v>0</v>
      </c>
      <c r="AS143" s="1043">
        <v>0</v>
      </c>
      <c r="AT143" s="1043">
        <v>2004557.7609999999</v>
      </c>
      <c r="AU143" s="1043">
        <v>1738932.683</v>
      </c>
      <c r="AV143" s="1043">
        <v>1600503.6</v>
      </c>
      <c r="AW143" s="1043">
        <v>1600503.6</v>
      </c>
      <c r="AX143" s="1043">
        <v>1600503.6</v>
      </c>
      <c r="AY143" s="1043">
        <v>1600503.6</v>
      </c>
      <c r="AZ143" s="1043">
        <v>1600503.6</v>
      </c>
      <c r="BA143" s="1043">
        <v>1599810.2860000001</v>
      </c>
      <c r="BB143" s="1043">
        <v>1599810.2860000001</v>
      </c>
      <c r="BC143" s="1043">
        <v>1487912.446</v>
      </c>
      <c r="BD143" s="1043">
        <v>1446534.2450000001</v>
      </c>
      <c r="BE143" s="1043">
        <v>1223201.452</v>
      </c>
      <c r="BF143" s="1043">
        <v>1223201.452</v>
      </c>
      <c r="BG143" s="1043">
        <v>1205685.3130000001</v>
      </c>
      <c r="BH143" s="1043">
        <v>1205685.3130000001</v>
      </c>
      <c r="BI143" s="1043">
        <v>1203980.7509999999</v>
      </c>
      <c r="BJ143" s="1043">
        <v>978757.25080000004</v>
      </c>
      <c r="BK143" s="1043">
        <v>978757.25080000004</v>
      </c>
      <c r="BL143" s="1043">
        <v>978757.25080000004</v>
      </c>
      <c r="BM143" s="1043">
        <v>978757.25080000004</v>
      </c>
      <c r="BN143" s="1043">
        <v>0</v>
      </c>
      <c r="BO143" s="1043">
        <v>0</v>
      </c>
      <c r="BP143" s="1043">
        <v>0</v>
      </c>
      <c r="BQ143" s="1043">
        <v>0</v>
      </c>
      <c r="BR143" s="1043">
        <v>0</v>
      </c>
      <c r="BS143" s="1043">
        <v>0</v>
      </c>
      <c r="BT143" s="1044">
        <v>0</v>
      </c>
    </row>
    <row r="144" spans="2:72" outlineLevel="1">
      <c r="B144" s="1041" t="s">
        <v>793</v>
      </c>
      <c r="C144" s="1041" t="s">
        <v>794</v>
      </c>
      <c r="D144" s="1041" t="s">
        <v>4</v>
      </c>
      <c r="E144" s="1041" t="s">
        <v>796</v>
      </c>
      <c r="F144" s="1041" t="s">
        <v>29</v>
      </c>
      <c r="G144" s="1041" t="s">
        <v>802</v>
      </c>
      <c r="H144" s="1041">
        <v>2014</v>
      </c>
      <c r="I144" s="640" t="s">
        <v>570</v>
      </c>
      <c r="J144" s="640" t="s">
        <v>585</v>
      </c>
      <c r="K144" s="50"/>
      <c r="L144" s="1042">
        <v>0</v>
      </c>
      <c r="M144" s="1043">
        <v>0</v>
      </c>
      <c r="N144" s="1043">
        <v>0</v>
      </c>
      <c r="O144" s="1043">
        <v>36.294705229999998</v>
      </c>
      <c r="P144" s="1043">
        <v>34.278656349999999</v>
      </c>
      <c r="Q144" s="1043">
        <v>33.291982590000003</v>
      </c>
      <c r="R144" s="1043">
        <v>33.291982590000003</v>
      </c>
      <c r="S144" s="1043">
        <v>33.291982590000003</v>
      </c>
      <c r="T144" s="1043">
        <v>33.291982590000003</v>
      </c>
      <c r="U144" s="1043">
        <v>33.291982590000003</v>
      </c>
      <c r="V144" s="1043">
        <v>33.200470699999997</v>
      </c>
      <c r="W144" s="1043">
        <v>33.200470699999997</v>
      </c>
      <c r="X144" s="1043">
        <v>29.469890530000001</v>
      </c>
      <c r="Y144" s="1043">
        <v>21.909568610000001</v>
      </c>
      <c r="Z144" s="1043">
        <v>20.425448960000001</v>
      </c>
      <c r="AA144" s="1043">
        <v>20.425448960000001</v>
      </c>
      <c r="AB144" s="1043">
        <v>20.117934989999998</v>
      </c>
      <c r="AC144" s="1043">
        <v>20.117934989999998</v>
      </c>
      <c r="AD144" s="1043">
        <v>20.08330874</v>
      </c>
      <c r="AE144" s="1043">
        <v>9.0556475340000002</v>
      </c>
      <c r="AF144" s="1043">
        <v>9.0556475340000002</v>
      </c>
      <c r="AG144" s="1043">
        <v>9.0556475340000002</v>
      </c>
      <c r="AH144" s="1043">
        <v>9.0556475340000002</v>
      </c>
      <c r="AI144" s="1043">
        <v>0</v>
      </c>
      <c r="AJ144" s="1043">
        <v>0</v>
      </c>
      <c r="AK144" s="1043">
        <v>0</v>
      </c>
      <c r="AL144" s="1043">
        <v>0</v>
      </c>
      <c r="AM144" s="1043">
        <v>0</v>
      </c>
      <c r="AN144" s="1043">
        <v>0</v>
      </c>
      <c r="AO144" s="1044">
        <v>0</v>
      </c>
      <c r="AP144" s="50"/>
      <c r="AQ144" s="1042">
        <v>0</v>
      </c>
      <c r="AR144" s="1043">
        <v>0</v>
      </c>
      <c r="AS144" s="1043">
        <v>0</v>
      </c>
      <c r="AT144" s="1043">
        <v>490141.37530000001</v>
      </c>
      <c r="AU144" s="1043">
        <v>458027.07750000001</v>
      </c>
      <c r="AV144" s="1043">
        <v>442310.03049999999</v>
      </c>
      <c r="AW144" s="1043">
        <v>442310.03049999999</v>
      </c>
      <c r="AX144" s="1043">
        <v>442310.03049999999</v>
      </c>
      <c r="AY144" s="1043">
        <v>442310.03049999999</v>
      </c>
      <c r="AZ144" s="1043">
        <v>442310.03049999999</v>
      </c>
      <c r="BA144" s="1043">
        <v>441508.38630000001</v>
      </c>
      <c r="BB144" s="1043">
        <v>441508.38630000001</v>
      </c>
      <c r="BC144" s="1043">
        <v>382082.7622</v>
      </c>
      <c r="BD144" s="1043">
        <v>354202.12729999999</v>
      </c>
      <c r="BE144" s="1043">
        <v>326485.15980000002</v>
      </c>
      <c r="BF144" s="1043">
        <v>326485.15980000002</v>
      </c>
      <c r="BG144" s="1043">
        <v>320295.0845</v>
      </c>
      <c r="BH144" s="1043">
        <v>320295.0845</v>
      </c>
      <c r="BI144" s="1043">
        <v>319913.55219999998</v>
      </c>
      <c r="BJ144" s="1043">
        <v>144250.35279999999</v>
      </c>
      <c r="BK144" s="1043">
        <v>144250.35279999999</v>
      </c>
      <c r="BL144" s="1043">
        <v>144250.35279999999</v>
      </c>
      <c r="BM144" s="1043">
        <v>144250.35279999999</v>
      </c>
      <c r="BN144" s="1043">
        <v>0</v>
      </c>
      <c r="BO144" s="1043">
        <v>0</v>
      </c>
      <c r="BP144" s="1043">
        <v>0</v>
      </c>
      <c r="BQ144" s="1043">
        <v>0</v>
      </c>
      <c r="BR144" s="1043">
        <v>0</v>
      </c>
      <c r="BS144" s="1043">
        <v>0</v>
      </c>
      <c r="BT144" s="1044">
        <v>0</v>
      </c>
    </row>
    <row r="145" spans="2:72" outlineLevel="1">
      <c r="B145" s="1041" t="s">
        <v>793</v>
      </c>
      <c r="C145" s="1041" t="s">
        <v>812</v>
      </c>
      <c r="D145" s="1041" t="s">
        <v>14</v>
      </c>
      <c r="E145" s="1041" t="s">
        <v>796</v>
      </c>
      <c r="F145" s="1041" t="s">
        <v>29</v>
      </c>
      <c r="G145" s="1041" t="s">
        <v>802</v>
      </c>
      <c r="H145" s="1041">
        <v>2014</v>
      </c>
      <c r="I145" s="640" t="s">
        <v>570</v>
      </c>
      <c r="J145" s="640" t="s">
        <v>585</v>
      </c>
      <c r="K145" s="50"/>
      <c r="L145" s="1042">
        <v>0</v>
      </c>
      <c r="M145" s="1043">
        <v>0</v>
      </c>
      <c r="N145" s="1043">
        <v>0</v>
      </c>
      <c r="O145" s="1043">
        <v>36.638531260000001</v>
      </c>
      <c r="P145" s="1043">
        <v>36.632339809999998</v>
      </c>
      <c r="Q145" s="1043">
        <v>33.983522219999998</v>
      </c>
      <c r="R145" s="1043">
        <v>32.683879060000002</v>
      </c>
      <c r="S145" s="1043">
        <v>31.373245199999996</v>
      </c>
      <c r="T145" s="1043">
        <v>31.373245199999996</v>
      </c>
      <c r="U145" s="1043">
        <v>31.1108762</v>
      </c>
      <c r="V145" s="1043">
        <v>31.1108762</v>
      </c>
      <c r="W145" s="1043">
        <v>21.129071190000001</v>
      </c>
      <c r="X145" s="1043">
        <v>20.92027118</v>
      </c>
      <c r="Y145" s="1043">
        <v>20.60287005</v>
      </c>
      <c r="Z145" s="1043">
        <v>20.60287005</v>
      </c>
      <c r="AA145" s="1043">
        <v>19.744408669999999</v>
      </c>
      <c r="AB145" s="1043">
        <v>19.744408669999999</v>
      </c>
      <c r="AC145" s="1043">
        <v>17.13070875</v>
      </c>
      <c r="AD145" s="1043">
        <v>16.50582751</v>
      </c>
      <c r="AE145" s="1043">
        <v>16.50582751</v>
      </c>
      <c r="AF145" s="1043">
        <v>16.50582751</v>
      </c>
      <c r="AG145" s="1043">
        <v>16.50582751</v>
      </c>
      <c r="AH145" s="1043">
        <v>16.50582751</v>
      </c>
      <c r="AI145" s="1043">
        <v>0.60130000900000002</v>
      </c>
      <c r="AJ145" s="1043">
        <v>0</v>
      </c>
      <c r="AK145" s="1043">
        <v>0</v>
      </c>
      <c r="AL145" s="1043">
        <v>0</v>
      </c>
      <c r="AM145" s="1043">
        <v>0</v>
      </c>
      <c r="AN145" s="1043">
        <v>0</v>
      </c>
      <c r="AO145" s="1044">
        <v>0</v>
      </c>
      <c r="AP145" s="50"/>
      <c r="AQ145" s="1042">
        <v>0</v>
      </c>
      <c r="AR145" s="1043">
        <v>0</v>
      </c>
      <c r="AS145" s="1043">
        <v>0</v>
      </c>
      <c r="AT145" s="1043">
        <v>374684.2892</v>
      </c>
      <c r="AU145" s="1043">
        <v>374563.71889999998</v>
      </c>
      <c r="AV145" s="1043">
        <v>323779.50589999999</v>
      </c>
      <c r="AW145" s="1043">
        <v>298869.68339999998</v>
      </c>
      <c r="AX145" s="1043">
        <v>273672.40519999998</v>
      </c>
      <c r="AY145" s="1043">
        <v>273672.40519999998</v>
      </c>
      <c r="AZ145" s="1043">
        <v>268639.20390000002</v>
      </c>
      <c r="BA145" s="1043">
        <v>268378.5257</v>
      </c>
      <c r="BB145" s="1043">
        <v>77020.036980000004</v>
      </c>
      <c r="BC145" s="1043">
        <v>76825.036980000004</v>
      </c>
      <c r="BD145" s="1043">
        <v>74184.175140000007</v>
      </c>
      <c r="BE145" s="1043">
        <v>74184.175140000007</v>
      </c>
      <c r="BF145" s="1043">
        <v>71330.482449999996</v>
      </c>
      <c r="BG145" s="1043">
        <v>71330.482449999996</v>
      </c>
      <c r="BH145" s="1043">
        <v>49840.482450000003</v>
      </c>
      <c r="BI145" s="1043">
        <v>44678.419950000003</v>
      </c>
      <c r="BJ145" s="1043">
        <v>44678.419950000003</v>
      </c>
      <c r="BK145" s="1043">
        <v>44678.419950000003</v>
      </c>
      <c r="BL145" s="1043">
        <v>44678.419950000003</v>
      </c>
      <c r="BM145" s="1043">
        <v>44678.419950000003</v>
      </c>
      <c r="BN145" s="1043">
        <v>4431</v>
      </c>
      <c r="BO145" s="1043">
        <v>0</v>
      </c>
      <c r="BP145" s="1043">
        <v>0</v>
      </c>
      <c r="BQ145" s="1043">
        <v>0</v>
      </c>
      <c r="BR145" s="1043">
        <v>0</v>
      </c>
      <c r="BS145" s="1043">
        <v>0</v>
      </c>
      <c r="BT145" s="1044">
        <v>0</v>
      </c>
    </row>
    <row r="146" spans="2:72" outlineLevel="1">
      <c r="B146" s="1041" t="s">
        <v>793</v>
      </c>
      <c r="C146" s="1041" t="s">
        <v>794</v>
      </c>
      <c r="D146" s="1041" t="s">
        <v>3</v>
      </c>
      <c r="E146" s="1041" t="s">
        <v>796</v>
      </c>
      <c r="F146" s="1041" t="s">
        <v>29</v>
      </c>
      <c r="G146" s="1041" t="s">
        <v>802</v>
      </c>
      <c r="H146" s="1041">
        <v>2014</v>
      </c>
      <c r="I146" s="640" t="s">
        <v>570</v>
      </c>
      <c r="J146" s="640" t="s">
        <v>585</v>
      </c>
      <c r="K146" s="50"/>
      <c r="L146" s="1042">
        <v>0</v>
      </c>
      <c r="M146" s="1043">
        <v>0</v>
      </c>
      <c r="N146" s="1043">
        <v>0</v>
      </c>
      <c r="O146" s="1043">
        <v>547.51710652899999</v>
      </c>
      <c r="P146" s="1043">
        <v>547.51710652899999</v>
      </c>
      <c r="Q146" s="1043">
        <v>547.51710652899999</v>
      </c>
      <c r="R146" s="1043">
        <v>547.51710652899999</v>
      </c>
      <c r="S146" s="1043">
        <v>547.51710652899999</v>
      </c>
      <c r="T146" s="1043">
        <v>547.51710652899999</v>
      </c>
      <c r="U146" s="1043">
        <v>547.51710652899999</v>
      </c>
      <c r="V146" s="1043">
        <v>547.51710652899999</v>
      </c>
      <c r="W146" s="1043">
        <v>547.51710652899999</v>
      </c>
      <c r="X146" s="1043">
        <v>547.51710652899999</v>
      </c>
      <c r="Y146" s="1043">
        <v>547.51710652899999</v>
      </c>
      <c r="Z146" s="1043">
        <v>547.51710652899999</v>
      </c>
      <c r="AA146" s="1043">
        <v>547.51710652899999</v>
      </c>
      <c r="AB146" s="1043">
        <v>547.51710652899999</v>
      </c>
      <c r="AC146" s="1043">
        <v>547.51710652899999</v>
      </c>
      <c r="AD146" s="1043">
        <v>547.51710652899999</v>
      </c>
      <c r="AE146" s="1043">
        <v>547.51710652899999</v>
      </c>
      <c r="AF146" s="1043">
        <v>547.51710652899999</v>
      </c>
      <c r="AG146" s="1043">
        <v>493.44043019999998</v>
      </c>
      <c r="AH146" s="1043">
        <v>0</v>
      </c>
      <c r="AI146" s="1043">
        <v>0</v>
      </c>
      <c r="AJ146" s="1043">
        <v>0</v>
      </c>
      <c r="AK146" s="1043">
        <v>0</v>
      </c>
      <c r="AL146" s="1043">
        <v>0</v>
      </c>
      <c r="AM146" s="1043">
        <v>0</v>
      </c>
      <c r="AN146" s="1043">
        <v>0</v>
      </c>
      <c r="AO146" s="1044">
        <v>0</v>
      </c>
      <c r="AP146" s="50"/>
      <c r="AQ146" s="1042">
        <v>0</v>
      </c>
      <c r="AR146" s="1043">
        <v>0</v>
      </c>
      <c r="AS146" s="1043">
        <v>0</v>
      </c>
      <c r="AT146" s="1043">
        <v>1013052.930347</v>
      </c>
      <c r="AU146" s="1043">
        <v>1013052.930347</v>
      </c>
      <c r="AV146" s="1043">
        <v>1013052.930347</v>
      </c>
      <c r="AW146" s="1043">
        <v>1013052.930347</v>
      </c>
      <c r="AX146" s="1043">
        <v>1013052.930347</v>
      </c>
      <c r="AY146" s="1043">
        <v>1013052.930347</v>
      </c>
      <c r="AZ146" s="1043">
        <v>1013052.930347</v>
      </c>
      <c r="BA146" s="1043">
        <v>1013052.930347</v>
      </c>
      <c r="BB146" s="1043">
        <v>1013052.930347</v>
      </c>
      <c r="BC146" s="1043">
        <v>1013052.930347</v>
      </c>
      <c r="BD146" s="1043">
        <v>1013052.930347</v>
      </c>
      <c r="BE146" s="1043">
        <v>1013052.930347</v>
      </c>
      <c r="BF146" s="1043">
        <v>1013052.930347</v>
      </c>
      <c r="BG146" s="1043">
        <v>1013052.930347</v>
      </c>
      <c r="BH146" s="1043">
        <v>1013052.930347</v>
      </c>
      <c r="BI146" s="1043">
        <v>1013052.930347</v>
      </c>
      <c r="BJ146" s="1043">
        <v>1013052.930347</v>
      </c>
      <c r="BK146" s="1043">
        <v>1013052.930347</v>
      </c>
      <c r="BL146" s="1043">
        <v>964694.62349999999</v>
      </c>
      <c r="BM146" s="1043">
        <v>0</v>
      </c>
      <c r="BN146" s="1043">
        <v>0</v>
      </c>
      <c r="BO146" s="1043">
        <v>0</v>
      </c>
      <c r="BP146" s="1043">
        <v>0</v>
      </c>
      <c r="BQ146" s="1043">
        <v>0</v>
      </c>
      <c r="BR146" s="1043">
        <v>0</v>
      </c>
      <c r="BS146" s="1043">
        <v>0</v>
      </c>
      <c r="BT146" s="1044">
        <v>0</v>
      </c>
    </row>
    <row r="147" spans="2:72" outlineLevel="1">
      <c r="B147" s="1041" t="s">
        <v>793</v>
      </c>
      <c r="C147" s="1041" t="s">
        <v>794</v>
      </c>
      <c r="D147" s="1041" t="s">
        <v>7</v>
      </c>
      <c r="E147" s="1041" t="s">
        <v>796</v>
      </c>
      <c r="F147" s="1041" t="s">
        <v>29</v>
      </c>
      <c r="G147" s="1041" t="s">
        <v>802</v>
      </c>
      <c r="H147" s="1041">
        <v>2014</v>
      </c>
      <c r="I147" s="640" t="s">
        <v>570</v>
      </c>
      <c r="J147" s="640" t="s">
        <v>585</v>
      </c>
      <c r="K147" s="50"/>
      <c r="L147" s="1042">
        <v>0</v>
      </c>
      <c r="M147" s="1043">
        <v>0</v>
      </c>
      <c r="N147" s="1043">
        <v>0</v>
      </c>
      <c r="O147" s="1043">
        <v>15.924055190000001</v>
      </c>
      <c r="P147" s="1043">
        <v>15.924055190000001</v>
      </c>
      <c r="Q147" s="1043">
        <v>15.924055190000001</v>
      </c>
      <c r="R147" s="1043">
        <v>15.924055190000001</v>
      </c>
      <c r="S147" s="1043">
        <v>15.924055190000001</v>
      </c>
      <c r="T147" s="1043">
        <v>15.924055190000001</v>
      </c>
      <c r="U147" s="1043">
        <v>15.924055190000001</v>
      </c>
      <c r="V147" s="1043">
        <v>15.924055190000001</v>
      </c>
      <c r="W147" s="1043">
        <v>15.924055190000001</v>
      </c>
      <c r="X147" s="1043">
        <v>15.924055190000001</v>
      </c>
      <c r="Y147" s="1043">
        <v>15.868838240000002</v>
      </c>
      <c r="Z147" s="1043">
        <v>15.868838240000002</v>
      </c>
      <c r="AA147" s="1043">
        <v>15.02778824</v>
      </c>
      <c r="AB147" s="1043">
        <v>14.18673824</v>
      </c>
      <c r="AC147" s="1043">
        <v>14.18673824</v>
      </c>
      <c r="AD147" s="1043">
        <v>14.18673824</v>
      </c>
      <c r="AE147" s="1043">
        <v>14.18673824</v>
      </c>
      <c r="AF147" s="1043">
        <v>14.18673824</v>
      </c>
      <c r="AG147" s="1043">
        <v>3.46116431</v>
      </c>
      <c r="AH147" s="1043">
        <v>3.46116431</v>
      </c>
      <c r="AI147" s="1043">
        <v>0</v>
      </c>
      <c r="AJ147" s="1043">
        <v>0</v>
      </c>
      <c r="AK147" s="1043">
        <v>0</v>
      </c>
      <c r="AL147" s="1043">
        <v>0</v>
      </c>
      <c r="AM147" s="1043">
        <v>0</v>
      </c>
      <c r="AN147" s="1043">
        <v>0</v>
      </c>
      <c r="AO147" s="1044">
        <v>0</v>
      </c>
      <c r="AP147" s="50"/>
      <c r="AQ147" s="1042">
        <v>0</v>
      </c>
      <c r="AR147" s="1043">
        <v>0</v>
      </c>
      <c r="AS147" s="1043">
        <v>0</v>
      </c>
      <c r="AT147" s="1043">
        <v>106463.2675</v>
      </c>
      <c r="AU147" s="1043">
        <v>106463.2675</v>
      </c>
      <c r="AV147" s="1043">
        <v>106463.2675</v>
      </c>
      <c r="AW147" s="1043">
        <v>106463.2675</v>
      </c>
      <c r="AX147" s="1043">
        <v>106463.2675</v>
      </c>
      <c r="AY147" s="1043">
        <v>106463.2675</v>
      </c>
      <c r="AZ147" s="1043">
        <v>106463.2675</v>
      </c>
      <c r="BA147" s="1043">
        <v>106463.2675</v>
      </c>
      <c r="BB147" s="1043">
        <v>106463.2675</v>
      </c>
      <c r="BC147" s="1043">
        <v>106463.2675</v>
      </c>
      <c r="BD147" s="1043">
        <v>105639.196</v>
      </c>
      <c r="BE147" s="1043">
        <v>105639.196</v>
      </c>
      <c r="BF147" s="1043">
        <v>87825.945999999996</v>
      </c>
      <c r="BG147" s="1043">
        <v>70012.695999999996</v>
      </c>
      <c r="BH147" s="1043">
        <v>70012.695999999996</v>
      </c>
      <c r="BI147" s="1043">
        <v>70012.695999999996</v>
      </c>
      <c r="BJ147" s="1043">
        <v>70012.695999999996</v>
      </c>
      <c r="BK147" s="1043">
        <v>70012.695999999996</v>
      </c>
      <c r="BL147" s="1043">
        <v>51655.275000000001</v>
      </c>
      <c r="BM147" s="1043">
        <v>51655.275000000001</v>
      </c>
      <c r="BN147" s="1043">
        <v>0</v>
      </c>
      <c r="BO147" s="1043">
        <v>0</v>
      </c>
      <c r="BP147" s="1043">
        <v>0</v>
      </c>
      <c r="BQ147" s="1043">
        <v>0</v>
      </c>
      <c r="BR147" s="1043">
        <v>0</v>
      </c>
      <c r="BS147" s="1043">
        <v>0</v>
      </c>
      <c r="BT147" s="1044">
        <v>0</v>
      </c>
    </row>
    <row r="148" spans="2:72" outlineLevel="1">
      <c r="B148" s="1041" t="s">
        <v>793</v>
      </c>
      <c r="C148" s="1041" t="s">
        <v>490</v>
      </c>
      <c r="D148" s="1041" t="s">
        <v>493</v>
      </c>
      <c r="E148" s="1041" t="s">
        <v>796</v>
      </c>
      <c r="F148" s="1041" t="s">
        <v>801</v>
      </c>
      <c r="G148" s="1041" t="s">
        <v>802</v>
      </c>
      <c r="H148" s="1041">
        <v>2014</v>
      </c>
      <c r="I148" s="640" t="s">
        <v>570</v>
      </c>
      <c r="J148" s="640" t="s">
        <v>585</v>
      </c>
      <c r="K148" s="50"/>
      <c r="L148" s="1042">
        <v>0</v>
      </c>
      <c r="M148" s="1043">
        <v>0</v>
      </c>
      <c r="N148" s="1043">
        <v>0</v>
      </c>
      <c r="O148" s="1043">
        <v>28.5562</v>
      </c>
      <c r="P148" s="1043">
        <v>0</v>
      </c>
      <c r="Q148" s="1043">
        <v>0</v>
      </c>
      <c r="R148" s="1043">
        <v>0</v>
      </c>
      <c r="S148" s="1043">
        <v>0</v>
      </c>
      <c r="T148" s="1043">
        <v>0</v>
      </c>
      <c r="U148" s="1043">
        <v>0</v>
      </c>
      <c r="V148" s="1043">
        <v>0</v>
      </c>
      <c r="W148" s="1043">
        <v>0</v>
      </c>
      <c r="X148" s="1043">
        <v>0</v>
      </c>
      <c r="Y148" s="1043">
        <v>0</v>
      </c>
      <c r="Z148" s="1043">
        <v>0</v>
      </c>
      <c r="AA148" s="1043">
        <v>0</v>
      </c>
      <c r="AB148" s="1043">
        <v>0</v>
      </c>
      <c r="AC148" s="1043">
        <v>0</v>
      </c>
      <c r="AD148" s="1043">
        <v>0</v>
      </c>
      <c r="AE148" s="1043">
        <v>0</v>
      </c>
      <c r="AF148" s="1043">
        <v>0</v>
      </c>
      <c r="AG148" s="1043">
        <v>0</v>
      </c>
      <c r="AH148" s="1043">
        <v>0</v>
      </c>
      <c r="AI148" s="1043">
        <v>0</v>
      </c>
      <c r="AJ148" s="1043">
        <v>0</v>
      </c>
      <c r="AK148" s="1043">
        <v>0</v>
      </c>
      <c r="AL148" s="1043">
        <v>0</v>
      </c>
      <c r="AM148" s="1043">
        <v>0</v>
      </c>
      <c r="AN148" s="1043">
        <v>0</v>
      </c>
      <c r="AO148" s="1044">
        <v>0</v>
      </c>
      <c r="AP148" s="50"/>
      <c r="AQ148" s="1042">
        <v>0</v>
      </c>
      <c r="AR148" s="1043">
        <v>0</v>
      </c>
      <c r="AS148" s="1043">
        <v>0</v>
      </c>
      <c r="AT148" s="1043">
        <v>216677.09700000001</v>
      </c>
      <c r="AU148" s="1043">
        <v>0</v>
      </c>
      <c r="AV148" s="1043">
        <v>0</v>
      </c>
      <c r="AW148" s="1043">
        <v>0</v>
      </c>
      <c r="AX148" s="1043">
        <v>0</v>
      </c>
      <c r="AY148" s="1043">
        <v>0</v>
      </c>
      <c r="AZ148" s="1043">
        <v>0</v>
      </c>
      <c r="BA148" s="1043">
        <v>0</v>
      </c>
      <c r="BB148" s="1043">
        <v>0</v>
      </c>
      <c r="BC148" s="1043">
        <v>0</v>
      </c>
      <c r="BD148" s="1043">
        <v>0</v>
      </c>
      <c r="BE148" s="1043">
        <v>0</v>
      </c>
      <c r="BF148" s="1043">
        <v>0</v>
      </c>
      <c r="BG148" s="1043">
        <v>0</v>
      </c>
      <c r="BH148" s="1043">
        <v>0</v>
      </c>
      <c r="BI148" s="1043">
        <v>0</v>
      </c>
      <c r="BJ148" s="1043">
        <v>0</v>
      </c>
      <c r="BK148" s="1043">
        <v>0</v>
      </c>
      <c r="BL148" s="1043">
        <v>0</v>
      </c>
      <c r="BM148" s="1043">
        <v>0</v>
      </c>
      <c r="BN148" s="1043">
        <v>0</v>
      </c>
      <c r="BO148" s="1043">
        <v>0</v>
      </c>
      <c r="BP148" s="1043">
        <v>0</v>
      </c>
      <c r="BQ148" s="1043">
        <v>0</v>
      </c>
      <c r="BR148" s="1043">
        <v>0</v>
      </c>
      <c r="BS148" s="1043">
        <v>0</v>
      </c>
      <c r="BT148" s="1044">
        <v>0</v>
      </c>
    </row>
    <row r="149" spans="2:72" outlineLevel="1">
      <c r="B149" s="1041" t="s">
        <v>793</v>
      </c>
      <c r="C149" s="1041" t="s">
        <v>490</v>
      </c>
      <c r="D149" s="1041" t="s">
        <v>822</v>
      </c>
      <c r="E149" s="1041" t="s">
        <v>796</v>
      </c>
      <c r="F149" s="1041" t="s">
        <v>490</v>
      </c>
      <c r="G149" s="1041" t="s">
        <v>797</v>
      </c>
      <c r="H149" s="1041">
        <v>2014</v>
      </c>
      <c r="I149" s="640" t="s">
        <v>570</v>
      </c>
      <c r="J149" s="640" t="s">
        <v>585</v>
      </c>
      <c r="K149" s="50"/>
      <c r="L149" s="1042">
        <v>0</v>
      </c>
      <c r="M149" s="1043">
        <v>0</v>
      </c>
      <c r="N149" s="1043">
        <v>0</v>
      </c>
      <c r="O149" s="1043">
        <v>888.23582959999999</v>
      </c>
      <c r="P149" s="1043">
        <v>0</v>
      </c>
      <c r="Q149" s="1043">
        <v>0</v>
      </c>
      <c r="R149" s="1043">
        <v>0</v>
      </c>
      <c r="S149" s="1043">
        <v>0</v>
      </c>
      <c r="T149" s="1043">
        <v>0</v>
      </c>
      <c r="U149" s="1043">
        <v>0</v>
      </c>
      <c r="V149" s="1043">
        <v>0</v>
      </c>
      <c r="W149" s="1043">
        <v>0</v>
      </c>
      <c r="X149" s="1043">
        <v>0</v>
      </c>
      <c r="Y149" s="1043">
        <v>0</v>
      </c>
      <c r="Z149" s="1043">
        <v>0</v>
      </c>
      <c r="AA149" s="1043">
        <v>0</v>
      </c>
      <c r="AB149" s="1043">
        <v>0</v>
      </c>
      <c r="AC149" s="1043">
        <v>0</v>
      </c>
      <c r="AD149" s="1043">
        <v>0</v>
      </c>
      <c r="AE149" s="1043">
        <v>0</v>
      </c>
      <c r="AF149" s="1043">
        <v>0</v>
      </c>
      <c r="AG149" s="1043">
        <v>0</v>
      </c>
      <c r="AH149" s="1043">
        <v>0</v>
      </c>
      <c r="AI149" s="1043">
        <v>0</v>
      </c>
      <c r="AJ149" s="1043">
        <v>0</v>
      </c>
      <c r="AK149" s="1043">
        <v>0</v>
      </c>
      <c r="AL149" s="1043">
        <v>0</v>
      </c>
      <c r="AM149" s="1043">
        <v>0</v>
      </c>
      <c r="AN149" s="1043">
        <v>0</v>
      </c>
      <c r="AO149" s="1044">
        <v>0</v>
      </c>
      <c r="AP149" s="50"/>
      <c r="AQ149" s="1042">
        <v>0</v>
      </c>
      <c r="AR149" s="1043">
        <v>0</v>
      </c>
      <c r="AS149" s="1043">
        <v>0</v>
      </c>
      <c r="AT149" s="1043">
        <v>0</v>
      </c>
      <c r="AU149" s="1043">
        <v>0</v>
      </c>
      <c r="AV149" s="1043">
        <v>0</v>
      </c>
      <c r="AW149" s="1043">
        <v>0</v>
      </c>
      <c r="AX149" s="1043">
        <v>0</v>
      </c>
      <c r="AY149" s="1043">
        <v>0</v>
      </c>
      <c r="AZ149" s="1043">
        <v>0</v>
      </c>
      <c r="BA149" s="1043">
        <v>0</v>
      </c>
      <c r="BB149" s="1043">
        <v>0</v>
      </c>
      <c r="BC149" s="1043">
        <v>0</v>
      </c>
      <c r="BD149" s="1043">
        <v>0</v>
      </c>
      <c r="BE149" s="1043">
        <v>0</v>
      </c>
      <c r="BF149" s="1043">
        <v>0</v>
      </c>
      <c r="BG149" s="1043">
        <v>0</v>
      </c>
      <c r="BH149" s="1043">
        <v>0</v>
      </c>
      <c r="BI149" s="1043">
        <v>0</v>
      </c>
      <c r="BJ149" s="1043">
        <v>0</v>
      </c>
      <c r="BK149" s="1043">
        <v>0</v>
      </c>
      <c r="BL149" s="1043">
        <v>0</v>
      </c>
      <c r="BM149" s="1043">
        <v>0</v>
      </c>
      <c r="BN149" s="1043">
        <v>0</v>
      </c>
      <c r="BO149" s="1043">
        <v>0</v>
      </c>
      <c r="BP149" s="1043">
        <v>0</v>
      </c>
      <c r="BQ149" s="1043">
        <v>0</v>
      </c>
      <c r="BR149" s="1043">
        <v>0</v>
      </c>
      <c r="BS149" s="1043">
        <v>0</v>
      </c>
      <c r="BT149" s="1044">
        <v>0</v>
      </c>
    </row>
    <row r="150" spans="2:72" outlineLevel="1">
      <c r="B150" s="1041" t="s">
        <v>793</v>
      </c>
      <c r="C150" s="1041" t="s">
        <v>798</v>
      </c>
      <c r="D150" s="1041" t="s">
        <v>823</v>
      </c>
      <c r="E150" s="1041" t="s">
        <v>796</v>
      </c>
      <c r="F150" s="1041" t="s">
        <v>801</v>
      </c>
      <c r="G150" s="1041" t="s">
        <v>797</v>
      </c>
      <c r="H150" s="1041">
        <v>2014</v>
      </c>
      <c r="I150" s="640" t="s">
        <v>570</v>
      </c>
      <c r="J150" s="640" t="s">
        <v>585</v>
      </c>
      <c r="K150" s="50"/>
      <c r="L150" s="1042">
        <v>0</v>
      </c>
      <c r="M150" s="1043">
        <v>0</v>
      </c>
      <c r="N150" s="1043">
        <v>0</v>
      </c>
      <c r="O150" s="1043">
        <v>185.5942</v>
      </c>
      <c r="P150" s="1043">
        <v>0</v>
      </c>
      <c r="Q150" s="1043">
        <v>0</v>
      </c>
      <c r="R150" s="1043">
        <v>0</v>
      </c>
      <c r="S150" s="1043">
        <v>0</v>
      </c>
      <c r="T150" s="1043">
        <v>0</v>
      </c>
      <c r="U150" s="1043">
        <v>0</v>
      </c>
      <c r="V150" s="1043">
        <v>0</v>
      </c>
      <c r="W150" s="1043">
        <v>0</v>
      </c>
      <c r="X150" s="1043">
        <v>0</v>
      </c>
      <c r="Y150" s="1043">
        <v>0</v>
      </c>
      <c r="Z150" s="1043">
        <v>0</v>
      </c>
      <c r="AA150" s="1043">
        <v>0</v>
      </c>
      <c r="AB150" s="1043">
        <v>0</v>
      </c>
      <c r="AC150" s="1043">
        <v>0</v>
      </c>
      <c r="AD150" s="1043">
        <v>0</v>
      </c>
      <c r="AE150" s="1043">
        <v>0</v>
      </c>
      <c r="AF150" s="1043">
        <v>0</v>
      </c>
      <c r="AG150" s="1043">
        <v>0</v>
      </c>
      <c r="AH150" s="1043">
        <v>0</v>
      </c>
      <c r="AI150" s="1043">
        <v>0</v>
      </c>
      <c r="AJ150" s="1043">
        <v>0</v>
      </c>
      <c r="AK150" s="1043">
        <v>0</v>
      </c>
      <c r="AL150" s="1043">
        <v>0</v>
      </c>
      <c r="AM150" s="1043">
        <v>0</v>
      </c>
      <c r="AN150" s="1043">
        <v>0</v>
      </c>
      <c r="AO150" s="1044">
        <v>0</v>
      </c>
      <c r="AP150" s="50"/>
      <c r="AQ150" s="1042">
        <v>0</v>
      </c>
      <c r="AR150" s="1043">
        <v>0</v>
      </c>
      <c r="AS150" s="1043">
        <v>0</v>
      </c>
      <c r="AT150" s="1043">
        <v>0</v>
      </c>
      <c r="AU150" s="1043">
        <v>0</v>
      </c>
      <c r="AV150" s="1043">
        <v>0</v>
      </c>
      <c r="AW150" s="1043">
        <v>0</v>
      </c>
      <c r="AX150" s="1043">
        <v>0</v>
      </c>
      <c r="AY150" s="1043">
        <v>0</v>
      </c>
      <c r="AZ150" s="1043">
        <v>0</v>
      </c>
      <c r="BA150" s="1043">
        <v>0</v>
      </c>
      <c r="BB150" s="1043">
        <v>0</v>
      </c>
      <c r="BC150" s="1043">
        <v>0</v>
      </c>
      <c r="BD150" s="1043">
        <v>0</v>
      </c>
      <c r="BE150" s="1043">
        <v>0</v>
      </c>
      <c r="BF150" s="1043">
        <v>0</v>
      </c>
      <c r="BG150" s="1043">
        <v>0</v>
      </c>
      <c r="BH150" s="1043">
        <v>0</v>
      </c>
      <c r="BI150" s="1043">
        <v>0</v>
      </c>
      <c r="BJ150" s="1043">
        <v>0</v>
      </c>
      <c r="BK150" s="1043">
        <v>0</v>
      </c>
      <c r="BL150" s="1043">
        <v>0</v>
      </c>
      <c r="BM150" s="1043">
        <v>0</v>
      </c>
      <c r="BN150" s="1043">
        <v>0</v>
      </c>
      <c r="BO150" s="1043">
        <v>0</v>
      </c>
      <c r="BP150" s="1043">
        <v>0</v>
      </c>
      <c r="BQ150" s="1043">
        <v>0</v>
      </c>
      <c r="BR150" s="1043">
        <v>0</v>
      </c>
      <c r="BS150" s="1043">
        <v>0</v>
      </c>
      <c r="BT150" s="1044">
        <v>0</v>
      </c>
    </row>
    <row r="151" spans="2:72" outlineLevel="1">
      <c r="B151" s="1041" t="s">
        <v>793</v>
      </c>
      <c r="C151" s="1041" t="s">
        <v>807</v>
      </c>
      <c r="D151" s="1041" t="s">
        <v>9</v>
      </c>
      <c r="E151" s="1041" t="s">
        <v>796</v>
      </c>
      <c r="F151" s="1041" t="s">
        <v>807</v>
      </c>
      <c r="G151" s="1041" t="s">
        <v>797</v>
      </c>
      <c r="H151" s="1041">
        <v>2014</v>
      </c>
      <c r="I151" s="640" t="s">
        <v>570</v>
      </c>
      <c r="J151" s="640" t="s">
        <v>585</v>
      </c>
      <c r="K151" s="50"/>
      <c r="L151" s="1042">
        <v>0</v>
      </c>
      <c r="M151" s="1043">
        <v>0</v>
      </c>
      <c r="N151" s="1043">
        <v>0</v>
      </c>
      <c r="O151" s="1043">
        <v>48.45167</v>
      </c>
      <c r="P151" s="1043">
        <v>0</v>
      </c>
      <c r="Q151" s="1043">
        <v>0</v>
      </c>
      <c r="R151" s="1043">
        <v>0</v>
      </c>
      <c r="S151" s="1043">
        <v>0</v>
      </c>
      <c r="T151" s="1043">
        <v>0</v>
      </c>
      <c r="U151" s="1043">
        <v>0</v>
      </c>
      <c r="V151" s="1043">
        <v>0</v>
      </c>
      <c r="W151" s="1043">
        <v>0</v>
      </c>
      <c r="X151" s="1043">
        <v>0</v>
      </c>
      <c r="Y151" s="1043">
        <v>0</v>
      </c>
      <c r="Z151" s="1043">
        <v>0</v>
      </c>
      <c r="AA151" s="1043">
        <v>0</v>
      </c>
      <c r="AB151" s="1043">
        <v>0</v>
      </c>
      <c r="AC151" s="1043">
        <v>0</v>
      </c>
      <c r="AD151" s="1043">
        <v>0</v>
      </c>
      <c r="AE151" s="1043">
        <v>0</v>
      </c>
      <c r="AF151" s="1043">
        <v>0</v>
      </c>
      <c r="AG151" s="1043">
        <v>0</v>
      </c>
      <c r="AH151" s="1043">
        <v>0</v>
      </c>
      <c r="AI151" s="1043">
        <v>0</v>
      </c>
      <c r="AJ151" s="1043">
        <v>0</v>
      </c>
      <c r="AK151" s="1043">
        <v>0</v>
      </c>
      <c r="AL151" s="1043">
        <v>0</v>
      </c>
      <c r="AM151" s="1043">
        <v>0</v>
      </c>
      <c r="AN151" s="1043">
        <v>0</v>
      </c>
      <c r="AO151" s="1044">
        <v>0</v>
      </c>
      <c r="AP151" s="50"/>
      <c r="AQ151" s="1042">
        <v>0</v>
      </c>
      <c r="AR151" s="1043">
        <v>0</v>
      </c>
      <c r="AS151" s="1043">
        <v>0</v>
      </c>
      <c r="AT151" s="1043">
        <v>0</v>
      </c>
      <c r="AU151" s="1043">
        <v>0</v>
      </c>
      <c r="AV151" s="1043">
        <v>0</v>
      </c>
      <c r="AW151" s="1043">
        <v>0</v>
      </c>
      <c r="AX151" s="1043">
        <v>0</v>
      </c>
      <c r="AY151" s="1043">
        <v>0</v>
      </c>
      <c r="AZ151" s="1043">
        <v>0</v>
      </c>
      <c r="BA151" s="1043">
        <v>0</v>
      </c>
      <c r="BB151" s="1043">
        <v>0</v>
      </c>
      <c r="BC151" s="1043">
        <v>0</v>
      </c>
      <c r="BD151" s="1043">
        <v>0</v>
      </c>
      <c r="BE151" s="1043">
        <v>0</v>
      </c>
      <c r="BF151" s="1043">
        <v>0</v>
      </c>
      <c r="BG151" s="1043">
        <v>0</v>
      </c>
      <c r="BH151" s="1043">
        <v>0</v>
      </c>
      <c r="BI151" s="1043">
        <v>0</v>
      </c>
      <c r="BJ151" s="1043">
        <v>0</v>
      </c>
      <c r="BK151" s="1043">
        <v>0</v>
      </c>
      <c r="BL151" s="1043">
        <v>0</v>
      </c>
      <c r="BM151" s="1043">
        <v>0</v>
      </c>
      <c r="BN151" s="1043">
        <v>0</v>
      </c>
      <c r="BO151" s="1043">
        <v>0</v>
      </c>
      <c r="BP151" s="1043">
        <v>0</v>
      </c>
      <c r="BQ151" s="1043">
        <v>0</v>
      </c>
      <c r="BR151" s="1043">
        <v>0</v>
      </c>
      <c r="BS151" s="1043">
        <v>0</v>
      </c>
      <c r="BT151" s="1044">
        <v>0</v>
      </c>
    </row>
    <row r="152" spans="2:72" outlineLevel="1">
      <c r="B152" s="1041" t="s">
        <v>793</v>
      </c>
      <c r="C152" s="1041" t="s">
        <v>798</v>
      </c>
      <c r="D152" s="1041" t="s">
        <v>823</v>
      </c>
      <c r="E152" s="1041" t="s">
        <v>796</v>
      </c>
      <c r="F152" s="1041" t="s">
        <v>801</v>
      </c>
      <c r="G152" s="1041" t="s">
        <v>797</v>
      </c>
      <c r="H152" s="1041">
        <v>2014</v>
      </c>
      <c r="I152" s="640" t="s">
        <v>570</v>
      </c>
      <c r="J152" s="640" t="s">
        <v>585</v>
      </c>
      <c r="K152" s="50"/>
      <c r="L152" s="1042">
        <v>0</v>
      </c>
      <c r="M152" s="1043">
        <v>0</v>
      </c>
      <c r="N152" s="1043">
        <v>0</v>
      </c>
      <c r="O152" s="1043">
        <v>448.58659999999998</v>
      </c>
      <c r="P152" s="1043">
        <v>0</v>
      </c>
      <c r="Q152" s="1043">
        <v>0</v>
      </c>
      <c r="R152" s="1043">
        <v>0</v>
      </c>
      <c r="S152" s="1043">
        <v>0</v>
      </c>
      <c r="T152" s="1043">
        <v>0</v>
      </c>
      <c r="U152" s="1043">
        <v>0</v>
      </c>
      <c r="V152" s="1043">
        <v>0</v>
      </c>
      <c r="W152" s="1043">
        <v>0</v>
      </c>
      <c r="X152" s="1043">
        <v>0</v>
      </c>
      <c r="Y152" s="1043">
        <v>0</v>
      </c>
      <c r="Z152" s="1043">
        <v>0</v>
      </c>
      <c r="AA152" s="1043">
        <v>0</v>
      </c>
      <c r="AB152" s="1043">
        <v>0</v>
      </c>
      <c r="AC152" s="1043">
        <v>0</v>
      </c>
      <c r="AD152" s="1043">
        <v>0</v>
      </c>
      <c r="AE152" s="1043">
        <v>0</v>
      </c>
      <c r="AF152" s="1043">
        <v>0</v>
      </c>
      <c r="AG152" s="1043">
        <v>0</v>
      </c>
      <c r="AH152" s="1043">
        <v>0</v>
      </c>
      <c r="AI152" s="1043">
        <v>0</v>
      </c>
      <c r="AJ152" s="1043">
        <v>0</v>
      </c>
      <c r="AK152" s="1043">
        <v>0</v>
      </c>
      <c r="AL152" s="1043">
        <v>0</v>
      </c>
      <c r="AM152" s="1043">
        <v>0</v>
      </c>
      <c r="AN152" s="1043">
        <v>0</v>
      </c>
      <c r="AO152" s="1044">
        <v>0</v>
      </c>
      <c r="AP152" s="50"/>
      <c r="AQ152" s="1042">
        <v>0</v>
      </c>
      <c r="AR152" s="1043">
        <v>0</v>
      </c>
      <c r="AS152" s="1043">
        <v>0</v>
      </c>
      <c r="AT152" s="1043">
        <v>0</v>
      </c>
      <c r="AU152" s="1043">
        <v>0</v>
      </c>
      <c r="AV152" s="1043">
        <v>0</v>
      </c>
      <c r="AW152" s="1043">
        <v>0</v>
      </c>
      <c r="AX152" s="1043">
        <v>0</v>
      </c>
      <c r="AY152" s="1043">
        <v>0</v>
      </c>
      <c r="AZ152" s="1043">
        <v>0</v>
      </c>
      <c r="BA152" s="1043">
        <v>0</v>
      </c>
      <c r="BB152" s="1043">
        <v>0</v>
      </c>
      <c r="BC152" s="1043">
        <v>0</v>
      </c>
      <c r="BD152" s="1043">
        <v>0</v>
      </c>
      <c r="BE152" s="1043">
        <v>0</v>
      </c>
      <c r="BF152" s="1043">
        <v>0</v>
      </c>
      <c r="BG152" s="1043">
        <v>0</v>
      </c>
      <c r="BH152" s="1043">
        <v>0</v>
      </c>
      <c r="BI152" s="1043">
        <v>0</v>
      </c>
      <c r="BJ152" s="1043">
        <v>0</v>
      </c>
      <c r="BK152" s="1043">
        <v>0</v>
      </c>
      <c r="BL152" s="1043">
        <v>0</v>
      </c>
      <c r="BM152" s="1043">
        <v>0</v>
      </c>
      <c r="BN152" s="1043">
        <v>0</v>
      </c>
      <c r="BO152" s="1043">
        <v>0</v>
      </c>
      <c r="BP152" s="1043">
        <v>0</v>
      </c>
      <c r="BQ152" s="1043">
        <v>0</v>
      </c>
      <c r="BR152" s="1043">
        <v>0</v>
      </c>
      <c r="BS152" s="1043">
        <v>0</v>
      </c>
      <c r="BT152" s="1044">
        <v>0</v>
      </c>
    </row>
    <row r="153" spans="2:72" outlineLevel="1">
      <c r="B153" s="1041" t="s">
        <v>793</v>
      </c>
      <c r="C153" s="1041" t="s">
        <v>798</v>
      </c>
      <c r="D153" s="1041" t="s">
        <v>800</v>
      </c>
      <c r="E153" s="1041" t="s">
        <v>796</v>
      </c>
      <c r="F153" s="1041" t="s">
        <v>801</v>
      </c>
      <c r="G153" s="1041" t="s">
        <v>797</v>
      </c>
      <c r="H153" s="1041">
        <v>2014</v>
      </c>
      <c r="I153" s="640" t="s">
        <v>570</v>
      </c>
      <c r="J153" s="640" t="s">
        <v>585</v>
      </c>
      <c r="K153" s="50"/>
      <c r="L153" s="1042">
        <v>0</v>
      </c>
      <c r="M153" s="1043">
        <v>0</v>
      </c>
      <c r="N153" s="1043">
        <v>0</v>
      </c>
      <c r="O153" s="1043">
        <v>6.736599</v>
      </c>
      <c r="P153" s="1043">
        <v>0</v>
      </c>
      <c r="Q153" s="1043">
        <v>0</v>
      </c>
      <c r="R153" s="1043">
        <v>0</v>
      </c>
      <c r="S153" s="1043">
        <v>0</v>
      </c>
      <c r="T153" s="1043">
        <v>0</v>
      </c>
      <c r="U153" s="1043">
        <v>0</v>
      </c>
      <c r="V153" s="1043">
        <v>0</v>
      </c>
      <c r="W153" s="1043">
        <v>0</v>
      </c>
      <c r="X153" s="1043">
        <v>0</v>
      </c>
      <c r="Y153" s="1043">
        <v>0</v>
      </c>
      <c r="Z153" s="1043">
        <v>0</v>
      </c>
      <c r="AA153" s="1043">
        <v>0</v>
      </c>
      <c r="AB153" s="1043">
        <v>0</v>
      </c>
      <c r="AC153" s="1043">
        <v>0</v>
      </c>
      <c r="AD153" s="1043">
        <v>0</v>
      </c>
      <c r="AE153" s="1043">
        <v>0</v>
      </c>
      <c r="AF153" s="1043">
        <v>0</v>
      </c>
      <c r="AG153" s="1043">
        <v>0</v>
      </c>
      <c r="AH153" s="1043">
        <v>0</v>
      </c>
      <c r="AI153" s="1043">
        <v>0</v>
      </c>
      <c r="AJ153" s="1043">
        <v>0</v>
      </c>
      <c r="AK153" s="1043">
        <v>0</v>
      </c>
      <c r="AL153" s="1043">
        <v>0</v>
      </c>
      <c r="AM153" s="1043">
        <v>0</v>
      </c>
      <c r="AN153" s="1043">
        <v>0</v>
      </c>
      <c r="AO153" s="1044">
        <v>0</v>
      </c>
      <c r="AP153" s="50"/>
      <c r="AQ153" s="1042">
        <v>0</v>
      </c>
      <c r="AR153" s="1043">
        <v>0</v>
      </c>
      <c r="AS153" s="1043">
        <v>0</v>
      </c>
      <c r="AT153" s="1043">
        <v>0</v>
      </c>
      <c r="AU153" s="1043">
        <v>0</v>
      </c>
      <c r="AV153" s="1043">
        <v>0</v>
      </c>
      <c r="AW153" s="1043">
        <v>0</v>
      </c>
      <c r="AX153" s="1043">
        <v>0</v>
      </c>
      <c r="AY153" s="1043">
        <v>0</v>
      </c>
      <c r="AZ153" s="1043">
        <v>0</v>
      </c>
      <c r="BA153" s="1043">
        <v>0</v>
      </c>
      <c r="BB153" s="1043">
        <v>0</v>
      </c>
      <c r="BC153" s="1043">
        <v>0</v>
      </c>
      <c r="BD153" s="1043">
        <v>0</v>
      </c>
      <c r="BE153" s="1043">
        <v>0</v>
      </c>
      <c r="BF153" s="1043">
        <v>0</v>
      </c>
      <c r="BG153" s="1043">
        <v>0</v>
      </c>
      <c r="BH153" s="1043">
        <v>0</v>
      </c>
      <c r="BI153" s="1043">
        <v>0</v>
      </c>
      <c r="BJ153" s="1043">
        <v>0</v>
      </c>
      <c r="BK153" s="1043">
        <v>0</v>
      </c>
      <c r="BL153" s="1043">
        <v>0</v>
      </c>
      <c r="BM153" s="1043">
        <v>0</v>
      </c>
      <c r="BN153" s="1043">
        <v>0</v>
      </c>
      <c r="BO153" s="1043">
        <v>0</v>
      </c>
      <c r="BP153" s="1043">
        <v>0</v>
      </c>
      <c r="BQ153" s="1043">
        <v>0</v>
      </c>
      <c r="BR153" s="1043">
        <v>0</v>
      </c>
      <c r="BS153" s="1043">
        <v>0</v>
      </c>
      <c r="BT153" s="1044">
        <v>0</v>
      </c>
    </row>
    <row r="154" spans="2:72" outlineLevel="1">
      <c r="B154" s="1041" t="s">
        <v>793</v>
      </c>
      <c r="C154" s="1041" t="s">
        <v>794</v>
      </c>
      <c r="D154" s="1041" t="s">
        <v>42</v>
      </c>
      <c r="E154" s="1041" t="s">
        <v>796</v>
      </c>
      <c r="F154" s="1041" t="s">
        <v>29</v>
      </c>
      <c r="G154" s="1041" t="s">
        <v>797</v>
      </c>
      <c r="H154" s="1041">
        <v>2014</v>
      </c>
      <c r="I154" s="640" t="s">
        <v>570</v>
      </c>
      <c r="J154" s="640" t="s">
        <v>585</v>
      </c>
      <c r="K154" s="50"/>
      <c r="L154" s="1042">
        <v>0</v>
      </c>
      <c r="M154" s="1043">
        <v>0</v>
      </c>
      <c r="N154" s="1043">
        <v>0</v>
      </c>
      <c r="O154" s="1043">
        <v>273.4289</v>
      </c>
      <c r="P154" s="1043">
        <v>0</v>
      </c>
      <c r="Q154" s="1043">
        <v>0</v>
      </c>
      <c r="R154" s="1043">
        <v>0</v>
      </c>
      <c r="S154" s="1043">
        <v>0</v>
      </c>
      <c r="T154" s="1043">
        <v>0</v>
      </c>
      <c r="U154" s="1043">
        <v>0</v>
      </c>
      <c r="V154" s="1043">
        <v>0</v>
      </c>
      <c r="W154" s="1043">
        <v>0</v>
      </c>
      <c r="X154" s="1043">
        <v>0</v>
      </c>
      <c r="Y154" s="1043">
        <v>0</v>
      </c>
      <c r="Z154" s="1043">
        <v>0</v>
      </c>
      <c r="AA154" s="1043">
        <v>0</v>
      </c>
      <c r="AB154" s="1043">
        <v>0</v>
      </c>
      <c r="AC154" s="1043">
        <v>0</v>
      </c>
      <c r="AD154" s="1043">
        <v>0</v>
      </c>
      <c r="AE154" s="1043">
        <v>0</v>
      </c>
      <c r="AF154" s="1043">
        <v>0</v>
      </c>
      <c r="AG154" s="1043">
        <v>0</v>
      </c>
      <c r="AH154" s="1043">
        <v>0</v>
      </c>
      <c r="AI154" s="1043">
        <v>0</v>
      </c>
      <c r="AJ154" s="1043">
        <v>0</v>
      </c>
      <c r="AK154" s="1043">
        <v>0</v>
      </c>
      <c r="AL154" s="1043">
        <v>0</v>
      </c>
      <c r="AM154" s="1043">
        <v>0</v>
      </c>
      <c r="AN154" s="1043">
        <v>0</v>
      </c>
      <c r="AO154" s="1044">
        <v>0</v>
      </c>
      <c r="AP154" s="50"/>
      <c r="AQ154" s="1042">
        <v>0</v>
      </c>
      <c r="AR154" s="1043">
        <v>0</v>
      </c>
      <c r="AS154" s="1043">
        <v>0</v>
      </c>
      <c r="AT154" s="1043">
        <v>0</v>
      </c>
      <c r="AU154" s="1043">
        <v>0</v>
      </c>
      <c r="AV154" s="1043">
        <v>0</v>
      </c>
      <c r="AW154" s="1043">
        <v>0</v>
      </c>
      <c r="AX154" s="1043">
        <v>0</v>
      </c>
      <c r="AY154" s="1043">
        <v>0</v>
      </c>
      <c r="AZ154" s="1043">
        <v>0</v>
      </c>
      <c r="BA154" s="1043">
        <v>0</v>
      </c>
      <c r="BB154" s="1043">
        <v>0</v>
      </c>
      <c r="BC154" s="1043">
        <v>0</v>
      </c>
      <c r="BD154" s="1043">
        <v>0</v>
      </c>
      <c r="BE154" s="1043">
        <v>0</v>
      </c>
      <c r="BF154" s="1043">
        <v>0</v>
      </c>
      <c r="BG154" s="1043">
        <v>0</v>
      </c>
      <c r="BH154" s="1043">
        <v>0</v>
      </c>
      <c r="BI154" s="1043">
        <v>0</v>
      </c>
      <c r="BJ154" s="1043">
        <v>0</v>
      </c>
      <c r="BK154" s="1043">
        <v>0</v>
      </c>
      <c r="BL154" s="1043">
        <v>0</v>
      </c>
      <c r="BM154" s="1043">
        <v>0</v>
      </c>
      <c r="BN154" s="1043">
        <v>0</v>
      </c>
      <c r="BO154" s="1043">
        <v>0</v>
      </c>
      <c r="BP154" s="1043">
        <v>0</v>
      </c>
      <c r="BQ154" s="1043">
        <v>0</v>
      </c>
      <c r="BR154" s="1043">
        <v>0</v>
      </c>
      <c r="BS154" s="1043">
        <v>0</v>
      </c>
      <c r="BT154" s="1044">
        <v>0</v>
      </c>
    </row>
    <row r="155" spans="2:72" outlineLevel="1">
      <c r="B155" s="1041" t="s">
        <v>793</v>
      </c>
      <c r="C155" s="1041" t="s">
        <v>807</v>
      </c>
      <c r="D155" s="1041" t="s">
        <v>9</v>
      </c>
      <c r="E155" s="1041" t="s">
        <v>796</v>
      </c>
      <c r="F155" s="1041" t="s">
        <v>807</v>
      </c>
      <c r="G155" s="1041" t="s">
        <v>797</v>
      </c>
      <c r="H155" s="1041">
        <v>2014</v>
      </c>
      <c r="I155" s="640" t="s">
        <v>570</v>
      </c>
      <c r="J155" s="640" t="s">
        <v>585</v>
      </c>
      <c r="K155" s="50"/>
      <c r="L155" s="1042">
        <v>0</v>
      </c>
      <c r="M155" s="1043">
        <v>0</v>
      </c>
      <c r="N155" s="1043">
        <v>0</v>
      </c>
      <c r="O155" s="1043">
        <v>5272.8559999999998</v>
      </c>
      <c r="P155" s="1043">
        <v>0</v>
      </c>
      <c r="Q155" s="1043">
        <v>0</v>
      </c>
      <c r="R155" s="1043">
        <v>0</v>
      </c>
      <c r="S155" s="1043">
        <v>0</v>
      </c>
      <c r="T155" s="1043">
        <v>0</v>
      </c>
      <c r="U155" s="1043">
        <v>0</v>
      </c>
      <c r="V155" s="1043">
        <v>0</v>
      </c>
      <c r="W155" s="1043">
        <v>0</v>
      </c>
      <c r="X155" s="1043">
        <v>0</v>
      </c>
      <c r="Y155" s="1043">
        <v>0</v>
      </c>
      <c r="Z155" s="1043">
        <v>0</v>
      </c>
      <c r="AA155" s="1043">
        <v>0</v>
      </c>
      <c r="AB155" s="1043">
        <v>0</v>
      </c>
      <c r="AC155" s="1043">
        <v>0</v>
      </c>
      <c r="AD155" s="1043">
        <v>0</v>
      </c>
      <c r="AE155" s="1043">
        <v>0</v>
      </c>
      <c r="AF155" s="1043">
        <v>0</v>
      </c>
      <c r="AG155" s="1043">
        <v>0</v>
      </c>
      <c r="AH155" s="1043">
        <v>0</v>
      </c>
      <c r="AI155" s="1043">
        <v>0</v>
      </c>
      <c r="AJ155" s="1043">
        <v>0</v>
      </c>
      <c r="AK155" s="1043">
        <v>0</v>
      </c>
      <c r="AL155" s="1043">
        <v>0</v>
      </c>
      <c r="AM155" s="1043">
        <v>0</v>
      </c>
      <c r="AN155" s="1043">
        <v>0</v>
      </c>
      <c r="AO155" s="1044">
        <v>0</v>
      </c>
      <c r="AP155" s="50"/>
      <c r="AQ155" s="1042">
        <v>0</v>
      </c>
      <c r="AR155" s="1043">
        <v>0</v>
      </c>
      <c r="AS155" s="1043">
        <v>0</v>
      </c>
      <c r="AT155" s="1043">
        <v>0</v>
      </c>
      <c r="AU155" s="1043">
        <v>0</v>
      </c>
      <c r="AV155" s="1043">
        <v>0</v>
      </c>
      <c r="AW155" s="1043">
        <v>0</v>
      </c>
      <c r="AX155" s="1043">
        <v>0</v>
      </c>
      <c r="AY155" s="1043">
        <v>0</v>
      </c>
      <c r="AZ155" s="1043">
        <v>0</v>
      </c>
      <c r="BA155" s="1043">
        <v>0</v>
      </c>
      <c r="BB155" s="1043">
        <v>0</v>
      </c>
      <c r="BC155" s="1043">
        <v>0</v>
      </c>
      <c r="BD155" s="1043">
        <v>0</v>
      </c>
      <c r="BE155" s="1043">
        <v>0</v>
      </c>
      <c r="BF155" s="1043">
        <v>0</v>
      </c>
      <c r="BG155" s="1043">
        <v>0</v>
      </c>
      <c r="BH155" s="1043">
        <v>0</v>
      </c>
      <c r="BI155" s="1043">
        <v>0</v>
      </c>
      <c r="BJ155" s="1043">
        <v>0</v>
      </c>
      <c r="BK155" s="1043">
        <v>0</v>
      </c>
      <c r="BL155" s="1043">
        <v>0</v>
      </c>
      <c r="BM155" s="1043">
        <v>0</v>
      </c>
      <c r="BN155" s="1043">
        <v>0</v>
      </c>
      <c r="BO155" s="1043">
        <v>0</v>
      </c>
      <c r="BP155" s="1043">
        <v>0</v>
      </c>
      <c r="BQ155" s="1043">
        <v>0</v>
      </c>
      <c r="BR155" s="1043">
        <v>0</v>
      </c>
      <c r="BS155" s="1043">
        <v>0</v>
      </c>
      <c r="BT155" s="1044">
        <v>0</v>
      </c>
    </row>
    <row r="156" spans="2:72" outlineLevel="1">
      <c r="B156" s="1041" t="s">
        <v>793</v>
      </c>
      <c r="C156" s="1041" t="s">
        <v>807</v>
      </c>
      <c r="D156" s="1041" t="s">
        <v>815</v>
      </c>
      <c r="E156" s="1041" t="s">
        <v>796</v>
      </c>
      <c r="F156" s="1041" t="s">
        <v>807</v>
      </c>
      <c r="G156" s="1041" t="s">
        <v>802</v>
      </c>
      <c r="H156" s="1041">
        <v>2014</v>
      </c>
      <c r="I156" s="640" t="s">
        <v>570</v>
      </c>
      <c r="J156" s="640" t="s">
        <v>585</v>
      </c>
      <c r="K156" s="50"/>
      <c r="L156" s="1042">
        <v>0</v>
      </c>
      <c r="M156" s="1043">
        <v>0</v>
      </c>
      <c r="N156" s="1043">
        <v>0</v>
      </c>
      <c r="O156" s="1043">
        <v>124.35728760000001</v>
      </c>
      <c r="P156" s="1043">
        <v>124.35728760000001</v>
      </c>
      <c r="Q156" s="1043">
        <v>124.35728760000001</v>
      </c>
      <c r="R156" s="1043">
        <v>124.35728760000001</v>
      </c>
      <c r="S156" s="1043">
        <v>124.1298513</v>
      </c>
      <c r="T156" s="1043">
        <v>124.1298513</v>
      </c>
      <c r="U156" s="1043">
        <v>124.1298513</v>
      </c>
      <c r="V156" s="1043">
        <v>124.1298513</v>
      </c>
      <c r="W156" s="1043">
        <v>124.1298513</v>
      </c>
      <c r="X156" s="1043">
        <v>124.1298513</v>
      </c>
      <c r="Y156" s="1043">
        <v>104.5849077</v>
      </c>
      <c r="Z156" s="1043">
        <v>103.42651410000001</v>
      </c>
      <c r="AA156" s="1043">
        <v>103.42651410000001</v>
      </c>
      <c r="AB156" s="1043">
        <v>103.42651410000001</v>
      </c>
      <c r="AC156" s="1043">
        <v>103.42651410000001</v>
      </c>
      <c r="AD156" s="1043">
        <v>103.42651410000001</v>
      </c>
      <c r="AE156" s="1043">
        <v>103.42651410000001</v>
      </c>
      <c r="AF156" s="1043">
        <v>103.42651410000001</v>
      </c>
      <c r="AG156" s="1043">
        <v>103.42651410000001</v>
      </c>
      <c r="AH156" s="1043">
        <v>103.42651410000001</v>
      </c>
      <c r="AI156" s="1043">
        <v>0</v>
      </c>
      <c r="AJ156" s="1043">
        <v>0</v>
      </c>
      <c r="AK156" s="1043">
        <v>0</v>
      </c>
      <c r="AL156" s="1043">
        <v>0</v>
      </c>
      <c r="AM156" s="1043">
        <v>0</v>
      </c>
      <c r="AN156" s="1043">
        <v>0</v>
      </c>
      <c r="AO156" s="1044">
        <v>0</v>
      </c>
      <c r="AP156" s="50"/>
      <c r="AQ156" s="1042">
        <v>0</v>
      </c>
      <c r="AR156" s="1043">
        <v>0</v>
      </c>
      <c r="AS156" s="1043">
        <v>0</v>
      </c>
      <c r="AT156" s="1043">
        <v>358215.1422</v>
      </c>
      <c r="AU156" s="1043">
        <v>358215.1422</v>
      </c>
      <c r="AV156" s="1043">
        <v>358215.1422</v>
      </c>
      <c r="AW156" s="1043">
        <v>358215.1422</v>
      </c>
      <c r="AX156" s="1043">
        <v>356055.1422</v>
      </c>
      <c r="AY156" s="1043">
        <v>356055.1422</v>
      </c>
      <c r="AZ156" s="1043">
        <v>356055.1422</v>
      </c>
      <c r="BA156" s="1043">
        <v>356055.1422</v>
      </c>
      <c r="BB156" s="1043">
        <v>356055.1422</v>
      </c>
      <c r="BC156" s="1043">
        <v>356055.1422</v>
      </c>
      <c r="BD156" s="1043">
        <v>300992.2782</v>
      </c>
      <c r="BE156" s="1043">
        <v>289273.84620000003</v>
      </c>
      <c r="BF156" s="1043">
        <v>289273.84620000003</v>
      </c>
      <c r="BG156" s="1043">
        <v>289273.84620000003</v>
      </c>
      <c r="BH156" s="1043">
        <v>289273.84620000003</v>
      </c>
      <c r="BI156" s="1043">
        <v>289273.84620000003</v>
      </c>
      <c r="BJ156" s="1043">
        <v>289273.84620000003</v>
      </c>
      <c r="BK156" s="1043">
        <v>289273.84620000003</v>
      </c>
      <c r="BL156" s="1043">
        <v>289273.84620000003</v>
      </c>
      <c r="BM156" s="1043">
        <v>289273.84620000003</v>
      </c>
      <c r="BN156" s="1043">
        <v>0</v>
      </c>
      <c r="BO156" s="1043">
        <v>0</v>
      </c>
      <c r="BP156" s="1043">
        <v>0</v>
      </c>
      <c r="BQ156" s="1043">
        <v>0</v>
      </c>
      <c r="BR156" s="1043">
        <v>0</v>
      </c>
      <c r="BS156" s="1043">
        <v>0</v>
      </c>
      <c r="BT156" s="1044">
        <v>0</v>
      </c>
    </row>
    <row r="157" spans="2:72" outlineLevel="1">
      <c r="B157" s="1041"/>
      <c r="C157" s="1041"/>
      <c r="D157" s="1041" t="s">
        <v>95</v>
      </c>
      <c r="E157" s="1041" t="s">
        <v>796</v>
      </c>
      <c r="F157" s="1041"/>
      <c r="G157" s="1041"/>
      <c r="H157" s="1052">
        <v>2015</v>
      </c>
      <c r="I157" s="640" t="s">
        <v>571</v>
      </c>
      <c r="J157" s="640" t="s">
        <v>585</v>
      </c>
      <c r="K157" s="50"/>
      <c r="L157" s="1042">
        <v>0</v>
      </c>
      <c r="M157" s="1043">
        <v>0</v>
      </c>
      <c r="N157" s="1043">
        <v>0</v>
      </c>
      <c r="O157" s="1043">
        <v>0</v>
      </c>
      <c r="P157" s="1043">
        <v>56</v>
      </c>
      <c r="Q157" s="1043">
        <v>55</v>
      </c>
      <c r="R157" s="1043">
        <v>55</v>
      </c>
      <c r="S157" s="1043">
        <v>55</v>
      </c>
      <c r="T157" s="1043">
        <v>55</v>
      </c>
      <c r="U157" s="1043">
        <v>55</v>
      </c>
      <c r="V157" s="1043">
        <v>55</v>
      </c>
      <c r="W157" s="1043">
        <v>55</v>
      </c>
      <c r="X157" s="1043">
        <v>55</v>
      </c>
      <c r="Y157" s="1043">
        <v>55</v>
      </c>
      <c r="Z157" s="1043">
        <v>48</v>
      </c>
      <c r="AA157" s="1043">
        <v>48</v>
      </c>
      <c r="AB157" s="1043">
        <v>48</v>
      </c>
      <c r="AC157" s="1043">
        <v>48</v>
      </c>
      <c r="AD157" s="1043">
        <v>48</v>
      </c>
      <c r="AE157" s="1043">
        <v>48</v>
      </c>
      <c r="AF157" s="1043">
        <v>18</v>
      </c>
      <c r="AG157" s="1043">
        <v>18</v>
      </c>
      <c r="AH157" s="1043">
        <v>18</v>
      </c>
      <c r="AI157" s="1043">
        <v>18</v>
      </c>
      <c r="AJ157" s="1043">
        <v>0</v>
      </c>
      <c r="AK157" s="1043">
        <v>0</v>
      </c>
      <c r="AL157" s="1043">
        <v>0</v>
      </c>
      <c r="AM157" s="1043">
        <v>0</v>
      </c>
      <c r="AN157" s="1043">
        <v>0</v>
      </c>
      <c r="AO157" s="1044">
        <v>0</v>
      </c>
      <c r="AP157" s="50"/>
      <c r="AQ157" s="1042">
        <v>0</v>
      </c>
      <c r="AR157" s="1043">
        <v>0</v>
      </c>
      <c r="AS157" s="1043">
        <v>0</v>
      </c>
      <c r="AT157" s="1043">
        <v>0</v>
      </c>
      <c r="AU157" s="1043">
        <v>850456</v>
      </c>
      <c r="AV157" s="1043">
        <v>842572</v>
      </c>
      <c r="AW157" s="1043">
        <v>842572</v>
      </c>
      <c r="AX157" s="1043">
        <v>842572</v>
      </c>
      <c r="AY157" s="1043">
        <v>842572</v>
      </c>
      <c r="AZ157" s="1043">
        <v>842572</v>
      </c>
      <c r="BA157" s="1043">
        <v>842572</v>
      </c>
      <c r="BB157" s="1043">
        <v>842397</v>
      </c>
      <c r="BC157" s="1043">
        <v>842397</v>
      </c>
      <c r="BD157" s="1043">
        <v>842397</v>
      </c>
      <c r="BE157" s="1043">
        <v>776151</v>
      </c>
      <c r="BF157" s="1043">
        <v>773446</v>
      </c>
      <c r="BG157" s="1043">
        <v>773446</v>
      </c>
      <c r="BH157" s="1043">
        <v>770878</v>
      </c>
      <c r="BI157" s="1043">
        <v>770878</v>
      </c>
      <c r="BJ157" s="1043">
        <v>770559</v>
      </c>
      <c r="BK157" s="1043">
        <v>285596</v>
      </c>
      <c r="BL157" s="1043">
        <v>285596</v>
      </c>
      <c r="BM157" s="1043">
        <v>285596</v>
      </c>
      <c r="BN157" s="1043">
        <v>285596</v>
      </c>
      <c r="BO157" s="1043">
        <v>0</v>
      </c>
      <c r="BP157" s="1043">
        <v>0</v>
      </c>
      <c r="BQ157" s="1043">
        <v>0</v>
      </c>
      <c r="BR157" s="1043">
        <v>0</v>
      </c>
      <c r="BS157" s="1043">
        <v>0</v>
      </c>
      <c r="BT157" s="1044">
        <v>0</v>
      </c>
    </row>
    <row r="158" spans="2:72" outlineLevel="1">
      <c r="B158" s="1041"/>
      <c r="C158" s="1041"/>
      <c r="D158" s="1041" t="s">
        <v>96</v>
      </c>
      <c r="E158" s="1041" t="s">
        <v>796</v>
      </c>
      <c r="F158" s="1041"/>
      <c r="G158" s="1041"/>
      <c r="H158" s="1052">
        <v>2015</v>
      </c>
      <c r="I158" s="640" t="s">
        <v>571</v>
      </c>
      <c r="J158" s="640" t="s">
        <v>585</v>
      </c>
      <c r="K158" s="50"/>
      <c r="L158" s="1042">
        <v>0</v>
      </c>
      <c r="M158" s="1043">
        <v>0</v>
      </c>
      <c r="N158" s="1043">
        <v>0</v>
      </c>
      <c r="O158" s="1043">
        <v>0</v>
      </c>
      <c r="P158" s="1043">
        <v>102</v>
      </c>
      <c r="Q158" s="1043">
        <v>100</v>
      </c>
      <c r="R158" s="1043">
        <v>100</v>
      </c>
      <c r="S158" s="1043">
        <v>100</v>
      </c>
      <c r="T158" s="1043">
        <v>100</v>
      </c>
      <c r="U158" s="1043">
        <v>100</v>
      </c>
      <c r="V158" s="1043">
        <v>100</v>
      </c>
      <c r="W158" s="1043">
        <v>100</v>
      </c>
      <c r="X158" s="1043">
        <v>100</v>
      </c>
      <c r="Y158" s="1043">
        <v>100</v>
      </c>
      <c r="Z158" s="1043">
        <v>84</v>
      </c>
      <c r="AA158" s="1043">
        <v>80</v>
      </c>
      <c r="AB158" s="1043">
        <v>80</v>
      </c>
      <c r="AC158" s="1043">
        <v>79</v>
      </c>
      <c r="AD158" s="1043">
        <v>79</v>
      </c>
      <c r="AE158" s="1043">
        <v>79</v>
      </c>
      <c r="AF158" s="1043">
        <v>29</v>
      </c>
      <c r="AG158" s="1043">
        <v>29</v>
      </c>
      <c r="AH158" s="1043">
        <v>29</v>
      </c>
      <c r="AI158" s="1043">
        <v>29</v>
      </c>
      <c r="AJ158" s="1043">
        <v>0</v>
      </c>
      <c r="AK158" s="1043">
        <v>0</v>
      </c>
      <c r="AL158" s="1043">
        <v>0</v>
      </c>
      <c r="AM158" s="1043">
        <v>0</v>
      </c>
      <c r="AN158" s="1043">
        <v>0</v>
      </c>
      <c r="AO158" s="1044">
        <v>0</v>
      </c>
      <c r="AP158" s="50"/>
      <c r="AQ158" s="1042">
        <v>0</v>
      </c>
      <c r="AR158" s="1043">
        <v>0</v>
      </c>
      <c r="AS158" s="1043">
        <v>0</v>
      </c>
      <c r="AT158" s="1043">
        <v>0</v>
      </c>
      <c r="AU158" s="1043">
        <v>1505067</v>
      </c>
      <c r="AV158" s="1043">
        <v>1478319</v>
      </c>
      <c r="AW158" s="1043">
        <v>1478319</v>
      </c>
      <c r="AX158" s="1043">
        <v>1478319</v>
      </c>
      <c r="AY158" s="1043">
        <v>1478319</v>
      </c>
      <c r="AZ158" s="1043">
        <v>1478319</v>
      </c>
      <c r="BA158" s="1043">
        <v>1478319</v>
      </c>
      <c r="BB158" s="1043">
        <v>1477545</v>
      </c>
      <c r="BC158" s="1043">
        <v>1477545</v>
      </c>
      <c r="BD158" s="1043">
        <v>1477545</v>
      </c>
      <c r="BE158" s="1043">
        <v>1362508</v>
      </c>
      <c r="BF158" s="1043">
        <v>1292353</v>
      </c>
      <c r="BG158" s="1043">
        <v>1292353</v>
      </c>
      <c r="BH158" s="1043">
        <v>1264556</v>
      </c>
      <c r="BI158" s="1043">
        <v>1264556</v>
      </c>
      <c r="BJ158" s="1043">
        <v>1261607</v>
      </c>
      <c r="BK158" s="1043">
        <v>467379</v>
      </c>
      <c r="BL158" s="1043">
        <v>467379</v>
      </c>
      <c r="BM158" s="1043">
        <v>467379</v>
      </c>
      <c r="BN158" s="1043">
        <v>467379</v>
      </c>
      <c r="BO158" s="1043">
        <v>0</v>
      </c>
      <c r="BP158" s="1043">
        <v>0</v>
      </c>
      <c r="BQ158" s="1043">
        <v>0</v>
      </c>
      <c r="BR158" s="1043">
        <v>0</v>
      </c>
      <c r="BS158" s="1043">
        <v>0</v>
      </c>
      <c r="BT158" s="1044">
        <v>0</v>
      </c>
    </row>
    <row r="159" spans="2:72" outlineLevel="1">
      <c r="B159" s="1041"/>
      <c r="C159" s="1041"/>
      <c r="D159" s="1041" t="s">
        <v>97</v>
      </c>
      <c r="E159" s="1041" t="s">
        <v>796</v>
      </c>
      <c r="F159" s="1041"/>
      <c r="G159" s="1041"/>
      <c r="H159" s="1052">
        <v>2015</v>
      </c>
      <c r="I159" s="640" t="s">
        <v>571</v>
      </c>
      <c r="J159" s="640" t="s">
        <v>585</v>
      </c>
      <c r="K159" s="50"/>
      <c r="L159" s="1042">
        <v>0</v>
      </c>
      <c r="M159" s="1043">
        <v>0</v>
      </c>
      <c r="N159" s="1043">
        <v>0</v>
      </c>
      <c r="O159" s="1043">
        <v>0</v>
      </c>
      <c r="P159" s="1043">
        <v>4</v>
      </c>
      <c r="Q159" s="1043">
        <v>4</v>
      </c>
      <c r="R159" s="1043">
        <v>4</v>
      </c>
      <c r="S159" s="1043">
        <v>3</v>
      </c>
      <c r="T159" s="1043">
        <v>2</v>
      </c>
      <c r="U159" s="1043">
        <v>0</v>
      </c>
      <c r="V159" s="1043">
        <v>0</v>
      </c>
      <c r="W159" s="1043">
        <v>0</v>
      </c>
      <c r="X159" s="1043">
        <v>0</v>
      </c>
      <c r="Y159" s="1043">
        <v>0</v>
      </c>
      <c r="Z159" s="1043">
        <v>0</v>
      </c>
      <c r="AA159" s="1043">
        <v>0</v>
      </c>
      <c r="AB159" s="1043">
        <v>0</v>
      </c>
      <c r="AC159" s="1043">
        <v>0</v>
      </c>
      <c r="AD159" s="1043">
        <v>0</v>
      </c>
      <c r="AE159" s="1043">
        <v>0</v>
      </c>
      <c r="AF159" s="1043">
        <v>0</v>
      </c>
      <c r="AG159" s="1043">
        <v>0</v>
      </c>
      <c r="AH159" s="1043">
        <v>0</v>
      </c>
      <c r="AI159" s="1043">
        <v>0</v>
      </c>
      <c r="AJ159" s="1043">
        <v>0</v>
      </c>
      <c r="AK159" s="1043">
        <v>0</v>
      </c>
      <c r="AL159" s="1043">
        <v>0</v>
      </c>
      <c r="AM159" s="1043">
        <v>0</v>
      </c>
      <c r="AN159" s="1043">
        <v>0</v>
      </c>
      <c r="AO159" s="1044">
        <v>0</v>
      </c>
      <c r="AP159" s="50"/>
      <c r="AQ159" s="1042">
        <v>0</v>
      </c>
      <c r="AR159" s="1043">
        <v>0</v>
      </c>
      <c r="AS159" s="1043">
        <v>0</v>
      </c>
      <c r="AT159" s="1043">
        <v>0</v>
      </c>
      <c r="AU159" s="1043">
        <v>23118</v>
      </c>
      <c r="AV159" s="1043">
        <v>23118</v>
      </c>
      <c r="AW159" s="1043">
        <v>23118</v>
      </c>
      <c r="AX159" s="1043">
        <v>23014</v>
      </c>
      <c r="AY159" s="1043">
        <v>10988</v>
      </c>
      <c r="AZ159" s="1043">
        <v>0</v>
      </c>
      <c r="BA159" s="1043">
        <v>0</v>
      </c>
      <c r="BB159" s="1043">
        <v>0</v>
      </c>
      <c r="BC159" s="1043">
        <v>0</v>
      </c>
      <c r="BD159" s="1043">
        <v>0</v>
      </c>
      <c r="BE159" s="1043">
        <v>0</v>
      </c>
      <c r="BF159" s="1043">
        <v>0</v>
      </c>
      <c r="BG159" s="1043">
        <v>0</v>
      </c>
      <c r="BH159" s="1043">
        <v>0</v>
      </c>
      <c r="BI159" s="1043">
        <v>0</v>
      </c>
      <c r="BJ159" s="1043">
        <v>0</v>
      </c>
      <c r="BK159" s="1043">
        <v>0</v>
      </c>
      <c r="BL159" s="1043">
        <v>0</v>
      </c>
      <c r="BM159" s="1043">
        <v>0</v>
      </c>
      <c r="BN159" s="1043">
        <v>0</v>
      </c>
      <c r="BO159" s="1043">
        <v>0</v>
      </c>
      <c r="BP159" s="1043">
        <v>0</v>
      </c>
      <c r="BQ159" s="1043">
        <v>0</v>
      </c>
      <c r="BR159" s="1043">
        <v>0</v>
      </c>
      <c r="BS159" s="1043">
        <v>0</v>
      </c>
      <c r="BT159" s="1044">
        <v>0</v>
      </c>
    </row>
    <row r="160" spans="2:72" outlineLevel="1">
      <c r="B160" s="1041"/>
      <c r="C160" s="1041"/>
      <c r="D160" s="1041" t="s">
        <v>668</v>
      </c>
      <c r="E160" s="1041" t="s">
        <v>796</v>
      </c>
      <c r="F160" s="1041"/>
      <c r="G160" s="1041"/>
      <c r="H160" s="1052">
        <v>2015</v>
      </c>
      <c r="I160" s="640" t="s">
        <v>571</v>
      </c>
      <c r="J160" s="640" t="s">
        <v>585</v>
      </c>
      <c r="K160" s="50"/>
      <c r="L160" s="1042">
        <v>0</v>
      </c>
      <c r="M160" s="1043">
        <v>0</v>
      </c>
      <c r="N160" s="1043">
        <v>0</v>
      </c>
      <c r="O160" s="1043">
        <v>0</v>
      </c>
      <c r="P160" s="1043">
        <v>596</v>
      </c>
      <c r="Q160" s="1043">
        <v>596</v>
      </c>
      <c r="R160" s="1043">
        <v>596</v>
      </c>
      <c r="S160" s="1043">
        <v>596</v>
      </c>
      <c r="T160" s="1043">
        <v>596</v>
      </c>
      <c r="U160" s="1043">
        <v>596</v>
      </c>
      <c r="V160" s="1043">
        <v>596</v>
      </c>
      <c r="W160" s="1043">
        <v>596</v>
      </c>
      <c r="X160" s="1043">
        <v>596</v>
      </c>
      <c r="Y160" s="1043">
        <v>596</v>
      </c>
      <c r="Z160" s="1043">
        <v>596</v>
      </c>
      <c r="AA160" s="1043">
        <v>596</v>
      </c>
      <c r="AB160" s="1043">
        <v>596</v>
      </c>
      <c r="AC160" s="1043">
        <v>596</v>
      </c>
      <c r="AD160" s="1043">
        <v>596</v>
      </c>
      <c r="AE160" s="1043">
        <v>596</v>
      </c>
      <c r="AF160" s="1043">
        <v>596</v>
      </c>
      <c r="AG160" s="1043">
        <v>596</v>
      </c>
      <c r="AH160" s="1043">
        <v>540</v>
      </c>
      <c r="AI160" s="1043">
        <v>0</v>
      </c>
      <c r="AJ160" s="1043">
        <v>0</v>
      </c>
      <c r="AK160" s="1043">
        <v>0</v>
      </c>
      <c r="AL160" s="1043">
        <v>0</v>
      </c>
      <c r="AM160" s="1043">
        <v>0</v>
      </c>
      <c r="AN160" s="1043">
        <v>0</v>
      </c>
      <c r="AO160" s="1044">
        <v>0</v>
      </c>
      <c r="AP160" s="50"/>
      <c r="AQ160" s="1042">
        <v>0</v>
      </c>
      <c r="AR160" s="1043">
        <v>0</v>
      </c>
      <c r="AS160" s="1043">
        <v>0</v>
      </c>
      <c r="AT160" s="1043">
        <v>0</v>
      </c>
      <c r="AU160" s="1043">
        <v>1135517</v>
      </c>
      <c r="AV160" s="1043">
        <v>1135517</v>
      </c>
      <c r="AW160" s="1043">
        <v>1135517</v>
      </c>
      <c r="AX160" s="1043">
        <v>1135517</v>
      </c>
      <c r="AY160" s="1043">
        <v>1135517</v>
      </c>
      <c r="AZ160" s="1043">
        <v>1135517</v>
      </c>
      <c r="BA160" s="1043">
        <v>1135517</v>
      </c>
      <c r="BB160" s="1043">
        <v>1135517</v>
      </c>
      <c r="BC160" s="1043">
        <v>1135517</v>
      </c>
      <c r="BD160" s="1043">
        <v>1135517</v>
      </c>
      <c r="BE160" s="1043">
        <v>1135517</v>
      </c>
      <c r="BF160" s="1043">
        <v>1135517</v>
      </c>
      <c r="BG160" s="1043">
        <v>1135517</v>
      </c>
      <c r="BH160" s="1043">
        <v>1135517</v>
      </c>
      <c r="BI160" s="1043">
        <v>1135517</v>
      </c>
      <c r="BJ160" s="1043">
        <v>1135517</v>
      </c>
      <c r="BK160" s="1043">
        <v>1135517</v>
      </c>
      <c r="BL160" s="1043">
        <v>1135517</v>
      </c>
      <c r="BM160" s="1043">
        <v>1085648</v>
      </c>
      <c r="BN160" s="1043">
        <v>0</v>
      </c>
      <c r="BO160" s="1043">
        <v>0</v>
      </c>
      <c r="BP160" s="1043">
        <v>0</v>
      </c>
      <c r="BQ160" s="1043">
        <v>0</v>
      </c>
      <c r="BR160" s="1043">
        <v>0</v>
      </c>
      <c r="BS160" s="1043">
        <v>0</v>
      </c>
      <c r="BT160" s="1044">
        <v>0</v>
      </c>
    </row>
    <row r="161" spans="2:72" outlineLevel="1">
      <c r="B161" s="1041"/>
      <c r="C161" s="1041"/>
      <c r="D161" s="1041" t="s">
        <v>98</v>
      </c>
      <c r="E161" s="1041" t="s">
        <v>796</v>
      </c>
      <c r="F161" s="1041"/>
      <c r="G161" s="1041"/>
      <c r="H161" s="1052">
        <v>2015</v>
      </c>
      <c r="I161" s="640" t="s">
        <v>571</v>
      </c>
      <c r="J161" s="640" t="s">
        <v>585</v>
      </c>
      <c r="K161" s="50"/>
      <c r="L161" s="1042">
        <v>0</v>
      </c>
      <c r="M161" s="1043">
        <v>0</v>
      </c>
      <c r="N161" s="1043">
        <v>0</v>
      </c>
      <c r="O161" s="1043">
        <v>0</v>
      </c>
      <c r="P161" s="1043">
        <v>72</v>
      </c>
      <c r="Q161" s="1043">
        <v>72</v>
      </c>
      <c r="R161" s="1043">
        <v>72</v>
      </c>
      <c r="S161" s="1043">
        <v>72</v>
      </c>
      <c r="T161" s="1043">
        <v>72</v>
      </c>
      <c r="U161" s="1043">
        <v>72</v>
      </c>
      <c r="V161" s="1043">
        <v>72</v>
      </c>
      <c r="W161" s="1043">
        <v>72</v>
      </c>
      <c r="X161" s="1043">
        <v>72</v>
      </c>
      <c r="Y161" s="1043">
        <v>72</v>
      </c>
      <c r="Z161" s="1043">
        <v>71</v>
      </c>
      <c r="AA161" s="1043">
        <v>71</v>
      </c>
      <c r="AB161" s="1043">
        <v>71</v>
      </c>
      <c r="AC161" s="1043">
        <v>71</v>
      </c>
      <c r="AD161" s="1043">
        <v>71</v>
      </c>
      <c r="AE161" s="1043">
        <v>71</v>
      </c>
      <c r="AF161" s="1043">
        <v>71</v>
      </c>
      <c r="AG161" s="1043">
        <v>71</v>
      </c>
      <c r="AH161" s="1043">
        <v>71</v>
      </c>
      <c r="AI161" s="1043">
        <v>71</v>
      </c>
      <c r="AJ161" s="1043">
        <v>55</v>
      </c>
      <c r="AK161" s="1043">
        <v>55</v>
      </c>
      <c r="AL161" s="1043">
        <v>55</v>
      </c>
      <c r="AM161" s="1043">
        <v>0</v>
      </c>
      <c r="AN161" s="1043">
        <v>0</v>
      </c>
      <c r="AO161" s="1044">
        <v>0</v>
      </c>
      <c r="AP161" s="50"/>
      <c r="AQ161" s="1042">
        <v>0</v>
      </c>
      <c r="AR161" s="1043">
        <v>0</v>
      </c>
      <c r="AS161" s="1043">
        <v>0</v>
      </c>
      <c r="AT161" s="1043">
        <v>0</v>
      </c>
      <c r="AU161" s="1043">
        <v>388014</v>
      </c>
      <c r="AV161" s="1043">
        <v>388014</v>
      </c>
      <c r="AW161" s="1043">
        <v>388014</v>
      </c>
      <c r="AX161" s="1043">
        <v>388014</v>
      </c>
      <c r="AY161" s="1043">
        <v>388014</v>
      </c>
      <c r="AZ161" s="1043">
        <v>388014</v>
      </c>
      <c r="BA161" s="1043">
        <v>388014</v>
      </c>
      <c r="BB161" s="1043">
        <v>388014</v>
      </c>
      <c r="BC161" s="1043">
        <v>388014</v>
      </c>
      <c r="BD161" s="1043">
        <v>388014</v>
      </c>
      <c r="BE161" s="1043">
        <v>385843</v>
      </c>
      <c r="BF161" s="1043">
        <v>385843</v>
      </c>
      <c r="BG161" s="1043">
        <v>385843</v>
      </c>
      <c r="BH161" s="1043">
        <v>385843</v>
      </c>
      <c r="BI161" s="1043">
        <v>385843</v>
      </c>
      <c r="BJ161" s="1043">
        <v>385843</v>
      </c>
      <c r="BK161" s="1043">
        <v>385843</v>
      </c>
      <c r="BL161" s="1043">
        <v>385843</v>
      </c>
      <c r="BM161" s="1043">
        <v>385843</v>
      </c>
      <c r="BN161" s="1043">
        <v>385843</v>
      </c>
      <c r="BO161" s="1043">
        <v>134528</v>
      </c>
      <c r="BP161" s="1043">
        <v>134528</v>
      </c>
      <c r="BQ161" s="1043">
        <v>134528</v>
      </c>
      <c r="BR161" s="1043">
        <v>0</v>
      </c>
      <c r="BS161" s="1043">
        <v>0</v>
      </c>
      <c r="BT161" s="1044">
        <v>0</v>
      </c>
    </row>
    <row r="162" spans="2:72" outlineLevel="1">
      <c r="B162" s="1041"/>
      <c r="C162" s="1041"/>
      <c r="D162" s="1041" t="s">
        <v>99</v>
      </c>
      <c r="E162" s="1041" t="s">
        <v>796</v>
      </c>
      <c r="F162" s="1041"/>
      <c r="G162" s="1041"/>
      <c r="H162" s="1052">
        <v>2015</v>
      </c>
      <c r="I162" s="640" t="s">
        <v>571</v>
      </c>
      <c r="J162" s="640" t="s">
        <v>585</v>
      </c>
      <c r="K162" s="50"/>
      <c r="L162" s="1042">
        <v>0</v>
      </c>
      <c r="M162" s="1043">
        <v>0</v>
      </c>
      <c r="N162" s="1043">
        <v>0</v>
      </c>
      <c r="O162" s="1043">
        <v>0</v>
      </c>
      <c r="P162" s="1043">
        <v>0</v>
      </c>
      <c r="Q162" s="1043">
        <v>0</v>
      </c>
      <c r="R162" s="1043">
        <v>0</v>
      </c>
      <c r="S162" s="1043">
        <v>0</v>
      </c>
      <c r="T162" s="1043">
        <v>0</v>
      </c>
      <c r="U162" s="1043">
        <v>0</v>
      </c>
      <c r="V162" s="1043">
        <v>0</v>
      </c>
      <c r="W162" s="1043">
        <v>0</v>
      </c>
      <c r="X162" s="1043">
        <v>0</v>
      </c>
      <c r="Y162" s="1043">
        <v>0</v>
      </c>
      <c r="Z162" s="1043">
        <v>0</v>
      </c>
      <c r="AA162" s="1043">
        <v>0</v>
      </c>
      <c r="AB162" s="1043">
        <v>0</v>
      </c>
      <c r="AC162" s="1043">
        <v>0</v>
      </c>
      <c r="AD162" s="1043">
        <v>0</v>
      </c>
      <c r="AE162" s="1043">
        <v>0</v>
      </c>
      <c r="AF162" s="1043">
        <v>0</v>
      </c>
      <c r="AG162" s="1043">
        <v>0</v>
      </c>
      <c r="AH162" s="1043">
        <v>0</v>
      </c>
      <c r="AI162" s="1043">
        <v>0</v>
      </c>
      <c r="AJ162" s="1043">
        <v>0</v>
      </c>
      <c r="AK162" s="1043">
        <v>0</v>
      </c>
      <c r="AL162" s="1043">
        <v>0</v>
      </c>
      <c r="AM162" s="1043">
        <v>0</v>
      </c>
      <c r="AN162" s="1043">
        <v>0</v>
      </c>
      <c r="AO162" s="1044">
        <v>0</v>
      </c>
      <c r="AP162" s="50"/>
      <c r="AQ162" s="1042">
        <v>0</v>
      </c>
      <c r="AR162" s="1043">
        <v>0</v>
      </c>
      <c r="AS162" s="1043">
        <v>0</v>
      </c>
      <c r="AT162" s="1043">
        <v>0</v>
      </c>
      <c r="AU162" s="1043">
        <v>0</v>
      </c>
      <c r="AV162" s="1043">
        <v>0</v>
      </c>
      <c r="AW162" s="1043">
        <v>0</v>
      </c>
      <c r="AX162" s="1043">
        <v>0</v>
      </c>
      <c r="AY162" s="1043">
        <v>0</v>
      </c>
      <c r="AZ162" s="1043">
        <v>0</v>
      </c>
      <c r="BA162" s="1043">
        <v>0</v>
      </c>
      <c r="BB162" s="1043">
        <v>0</v>
      </c>
      <c r="BC162" s="1043">
        <v>0</v>
      </c>
      <c r="BD162" s="1043">
        <v>0</v>
      </c>
      <c r="BE162" s="1043">
        <v>0</v>
      </c>
      <c r="BF162" s="1043">
        <v>0</v>
      </c>
      <c r="BG162" s="1043">
        <v>0</v>
      </c>
      <c r="BH162" s="1043">
        <v>0</v>
      </c>
      <c r="BI162" s="1043">
        <v>0</v>
      </c>
      <c r="BJ162" s="1043">
        <v>0</v>
      </c>
      <c r="BK162" s="1043">
        <v>0</v>
      </c>
      <c r="BL162" s="1043">
        <v>0</v>
      </c>
      <c r="BM162" s="1043">
        <v>0</v>
      </c>
      <c r="BN162" s="1043">
        <v>0</v>
      </c>
      <c r="BO162" s="1043">
        <v>0</v>
      </c>
      <c r="BP162" s="1043">
        <v>0</v>
      </c>
      <c r="BQ162" s="1043">
        <v>0</v>
      </c>
      <c r="BR162" s="1043">
        <v>0</v>
      </c>
      <c r="BS162" s="1043">
        <v>0</v>
      </c>
      <c r="BT162" s="1044">
        <v>0</v>
      </c>
    </row>
    <row r="163" spans="2:72" outlineLevel="1">
      <c r="B163" s="1041"/>
      <c r="C163" s="1041"/>
      <c r="D163" s="1041" t="s">
        <v>100</v>
      </c>
      <c r="E163" s="1041" t="s">
        <v>796</v>
      </c>
      <c r="F163" s="1041"/>
      <c r="G163" s="1041"/>
      <c r="H163" s="1052">
        <v>2015</v>
      </c>
      <c r="I163" s="640" t="s">
        <v>571</v>
      </c>
      <c r="J163" s="640" t="s">
        <v>585</v>
      </c>
      <c r="K163" s="50"/>
      <c r="L163" s="1042">
        <v>0</v>
      </c>
      <c r="M163" s="1043">
        <v>0</v>
      </c>
      <c r="N163" s="1043">
        <v>0</v>
      </c>
      <c r="O163" s="1043">
        <v>0</v>
      </c>
      <c r="P163" s="1043">
        <v>2734</v>
      </c>
      <c r="Q163" s="1043">
        <v>2734</v>
      </c>
      <c r="R163" s="1043">
        <v>2714</v>
      </c>
      <c r="S163" s="1043">
        <v>2709</v>
      </c>
      <c r="T163" s="1043">
        <v>2709</v>
      </c>
      <c r="U163" s="1043">
        <v>2709</v>
      </c>
      <c r="V163" s="1043">
        <v>2617</v>
      </c>
      <c r="W163" s="1043">
        <v>2617</v>
      </c>
      <c r="X163" s="1043">
        <v>2531</v>
      </c>
      <c r="Y163" s="1043">
        <v>2231</v>
      </c>
      <c r="Z163" s="1043">
        <v>1412</v>
      </c>
      <c r="AA163" s="1043">
        <v>1344</v>
      </c>
      <c r="AB163" s="1043">
        <v>1222</v>
      </c>
      <c r="AC163" s="1043">
        <v>1184</v>
      </c>
      <c r="AD163" s="1043">
        <v>1184</v>
      </c>
      <c r="AE163" s="1043">
        <v>899</v>
      </c>
      <c r="AF163" s="1043">
        <v>332</v>
      </c>
      <c r="AG163" s="1043">
        <v>332</v>
      </c>
      <c r="AH163" s="1043">
        <v>332</v>
      </c>
      <c r="AI163" s="1043">
        <v>332</v>
      </c>
      <c r="AJ163" s="1043">
        <v>0</v>
      </c>
      <c r="AK163" s="1043">
        <v>0</v>
      </c>
      <c r="AL163" s="1043">
        <v>0</v>
      </c>
      <c r="AM163" s="1043">
        <v>0</v>
      </c>
      <c r="AN163" s="1043">
        <v>0</v>
      </c>
      <c r="AO163" s="1044">
        <v>0</v>
      </c>
      <c r="AP163" s="50"/>
      <c r="AQ163" s="1042">
        <v>0</v>
      </c>
      <c r="AR163" s="1043">
        <v>0</v>
      </c>
      <c r="AS163" s="1043">
        <v>0</v>
      </c>
      <c r="AT163" s="1043">
        <v>0</v>
      </c>
      <c r="AU163" s="1043">
        <v>16475231</v>
      </c>
      <c r="AV163" s="1043">
        <v>16475231</v>
      </c>
      <c r="AW163" s="1043">
        <v>16411608</v>
      </c>
      <c r="AX163" s="1043">
        <v>16394148</v>
      </c>
      <c r="AY163" s="1043">
        <v>16394148</v>
      </c>
      <c r="AZ163" s="1043">
        <v>16393329</v>
      </c>
      <c r="BA163" s="1043">
        <v>15764945</v>
      </c>
      <c r="BB163" s="1043">
        <v>15764945</v>
      </c>
      <c r="BC163" s="1043">
        <v>15410834</v>
      </c>
      <c r="BD163" s="1043">
        <v>13288474</v>
      </c>
      <c r="BE163" s="1043">
        <v>7591035</v>
      </c>
      <c r="BF163" s="1043">
        <v>7074150</v>
      </c>
      <c r="BG163" s="1043">
        <v>5483369</v>
      </c>
      <c r="BH163" s="1043">
        <v>5362828</v>
      </c>
      <c r="BI163" s="1043">
        <v>5362828</v>
      </c>
      <c r="BJ163" s="1043">
        <v>3920252</v>
      </c>
      <c r="BK163" s="1043">
        <v>900678</v>
      </c>
      <c r="BL163" s="1043">
        <v>900678</v>
      </c>
      <c r="BM163" s="1043">
        <v>900678</v>
      </c>
      <c r="BN163" s="1043">
        <v>900678</v>
      </c>
      <c r="BO163" s="1043">
        <v>0</v>
      </c>
      <c r="BP163" s="1043">
        <v>0</v>
      </c>
      <c r="BQ163" s="1043">
        <v>0</v>
      </c>
      <c r="BR163" s="1043">
        <v>0</v>
      </c>
      <c r="BS163" s="1043">
        <v>0</v>
      </c>
      <c r="BT163" s="1044">
        <v>0</v>
      </c>
    </row>
    <row r="164" spans="2:72" outlineLevel="1">
      <c r="B164" s="1041"/>
      <c r="C164" s="1041"/>
      <c r="D164" s="1041" t="s">
        <v>101</v>
      </c>
      <c r="E164" s="1041" t="s">
        <v>796</v>
      </c>
      <c r="F164" s="1041"/>
      <c r="G164" s="1041"/>
      <c r="H164" s="1052">
        <v>2015</v>
      </c>
      <c r="I164" s="640" t="s">
        <v>571</v>
      </c>
      <c r="J164" s="640" t="s">
        <v>585</v>
      </c>
      <c r="K164" s="50"/>
      <c r="L164" s="1042">
        <v>0</v>
      </c>
      <c r="M164" s="1043">
        <v>0</v>
      </c>
      <c r="N164" s="1043">
        <v>0</v>
      </c>
      <c r="O164" s="1043">
        <v>0</v>
      </c>
      <c r="P164" s="1043">
        <v>101</v>
      </c>
      <c r="Q164" s="1043">
        <v>95</v>
      </c>
      <c r="R164" s="1043">
        <v>59</v>
      </c>
      <c r="S164" s="1043">
        <v>59</v>
      </c>
      <c r="T164" s="1043">
        <v>59</v>
      </c>
      <c r="U164" s="1043">
        <v>59</v>
      </c>
      <c r="V164" s="1043">
        <v>59</v>
      </c>
      <c r="W164" s="1043">
        <v>59</v>
      </c>
      <c r="X164" s="1043">
        <v>59</v>
      </c>
      <c r="Y164" s="1043">
        <v>59</v>
      </c>
      <c r="Z164" s="1043">
        <v>58</v>
      </c>
      <c r="AA164" s="1043">
        <v>25</v>
      </c>
      <c r="AB164" s="1043">
        <v>0</v>
      </c>
      <c r="AC164" s="1043">
        <v>0</v>
      </c>
      <c r="AD164" s="1043">
        <v>0</v>
      </c>
      <c r="AE164" s="1043">
        <v>0</v>
      </c>
      <c r="AF164" s="1043">
        <v>0</v>
      </c>
      <c r="AG164" s="1043">
        <v>0</v>
      </c>
      <c r="AH164" s="1043">
        <v>0</v>
      </c>
      <c r="AI164" s="1043">
        <v>0</v>
      </c>
      <c r="AJ164" s="1043">
        <v>0</v>
      </c>
      <c r="AK164" s="1043">
        <v>0</v>
      </c>
      <c r="AL164" s="1043">
        <v>0</v>
      </c>
      <c r="AM164" s="1043">
        <v>0</v>
      </c>
      <c r="AN164" s="1043">
        <v>0</v>
      </c>
      <c r="AO164" s="1044">
        <v>0</v>
      </c>
      <c r="AP164" s="50"/>
      <c r="AQ164" s="1042">
        <v>0</v>
      </c>
      <c r="AR164" s="1043">
        <v>0</v>
      </c>
      <c r="AS164" s="1043">
        <v>0</v>
      </c>
      <c r="AT164" s="1043">
        <v>0</v>
      </c>
      <c r="AU164" s="1043">
        <v>417284</v>
      </c>
      <c r="AV164" s="1043">
        <v>387869</v>
      </c>
      <c r="AW164" s="1043">
        <v>253424</v>
      </c>
      <c r="AX164" s="1043">
        <v>253424</v>
      </c>
      <c r="AY164" s="1043">
        <v>253424</v>
      </c>
      <c r="AZ164" s="1043">
        <v>253424</v>
      </c>
      <c r="BA164" s="1043">
        <v>253424</v>
      </c>
      <c r="BB164" s="1043">
        <v>253424</v>
      </c>
      <c r="BC164" s="1043">
        <v>253424</v>
      </c>
      <c r="BD164" s="1043">
        <v>253424</v>
      </c>
      <c r="BE164" s="1043">
        <v>240004</v>
      </c>
      <c r="BF164" s="1043">
        <v>97206</v>
      </c>
      <c r="BG164" s="1043">
        <v>0</v>
      </c>
      <c r="BH164" s="1043">
        <v>0</v>
      </c>
      <c r="BI164" s="1043">
        <v>0</v>
      </c>
      <c r="BJ164" s="1043">
        <v>0</v>
      </c>
      <c r="BK164" s="1043">
        <v>0</v>
      </c>
      <c r="BL164" s="1043">
        <v>0</v>
      </c>
      <c r="BM164" s="1043">
        <v>0</v>
      </c>
      <c r="BN164" s="1043">
        <v>0</v>
      </c>
      <c r="BO164" s="1043">
        <v>0</v>
      </c>
      <c r="BP164" s="1043">
        <v>0</v>
      </c>
      <c r="BQ164" s="1043">
        <v>0</v>
      </c>
      <c r="BR164" s="1043">
        <v>0</v>
      </c>
      <c r="BS164" s="1043">
        <v>0</v>
      </c>
      <c r="BT164" s="1044">
        <v>0</v>
      </c>
    </row>
    <row r="165" spans="2:72" outlineLevel="1">
      <c r="B165" s="1041"/>
      <c r="C165" s="1041"/>
      <c r="D165" s="1041" t="s">
        <v>102</v>
      </c>
      <c r="E165" s="1041" t="s">
        <v>796</v>
      </c>
      <c r="F165" s="1041"/>
      <c r="G165" s="1041"/>
      <c r="H165" s="1052">
        <v>2015</v>
      </c>
      <c r="I165" s="640" t="s">
        <v>571</v>
      </c>
      <c r="J165" s="640" t="s">
        <v>585</v>
      </c>
      <c r="K165" s="50"/>
      <c r="L165" s="1042">
        <v>0</v>
      </c>
      <c r="M165" s="1043">
        <v>0</v>
      </c>
      <c r="N165" s="1043">
        <v>0</v>
      </c>
      <c r="O165" s="1043">
        <v>0</v>
      </c>
      <c r="P165" s="1043">
        <v>70</v>
      </c>
      <c r="Q165" s="1043">
        <v>70</v>
      </c>
      <c r="R165" s="1043">
        <v>70</v>
      </c>
      <c r="S165" s="1043">
        <v>70</v>
      </c>
      <c r="T165" s="1043">
        <v>70</v>
      </c>
      <c r="U165" s="1043">
        <v>70</v>
      </c>
      <c r="V165" s="1043">
        <v>70</v>
      </c>
      <c r="W165" s="1043">
        <v>70</v>
      </c>
      <c r="X165" s="1043">
        <v>70</v>
      </c>
      <c r="Y165" s="1043">
        <v>70</v>
      </c>
      <c r="Z165" s="1043">
        <v>70</v>
      </c>
      <c r="AA165" s="1043">
        <v>70</v>
      </c>
      <c r="AB165" s="1043">
        <v>70</v>
      </c>
      <c r="AC165" s="1043">
        <v>70</v>
      </c>
      <c r="AD165" s="1043">
        <v>58</v>
      </c>
      <c r="AE165" s="1043">
        <v>0</v>
      </c>
      <c r="AF165" s="1043">
        <v>0</v>
      </c>
      <c r="AG165" s="1043">
        <v>0</v>
      </c>
      <c r="AH165" s="1043">
        <v>0</v>
      </c>
      <c r="AI165" s="1043">
        <v>0</v>
      </c>
      <c r="AJ165" s="1043">
        <v>0</v>
      </c>
      <c r="AK165" s="1043">
        <v>0</v>
      </c>
      <c r="AL165" s="1043">
        <v>0</v>
      </c>
      <c r="AM165" s="1043">
        <v>0</v>
      </c>
      <c r="AN165" s="1043">
        <v>0</v>
      </c>
      <c r="AO165" s="1044">
        <v>0</v>
      </c>
      <c r="AP165" s="50"/>
      <c r="AQ165" s="1042">
        <v>0</v>
      </c>
      <c r="AR165" s="1043">
        <v>0</v>
      </c>
      <c r="AS165" s="1043">
        <v>0</v>
      </c>
      <c r="AT165" s="1043">
        <v>0</v>
      </c>
      <c r="AU165" s="1043">
        <v>74739</v>
      </c>
      <c r="AV165" s="1043">
        <v>74739</v>
      </c>
      <c r="AW165" s="1043">
        <v>74739</v>
      </c>
      <c r="AX165" s="1043">
        <v>74739</v>
      </c>
      <c r="AY165" s="1043">
        <v>74739</v>
      </c>
      <c r="AZ165" s="1043">
        <v>74739</v>
      </c>
      <c r="BA165" s="1043">
        <v>74739</v>
      </c>
      <c r="BB165" s="1043">
        <v>74739</v>
      </c>
      <c r="BC165" s="1043">
        <v>74739</v>
      </c>
      <c r="BD165" s="1043">
        <v>74739</v>
      </c>
      <c r="BE165" s="1043">
        <v>74739</v>
      </c>
      <c r="BF165" s="1043">
        <v>74739</v>
      </c>
      <c r="BG165" s="1043">
        <v>74739</v>
      </c>
      <c r="BH165" s="1043">
        <v>74739</v>
      </c>
      <c r="BI165" s="1043">
        <v>40094</v>
      </c>
      <c r="BJ165" s="1043">
        <v>0</v>
      </c>
      <c r="BK165" s="1043">
        <v>0</v>
      </c>
      <c r="BL165" s="1043">
        <v>0</v>
      </c>
      <c r="BM165" s="1043">
        <v>0</v>
      </c>
      <c r="BN165" s="1043">
        <v>0</v>
      </c>
      <c r="BO165" s="1043">
        <v>0</v>
      </c>
      <c r="BP165" s="1043">
        <v>0</v>
      </c>
      <c r="BQ165" s="1043">
        <v>0</v>
      </c>
      <c r="BR165" s="1043">
        <v>0</v>
      </c>
      <c r="BS165" s="1043">
        <v>0</v>
      </c>
      <c r="BT165" s="1044">
        <v>0</v>
      </c>
    </row>
    <row r="166" spans="2:72" outlineLevel="1">
      <c r="B166" s="1041"/>
      <c r="C166" s="1041"/>
      <c r="D166" s="1041" t="s">
        <v>103</v>
      </c>
      <c r="E166" s="1041" t="s">
        <v>796</v>
      </c>
      <c r="F166" s="1041"/>
      <c r="G166" s="1041"/>
      <c r="H166" s="1052">
        <v>2015</v>
      </c>
      <c r="I166" s="640" t="s">
        <v>571</v>
      </c>
      <c r="J166" s="640" t="s">
        <v>585</v>
      </c>
      <c r="K166" s="50"/>
      <c r="L166" s="1042">
        <v>0</v>
      </c>
      <c r="M166" s="1043">
        <v>0</v>
      </c>
      <c r="N166" s="1043">
        <v>0</v>
      </c>
      <c r="O166" s="1043">
        <v>0</v>
      </c>
      <c r="P166" s="1043">
        <v>0</v>
      </c>
      <c r="Q166" s="1043">
        <v>0</v>
      </c>
      <c r="R166" s="1043">
        <v>0</v>
      </c>
      <c r="S166" s="1043">
        <v>0</v>
      </c>
      <c r="T166" s="1043">
        <v>0</v>
      </c>
      <c r="U166" s="1043">
        <v>0</v>
      </c>
      <c r="V166" s="1043">
        <v>0</v>
      </c>
      <c r="W166" s="1043">
        <v>0</v>
      </c>
      <c r="X166" s="1043">
        <v>0</v>
      </c>
      <c r="Y166" s="1043">
        <v>0</v>
      </c>
      <c r="Z166" s="1043">
        <v>0</v>
      </c>
      <c r="AA166" s="1043">
        <v>0</v>
      </c>
      <c r="AB166" s="1043">
        <v>0</v>
      </c>
      <c r="AC166" s="1043">
        <v>0</v>
      </c>
      <c r="AD166" s="1043">
        <v>0</v>
      </c>
      <c r="AE166" s="1043">
        <v>0</v>
      </c>
      <c r="AF166" s="1043">
        <v>0</v>
      </c>
      <c r="AG166" s="1043">
        <v>0</v>
      </c>
      <c r="AH166" s="1043">
        <v>0</v>
      </c>
      <c r="AI166" s="1043">
        <v>0</v>
      </c>
      <c r="AJ166" s="1043">
        <v>0</v>
      </c>
      <c r="AK166" s="1043">
        <v>0</v>
      </c>
      <c r="AL166" s="1043">
        <v>0</v>
      </c>
      <c r="AM166" s="1043">
        <v>0</v>
      </c>
      <c r="AN166" s="1043">
        <v>0</v>
      </c>
      <c r="AO166" s="1044">
        <v>0</v>
      </c>
      <c r="AP166" s="50"/>
      <c r="AQ166" s="1042">
        <v>0</v>
      </c>
      <c r="AR166" s="1043">
        <v>0</v>
      </c>
      <c r="AS166" s="1043">
        <v>0</v>
      </c>
      <c r="AT166" s="1043">
        <v>0</v>
      </c>
      <c r="AU166" s="1043">
        <v>0</v>
      </c>
      <c r="AV166" s="1043">
        <v>0</v>
      </c>
      <c r="AW166" s="1043">
        <v>0</v>
      </c>
      <c r="AX166" s="1043">
        <v>0</v>
      </c>
      <c r="AY166" s="1043">
        <v>0</v>
      </c>
      <c r="AZ166" s="1043">
        <v>0</v>
      </c>
      <c r="BA166" s="1043">
        <v>0</v>
      </c>
      <c r="BB166" s="1043">
        <v>0</v>
      </c>
      <c r="BC166" s="1043">
        <v>0</v>
      </c>
      <c r="BD166" s="1043">
        <v>0</v>
      </c>
      <c r="BE166" s="1043">
        <v>0</v>
      </c>
      <c r="BF166" s="1043">
        <v>0</v>
      </c>
      <c r="BG166" s="1043">
        <v>0</v>
      </c>
      <c r="BH166" s="1043">
        <v>0</v>
      </c>
      <c r="BI166" s="1043">
        <v>0</v>
      </c>
      <c r="BJ166" s="1043">
        <v>0</v>
      </c>
      <c r="BK166" s="1043">
        <v>0</v>
      </c>
      <c r="BL166" s="1043">
        <v>0</v>
      </c>
      <c r="BM166" s="1043">
        <v>0</v>
      </c>
      <c r="BN166" s="1043">
        <v>0</v>
      </c>
      <c r="BO166" s="1043">
        <v>0</v>
      </c>
      <c r="BP166" s="1043">
        <v>0</v>
      </c>
      <c r="BQ166" s="1043">
        <v>0</v>
      </c>
      <c r="BR166" s="1043">
        <v>0</v>
      </c>
      <c r="BS166" s="1043">
        <v>0</v>
      </c>
      <c r="BT166" s="1044">
        <v>0</v>
      </c>
    </row>
    <row r="167" spans="2:72" outlineLevel="1">
      <c r="B167" s="1041"/>
      <c r="C167" s="1041"/>
      <c r="D167" s="1041" t="s">
        <v>104</v>
      </c>
      <c r="E167" s="1041" t="s">
        <v>796</v>
      </c>
      <c r="F167" s="1041"/>
      <c r="G167" s="1041"/>
      <c r="H167" s="1052">
        <v>2015</v>
      </c>
      <c r="I167" s="640" t="s">
        <v>571</v>
      </c>
      <c r="J167" s="640" t="s">
        <v>585</v>
      </c>
      <c r="K167" s="50"/>
      <c r="L167" s="1042">
        <v>0</v>
      </c>
      <c r="M167" s="1043">
        <v>0</v>
      </c>
      <c r="N167" s="1043">
        <v>0</v>
      </c>
      <c r="O167" s="1043">
        <v>0</v>
      </c>
      <c r="P167" s="1043">
        <v>0</v>
      </c>
      <c r="Q167" s="1043">
        <v>0</v>
      </c>
      <c r="R167" s="1043">
        <v>0</v>
      </c>
      <c r="S167" s="1043">
        <v>0</v>
      </c>
      <c r="T167" s="1043">
        <v>0</v>
      </c>
      <c r="U167" s="1043">
        <v>0</v>
      </c>
      <c r="V167" s="1043">
        <v>0</v>
      </c>
      <c r="W167" s="1043">
        <v>0</v>
      </c>
      <c r="X167" s="1043">
        <v>0</v>
      </c>
      <c r="Y167" s="1043">
        <v>0</v>
      </c>
      <c r="Z167" s="1043">
        <v>0</v>
      </c>
      <c r="AA167" s="1043">
        <v>0</v>
      </c>
      <c r="AB167" s="1043">
        <v>0</v>
      </c>
      <c r="AC167" s="1043">
        <v>0</v>
      </c>
      <c r="AD167" s="1043">
        <v>0</v>
      </c>
      <c r="AE167" s="1043">
        <v>0</v>
      </c>
      <c r="AF167" s="1043">
        <v>0</v>
      </c>
      <c r="AG167" s="1043">
        <v>0</v>
      </c>
      <c r="AH167" s="1043">
        <v>0</v>
      </c>
      <c r="AI167" s="1043">
        <v>0</v>
      </c>
      <c r="AJ167" s="1043">
        <v>0</v>
      </c>
      <c r="AK167" s="1043">
        <v>0</v>
      </c>
      <c r="AL167" s="1043">
        <v>0</v>
      </c>
      <c r="AM167" s="1043">
        <v>0</v>
      </c>
      <c r="AN167" s="1043">
        <v>0</v>
      </c>
      <c r="AO167" s="1044">
        <v>0</v>
      </c>
      <c r="AP167" s="50"/>
      <c r="AQ167" s="1042">
        <v>0</v>
      </c>
      <c r="AR167" s="1043">
        <v>0</v>
      </c>
      <c r="AS167" s="1043">
        <v>0</v>
      </c>
      <c r="AT167" s="1043">
        <v>0</v>
      </c>
      <c r="AU167" s="1043">
        <v>0</v>
      </c>
      <c r="AV167" s="1043">
        <v>0</v>
      </c>
      <c r="AW167" s="1043">
        <v>0</v>
      </c>
      <c r="AX167" s="1043">
        <v>0</v>
      </c>
      <c r="AY167" s="1043">
        <v>0</v>
      </c>
      <c r="AZ167" s="1043">
        <v>0</v>
      </c>
      <c r="BA167" s="1043">
        <v>0</v>
      </c>
      <c r="BB167" s="1043">
        <v>0</v>
      </c>
      <c r="BC167" s="1043">
        <v>0</v>
      </c>
      <c r="BD167" s="1043">
        <v>0</v>
      </c>
      <c r="BE167" s="1043">
        <v>0</v>
      </c>
      <c r="BF167" s="1043">
        <v>0</v>
      </c>
      <c r="BG167" s="1043">
        <v>0</v>
      </c>
      <c r="BH167" s="1043">
        <v>0</v>
      </c>
      <c r="BI167" s="1043">
        <v>0</v>
      </c>
      <c r="BJ167" s="1043">
        <v>0</v>
      </c>
      <c r="BK167" s="1043">
        <v>0</v>
      </c>
      <c r="BL167" s="1043">
        <v>0</v>
      </c>
      <c r="BM167" s="1043">
        <v>0</v>
      </c>
      <c r="BN167" s="1043">
        <v>0</v>
      </c>
      <c r="BO167" s="1043">
        <v>0</v>
      </c>
      <c r="BP167" s="1043">
        <v>0</v>
      </c>
      <c r="BQ167" s="1043">
        <v>0</v>
      </c>
      <c r="BR167" s="1043">
        <v>0</v>
      </c>
      <c r="BS167" s="1043">
        <v>0</v>
      </c>
      <c r="BT167" s="1044">
        <v>0</v>
      </c>
    </row>
    <row r="168" spans="2:72" outlineLevel="1">
      <c r="B168" s="1041"/>
      <c r="C168" s="1041"/>
      <c r="D168" s="1041" t="s">
        <v>106</v>
      </c>
      <c r="E168" s="1041" t="s">
        <v>796</v>
      </c>
      <c r="F168" s="1041"/>
      <c r="G168" s="1041"/>
      <c r="H168" s="1052">
        <v>2015</v>
      </c>
      <c r="I168" s="640" t="s">
        <v>571</v>
      </c>
      <c r="J168" s="640" t="s">
        <v>585</v>
      </c>
      <c r="K168" s="50"/>
      <c r="L168" s="1042">
        <v>0</v>
      </c>
      <c r="M168" s="1043">
        <v>0</v>
      </c>
      <c r="N168" s="1043">
        <v>0</v>
      </c>
      <c r="O168" s="1043">
        <v>0</v>
      </c>
      <c r="P168" s="1043">
        <v>127</v>
      </c>
      <c r="Q168" s="1043">
        <v>127</v>
      </c>
      <c r="R168" s="1043">
        <v>114</v>
      </c>
      <c r="S168" s="1043">
        <v>114</v>
      </c>
      <c r="T168" s="1043">
        <v>114</v>
      </c>
      <c r="U168" s="1043">
        <v>114</v>
      </c>
      <c r="V168" s="1043">
        <v>114</v>
      </c>
      <c r="W168" s="1043">
        <v>113</v>
      </c>
      <c r="X168" s="1043">
        <v>98</v>
      </c>
      <c r="Y168" s="1043">
        <v>76</v>
      </c>
      <c r="Z168" s="1043">
        <v>52</v>
      </c>
      <c r="AA168" s="1043">
        <v>3</v>
      </c>
      <c r="AB168" s="1043">
        <v>0</v>
      </c>
      <c r="AC168" s="1043">
        <v>0</v>
      </c>
      <c r="AD168" s="1043">
        <v>0</v>
      </c>
      <c r="AE168" s="1043">
        <v>0</v>
      </c>
      <c r="AF168" s="1043">
        <v>0</v>
      </c>
      <c r="AG168" s="1043">
        <v>0</v>
      </c>
      <c r="AH168" s="1043">
        <v>0</v>
      </c>
      <c r="AI168" s="1043">
        <v>0</v>
      </c>
      <c r="AJ168" s="1043">
        <v>0</v>
      </c>
      <c r="AK168" s="1043">
        <v>0</v>
      </c>
      <c r="AL168" s="1043">
        <v>0</v>
      </c>
      <c r="AM168" s="1043">
        <v>0</v>
      </c>
      <c r="AN168" s="1043">
        <v>0</v>
      </c>
      <c r="AO168" s="1044">
        <v>0</v>
      </c>
      <c r="AP168" s="50"/>
      <c r="AQ168" s="1042">
        <v>0</v>
      </c>
      <c r="AR168" s="1043">
        <v>0</v>
      </c>
      <c r="AS168" s="1043">
        <v>0</v>
      </c>
      <c r="AT168" s="1043">
        <v>0</v>
      </c>
      <c r="AU168" s="1043">
        <v>835231</v>
      </c>
      <c r="AV168" s="1043">
        <v>835231</v>
      </c>
      <c r="AW168" s="1043">
        <v>768099</v>
      </c>
      <c r="AX168" s="1043">
        <v>768099</v>
      </c>
      <c r="AY168" s="1043">
        <v>768099</v>
      </c>
      <c r="AZ168" s="1043">
        <v>768099</v>
      </c>
      <c r="BA168" s="1043">
        <v>768099</v>
      </c>
      <c r="BB168" s="1043">
        <v>762924</v>
      </c>
      <c r="BC168" s="1043">
        <v>613519</v>
      </c>
      <c r="BD168" s="1043">
        <v>442289</v>
      </c>
      <c r="BE168" s="1043">
        <v>405831</v>
      </c>
      <c r="BF168" s="1043">
        <v>62549</v>
      </c>
      <c r="BG168" s="1043">
        <v>0</v>
      </c>
      <c r="BH168" s="1043">
        <v>0</v>
      </c>
      <c r="BI168" s="1043">
        <v>0</v>
      </c>
      <c r="BJ168" s="1043">
        <v>0</v>
      </c>
      <c r="BK168" s="1043">
        <v>0</v>
      </c>
      <c r="BL168" s="1043">
        <v>0</v>
      </c>
      <c r="BM168" s="1043">
        <v>0</v>
      </c>
      <c r="BN168" s="1043">
        <v>0</v>
      </c>
      <c r="BO168" s="1043">
        <v>0</v>
      </c>
      <c r="BP168" s="1043">
        <v>0</v>
      </c>
      <c r="BQ168" s="1043">
        <v>0</v>
      </c>
      <c r="BR168" s="1043">
        <v>0</v>
      </c>
      <c r="BS168" s="1043">
        <v>0</v>
      </c>
      <c r="BT168" s="1044">
        <v>0</v>
      </c>
    </row>
    <row r="169" spans="2:72" outlineLevel="1">
      <c r="B169" s="1041"/>
      <c r="C169" s="1041"/>
      <c r="D169" s="1041" t="s">
        <v>105</v>
      </c>
      <c r="E169" s="1041" t="s">
        <v>796</v>
      </c>
      <c r="F169" s="1041"/>
      <c r="G169" s="1041"/>
      <c r="H169" s="1052">
        <v>2015</v>
      </c>
      <c r="I169" s="640" t="s">
        <v>571</v>
      </c>
      <c r="J169" s="640" t="s">
        <v>585</v>
      </c>
      <c r="K169" s="50"/>
      <c r="L169" s="1042">
        <v>0</v>
      </c>
      <c r="M169" s="1043">
        <v>0</v>
      </c>
      <c r="N169" s="1043">
        <v>0</v>
      </c>
      <c r="O169" s="1043">
        <v>0</v>
      </c>
      <c r="P169" s="1043">
        <v>0</v>
      </c>
      <c r="Q169" s="1043">
        <v>0</v>
      </c>
      <c r="R169" s="1043">
        <v>0</v>
      </c>
      <c r="S169" s="1043">
        <v>0</v>
      </c>
      <c r="T169" s="1043">
        <v>0</v>
      </c>
      <c r="U169" s="1043">
        <v>0</v>
      </c>
      <c r="V169" s="1043">
        <v>0</v>
      </c>
      <c r="W169" s="1043">
        <v>0</v>
      </c>
      <c r="X169" s="1043">
        <v>0</v>
      </c>
      <c r="Y169" s="1043">
        <v>0</v>
      </c>
      <c r="Z169" s="1043">
        <v>0</v>
      </c>
      <c r="AA169" s="1043">
        <v>0</v>
      </c>
      <c r="AB169" s="1043">
        <v>0</v>
      </c>
      <c r="AC169" s="1043">
        <v>0</v>
      </c>
      <c r="AD169" s="1043">
        <v>0</v>
      </c>
      <c r="AE169" s="1043">
        <v>0</v>
      </c>
      <c r="AF169" s="1043">
        <v>0</v>
      </c>
      <c r="AG169" s="1043">
        <v>0</v>
      </c>
      <c r="AH169" s="1043">
        <v>0</v>
      </c>
      <c r="AI169" s="1043">
        <v>0</v>
      </c>
      <c r="AJ169" s="1043">
        <v>0</v>
      </c>
      <c r="AK169" s="1043">
        <v>0</v>
      </c>
      <c r="AL169" s="1043">
        <v>0</v>
      </c>
      <c r="AM169" s="1043">
        <v>0</v>
      </c>
      <c r="AN169" s="1043">
        <v>0</v>
      </c>
      <c r="AO169" s="1044">
        <v>0</v>
      </c>
      <c r="AP169" s="50"/>
      <c r="AQ169" s="1042">
        <v>0</v>
      </c>
      <c r="AR169" s="1043">
        <v>0</v>
      </c>
      <c r="AS169" s="1043">
        <v>0</v>
      </c>
      <c r="AT169" s="1043">
        <v>0</v>
      </c>
      <c r="AU169" s="1043">
        <v>0</v>
      </c>
      <c r="AV169" s="1043">
        <v>0</v>
      </c>
      <c r="AW169" s="1043">
        <v>0</v>
      </c>
      <c r="AX169" s="1043">
        <v>0</v>
      </c>
      <c r="AY169" s="1043">
        <v>0</v>
      </c>
      <c r="AZ169" s="1043">
        <v>0</v>
      </c>
      <c r="BA169" s="1043">
        <v>0</v>
      </c>
      <c r="BB169" s="1043">
        <v>0</v>
      </c>
      <c r="BC169" s="1043">
        <v>0</v>
      </c>
      <c r="BD169" s="1043">
        <v>0</v>
      </c>
      <c r="BE169" s="1043">
        <v>0</v>
      </c>
      <c r="BF169" s="1043">
        <v>0</v>
      </c>
      <c r="BG169" s="1043">
        <v>0</v>
      </c>
      <c r="BH169" s="1043">
        <v>0</v>
      </c>
      <c r="BI169" s="1043">
        <v>0</v>
      </c>
      <c r="BJ169" s="1043">
        <v>0</v>
      </c>
      <c r="BK169" s="1043">
        <v>0</v>
      </c>
      <c r="BL169" s="1043">
        <v>0</v>
      </c>
      <c r="BM169" s="1043">
        <v>0</v>
      </c>
      <c r="BN169" s="1043">
        <v>0</v>
      </c>
      <c r="BO169" s="1043">
        <v>0</v>
      </c>
      <c r="BP169" s="1043">
        <v>0</v>
      </c>
      <c r="BQ169" s="1043">
        <v>0</v>
      </c>
      <c r="BR169" s="1043">
        <v>0</v>
      </c>
      <c r="BS169" s="1043">
        <v>0</v>
      </c>
      <c r="BT169" s="1044">
        <v>0</v>
      </c>
    </row>
    <row r="170" spans="2:72" outlineLevel="1">
      <c r="B170" s="1041"/>
      <c r="C170" s="1041"/>
      <c r="D170" s="1041" t="s">
        <v>108</v>
      </c>
      <c r="E170" s="1041" t="s">
        <v>796</v>
      </c>
      <c r="F170" s="1041"/>
      <c r="G170" s="1041"/>
      <c r="H170" s="1052">
        <v>2015</v>
      </c>
      <c r="I170" s="640" t="s">
        <v>571</v>
      </c>
      <c r="J170" s="640" t="s">
        <v>585</v>
      </c>
      <c r="K170" s="50"/>
      <c r="L170" s="1042">
        <v>0</v>
      </c>
      <c r="M170" s="1043">
        <v>0</v>
      </c>
      <c r="N170" s="1043">
        <v>0</v>
      </c>
      <c r="O170" s="1043">
        <v>0</v>
      </c>
      <c r="P170" s="1043">
        <v>23</v>
      </c>
      <c r="Q170" s="1043">
        <v>22</v>
      </c>
      <c r="R170" s="1043">
        <v>22</v>
      </c>
      <c r="S170" s="1043">
        <v>22</v>
      </c>
      <c r="T170" s="1043">
        <v>22</v>
      </c>
      <c r="U170" s="1043">
        <v>22</v>
      </c>
      <c r="V170" s="1043">
        <v>22</v>
      </c>
      <c r="W170" s="1043">
        <v>22</v>
      </c>
      <c r="X170" s="1043">
        <v>21</v>
      </c>
      <c r="Y170" s="1043">
        <v>21</v>
      </c>
      <c r="Z170" s="1043">
        <v>20</v>
      </c>
      <c r="AA170" s="1043">
        <v>20</v>
      </c>
      <c r="AB170" s="1043">
        <v>20</v>
      </c>
      <c r="AC170" s="1043">
        <v>20</v>
      </c>
      <c r="AD170" s="1043">
        <v>18</v>
      </c>
      <c r="AE170" s="1043">
        <v>18</v>
      </c>
      <c r="AF170" s="1043">
        <v>18</v>
      </c>
      <c r="AG170" s="1043">
        <v>18</v>
      </c>
      <c r="AH170" s="1043">
        <v>18</v>
      </c>
      <c r="AI170" s="1043">
        <v>18</v>
      </c>
      <c r="AJ170" s="1043">
        <v>0</v>
      </c>
      <c r="AK170" s="1043">
        <v>0</v>
      </c>
      <c r="AL170" s="1043">
        <v>0</v>
      </c>
      <c r="AM170" s="1043">
        <v>0</v>
      </c>
      <c r="AN170" s="1043">
        <v>0</v>
      </c>
      <c r="AO170" s="1044">
        <v>0</v>
      </c>
      <c r="AP170" s="50"/>
      <c r="AQ170" s="1042">
        <v>0</v>
      </c>
      <c r="AR170" s="1043">
        <v>0</v>
      </c>
      <c r="AS170" s="1043">
        <v>0</v>
      </c>
      <c r="AT170" s="1043">
        <v>0</v>
      </c>
      <c r="AU170" s="1043">
        <v>109589</v>
      </c>
      <c r="AV170" s="1043">
        <v>95070</v>
      </c>
      <c r="AW170" s="1043">
        <v>92168</v>
      </c>
      <c r="AX170" s="1043">
        <v>89267</v>
      </c>
      <c r="AY170" s="1043">
        <v>89267</v>
      </c>
      <c r="AZ170" s="1043">
        <v>89267</v>
      </c>
      <c r="BA170" s="1043">
        <v>87648</v>
      </c>
      <c r="BB170" s="1043">
        <v>87598</v>
      </c>
      <c r="BC170" s="1043">
        <v>66818</v>
      </c>
      <c r="BD170" s="1043">
        <v>66818</v>
      </c>
      <c r="BE170" s="1043">
        <v>62846</v>
      </c>
      <c r="BF170" s="1043">
        <v>62846</v>
      </c>
      <c r="BG170" s="1043">
        <v>61389</v>
      </c>
      <c r="BH170" s="1043">
        <v>61389</v>
      </c>
      <c r="BI170" s="1043">
        <v>48615</v>
      </c>
      <c r="BJ170" s="1043">
        <v>44870</v>
      </c>
      <c r="BK170" s="1043">
        <v>44870</v>
      </c>
      <c r="BL170" s="1043">
        <v>44870</v>
      </c>
      <c r="BM170" s="1043">
        <v>44870</v>
      </c>
      <c r="BN170" s="1043">
        <v>44870</v>
      </c>
      <c r="BO170" s="1043">
        <v>591</v>
      </c>
      <c r="BP170" s="1043">
        <v>0</v>
      </c>
      <c r="BQ170" s="1043">
        <v>0</v>
      </c>
      <c r="BR170" s="1043">
        <v>0</v>
      </c>
      <c r="BS170" s="1043">
        <v>0</v>
      </c>
      <c r="BT170" s="1044">
        <v>0</v>
      </c>
    </row>
    <row r="171" spans="2:72" outlineLevel="1">
      <c r="B171" s="1041"/>
      <c r="C171" s="1041"/>
      <c r="D171" s="1041" t="s">
        <v>495</v>
      </c>
      <c r="E171" s="1041" t="s">
        <v>796</v>
      </c>
      <c r="F171" s="1041"/>
      <c r="G171" s="1041"/>
      <c r="H171" s="1052">
        <v>2015</v>
      </c>
      <c r="I171" s="640" t="s">
        <v>571</v>
      </c>
      <c r="J171" s="640" t="s">
        <v>585</v>
      </c>
      <c r="K171" s="50"/>
      <c r="L171" s="1042">
        <v>0</v>
      </c>
      <c r="M171" s="1043">
        <v>0</v>
      </c>
      <c r="N171" s="1043">
        <v>0</v>
      </c>
      <c r="O171" s="1043">
        <v>0</v>
      </c>
      <c r="P171" s="1043">
        <v>0</v>
      </c>
      <c r="Q171" s="1043">
        <v>0</v>
      </c>
      <c r="R171" s="1043">
        <v>0</v>
      </c>
      <c r="S171" s="1043">
        <v>0</v>
      </c>
      <c r="T171" s="1043">
        <v>0</v>
      </c>
      <c r="U171" s="1043">
        <v>0</v>
      </c>
      <c r="V171" s="1043">
        <v>0</v>
      </c>
      <c r="W171" s="1043">
        <v>0</v>
      </c>
      <c r="X171" s="1043">
        <v>0</v>
      </c>
      <c r="Y171" s="1043">
        <v>0</v>
      </c>
      <c r="Z171" s="1043">
        <v>0</v>
      </c>
      <c r="AA171" s="1043">
        <v>0</v>
      </c>
      <c r="AB171" s="1043">
        <v>0</v>
      </c>
      <c r="AC171" s="1043">
        <v>0</v>
      </c>
      <c r="AD171" s="1043">
        <v>0</v>
      </c>
      <c r="AE171" s="1043">
        <v>0</v>
      </c>
      <c r="AF171" s="1043">
        <v>0</v>
      </c>
      <c r="AG171" s="1043">
        <v>0</v>
      </c>
      <c r="AH171" s="1043">
        <v>0</v>
      </c>
      <c r="AI171" s="1043">
        <v>0</v>
      </c>
      <c r="AJ171" s="1043">
        <v>0</v>
      </c>
      <c r="AK171" s="1043">
        <v>0</v>
      </c>
      <c r="AL171" s="1043">
        <v>0</v>
      </c>
      <c r="AM171" s="1043">
        <v>0</v>
      </c>
      <c r="AN171" s="1043">
        <v>0</v>
      </c>
      <c r="AO171" s="1044">
        <v>0</v>
      </c>
      <c r="AP171" s="50"/>
      <c r="AQ171" s="1042">
        <v>0</v>
      </c>
      <c r="AR171" s="1043">
        <v>0</v>
      </c>
      <c r="AS171" s="1043">
        <v>0</v>
      </c>
      <c r="AT171" s="1043">
        <v>0</v>
      </c>
      <c r="AU171" s="1043">
        <v>0</v>
      </c>
      <c r="AV171" s="1043">
        <v>0</v>
      </c>
      <c r="AW171" s="1043">
        <v>0</v>
      </c>
      <c r="AX171" s="1043">
        <v>0</v>
      </c>
      <c r="AY171" s="1043">
        <v>0</v>
      </c>
      <c r="AZ171" s="1043">
        <v>0</v>
      </c>
      <c r="BA171" s="1043">
        <v>0</v>
      </c>
      <c r="BB171" s="1043">
        <v>0</v>
      </c>
      <c r="BC171" s="1043">
        <v>0</v>
      </c>
      <c r="BD171" s="1043">
        <v>0</v>
      </c>
      <c r="BE171" s="1043">
        <v>0</v>
      </c>
      <c r="BF171" s="1043">
        <v>0</v>
      </c>
      <c r="BG171" s="1043">
        <v>0</v>
      </c>
      <c r="BH171" s="1043">
        <v>0</v>
      </c>
      <c r="BI171" s="1043">
        <v>0</v>
      </c>
      <c r="BJ171" s="1043">
        <v>0</v>
      </c>
      <c r="BK171" s="1043">
        <v>0</v>
      </c>
      <c r="BL171" s="1043">
        <v>0</v>
      </c>
      <c r="BM171" s="1043">
        <v>0</v>
      </c>
      <c r="BN171" s="1043">
        <v>0</v>
      </c>
      <c r="BO171" s="1043">
        <v>0</v>
      </c>
      <c r="BP171" s="1043">
        <v>0</v>
      </c>
      <c r="BQ171" s="1043">
        <v>0</v>
      </c>
      <c r="BR171" s="1043">
        <v>0</v>
      </c>
      <c r="BS171" s="1043">
        <v>0</v>
      </c>
      <c r="BT171" s="1044">
        <v>0</v>
      </c>
    </row>
    <row r="172" spans="2:72" outlineLevel="1">
      <c r="B172" s="1041"/>
      <c r="C172" s="1041"/>
      <c r="D172" s="1041" t="s">
        <v>491</v>
      </c>
      <c r="E172" s="1041" t="s">
        <v>796</v>
      </c>
      <c r="F172" s="1041"/>
      <c r="G172" s="1041"/>
      <c r="H172" s="1052">
        <v>2015</v>
      </c>
      <c r="I172" s="640" t="s">
        <v>571</v>
      </c>
      <c r="J172" s="640" t="s">
        <v>585</v>
      </c>
      <c r="K172" s="50"/>
      <c r="L172" s="1042">
        <v>0</v>
      </c>
      <c r="M172" s="1043">
        <v>0</v>
      </c>
      <c r="N172" s="1043">
        <v>0</v>
      </c>
      <c r="O172" s="1043">
        <v>0</v>
      </c>
      <c r="P172" s="1043">
        <v>0</v>
      </c>
      <c r="Q172" s="1043">
        <v>0</v>
      </c>
      <c r="R172" s="1043">
        <v>0</v>
      </c>
      <c r="S172" s="1043">
        <v>0</v>
      </c>
      <c r="T172" s="1043">
        <v>0</v>
      </c>
      <c r="U172" s="1043">
        <v>0</v>
      </c>
      <c r="V172" s="1043">
        <v>0</v>
      </c>
      <c r="W172" s="1043">
        <v>0</v>
      </c>
      <c r="X172" s="1043">
        <v>0</v>
      </c>
      <c r="Y172" s="1043">
        <v>0</v>
      </c>
      <c r="Z172" s="1043">
        <v>0</v>
      </c>
      <c r="AA172" s="1043">
        <v>0</v>
      </c>
      <c r="AB172" s="1043">
        <v>0</v>
      </c>
      <c r="AC172" s="1043">
        <v>0</v>
      </c>
      <c r="AD172" s="1043">
        <v>0</v>
      </c>
      <c r="AE172" s="1043">
        <v>0</v>
      </c>
      <c r="AF172" s="1043">
        <v>0</v>
      </c>
      <c r="AG172" s="1043">
        <v>0</v>
      </c>
      <c r="AH172" s="1043">
        <v>0</v>
      </c>
      <c r="AI172" s="1043">
        <v>0</v>
      </c>
      <c r="AJ172" s="1043">
        <v>0</v>
      </c>
      <c r="AK172" s="1043">
        <v>0</v>
      </c>
      <c r="AL172" s="1043">
        <v>0</v>
      </c>
      <c r="AM172" s="1043">
        <v>0</v>
      </c>
      <c r="AN172" s="1043">
        <v>0</v>
      </c>
      <c r="AO172" s="1044">
        <v>0</v>
      </c>
      <c r="AP172" s="50"/>
      <c r="AQ172" s="1042">
        <v>0</v>
      </c>
      <c r="AR172" s="1043">
        <v>0</v>
      </c>
      <c r="AS172" s="1043">
        <v>0</v>
      </c>
      <c r="AT172" s="1043">
        <v>0</v>
      </c>
      <c r="AU172" s="1043">
        <v>0</v>
      </c>
      <c r="AV172" s="1043">
        <v>0</v>
      </c>
      <c r="AW172" s="1043">
        <v>0</v>
      </c>
      <c r="AX172" s="1043">
        <v>0</v>
      </c>
      <c r="AY172" s="1043">
        <v>0</v>
      </c>
      <c r="AZ172" s="1043">
        <v>0</v>
      </c>
      <c r="BA172" s="1043">
        <v>0</v>
      </c>
      <c r="BB172" s="1043">
        <v>0</v>
      </c>
      <c r="BC172" s="1043">
        <v>0</v>
      </c>
      <c r="BD172" s="1043">
        <v>0</v>
      </c>
      <c r="BE172" s="1043">
        <v>0</v>
      </c>
      <c r="BF172" s="1043">
        <v>0</v>
      </c>
      <c r="BG172" s="1043">
        <v>0</v>
      </c>
      <c r="BH172" s="1043">
        <v>0</v>
      </c>
      <c r="BI172" s="1043">
        <v>0</v>
      </c>
      <c r="BJ172" s="1043">
        <v>0</v>
      </c>
      <c r="BK172" s="1043">
        <v>0</v>
      </c>
      <c r="BL172" s="1043">
        <v>0</v>
      </c>
      <c r="BM172" s="1043">
        <v>0</v>
      </c>
      <c r="BN172" s="1043">
        <v>0</v>
      </c>
      <c r="BO172" s="1043">
        <v>0</v>
      </c>
      <c r="BP172" s="1043">
        <v>0</v>
      </c>
      <c r="BQ172" s="1043">
        <v>0</v>
      </c>
      <c r="BR172" s="1043">
        <v>0</v>
      </c>
      <c r="BS172" s="1043">
        <v>0</v>
      </c>
      <c r="BT172" s="1044">
        <v>0</v>
      </c>
    </row>
    <row r="173" spans="2:72" outlineLevel="1">
      <c r="B173" s="1041"/>
      <c r="C173" s="1041"/>
      <c r="D173" s="1041" t="s">
        <v>824</v>
      </c>
      <c r="E173" s="1041" t="s">
        <v>796</v>
      </c>
      <c r="F173" s="1041"/>
      <c r="G173" s="1041"/>
      <c r="H173" s="1052">
        <v>2015</v>
      </c>
      <c r="I173" s="640" t="s">
        <v>571</v>
      </c>
      <c r="J173" s="640" t="s">
        <v>585</v>
      </c>
      <c r="K173" s="50"/>
      <c r="L173" s="1042">
        <v>0</v>
      </c>
      <c r="M173" s="1043">
        <v>0</v>
      </c>
      <c r="N173" s="1043">
        <v>0</v>
      </c>
      <c r="O173" s="1043">
        <v>0</v>
      </c>
      <c r="P173" s="1043">
        <v>0</v>
      </c>
      <c r="Q173" s="1043">
        <v>0</v>
      </c>
      <c r="R173" s="1043">
        <v>0</v>
      </c>
      <c r="S173" s="1043">
        <v>0</v>
      </c>
      <c r="T173" s="1043">
        <v>0</v>
      </c>
      <c r="U173" s="1043">
        <v>0</v>
      </c>
      <c r="V173" s="1043">
        <v>0</v>
      </c>
      <c r="W173" s="1043">
        <v>0</v>
      </c>
      <c r="X173" s="1043">
        <v>0</v>
      </c>
      <c r="Y173" s="1043">
        <v>0</v>
      </c>
      <c r="Z173" s="1043">
        <v>0</v>
      </c>
      <c r="AA173" s="1043">
        <v>0</v>
      </c>
      <c r="AB173" s="1043">
        <v>0</v>
      </c>
      <c r="AC173" s="1043">
        <v>0</v>
      </c>
      <c r="AD173" s="1043">
        <v>0</v>
      </c>
      <c r="AE173" s="1043">
        <v>0</v>
      </c>
      <c r="AF173" s="1043">
        <v>0</v>
      </c>
      <c r="AG173" s="1043">
        <v>0</v>
      </c>
      <c r="AH173" s="1043">
        <v>0</v>
      </c>
      <c r="AI173" s="1043">
        <v>0</v>
      </c>
      <c r="AJ173" s="1043">
        <v>0</v>
      </c>
      <c r="AK173" s="1043">
        <v>0</v>
      </c>
      <c r="AL173" s="1043">
        <v>0</v>
      </c>
      <c r="AM173" s="1043">
        <v>0</v>
      </c>
      <c r="AN173" s="1043">
        <v>0</v>
      </c>
      <c r="AO173" s="1044">
        <v>0</v>
      </c>
      <c r="AP173" s="50"/>
      <c r="AQ173" s="1042">
        <v>0</v>
      </c>
      <c r="AR173" s="1043">
        <v>0</v>
      </c>
      <c r="AS173" s="1043">
        <v>0</v>
      </c>
      <c r="AT173" s="1043">
        <v>0</v>
      </c>
      <c r="AU173" s="1043">
        <v>0</v>
      </c>
      <c r="AV173" s="1043">
        <v>0</v>
      </c>
      <c r="AW173" s="1043">
        <v>0</v>
      </c>
      <c r="AX173" s="1043">
        <v>0</v>
      </c>
      <c r="AY173" s="1043">
        <v>0</v>
      </c>
      <c r="AZ173" s="1043">
        <v>0</v>
      </c>
      <c r="BA173" s="1043">
        <v>0</v>
      </c>
      <c r="BB173" s="1043">
        <v>0</v>
      </c>
      <c r="BC173" s="1043">
        <v>0</v>
      </c>
      <c r="BD173" s="1043">
        <v>0</v>
      </c>
      <c r="BE173" s="1043">
        <v>0</v>
      </c>
      <c r="BF173" s="1043">
        <v>0</v>
      </c>
      <c r="BG173" s="1043">
        <v>0</v>
      </c>
      <c r="BH173" s="1043">
        <v>0</v>
      </c>
      <c r="BI173" s="1043">
        <v>0</v>
      </c>
      <c r="BJ173" s="1043">
        <v>0</v>
      </c>
      <c r="BK173" s="1043">
        <v>0</v>
      </c>
      <c r="BL173" s="1043">
        <v>0</v>
      </c>
      <c r="BM173" s="1043">
        <v>0</v>
      </c>
      <c r="BN173" s="1043">
        <v>0</v>
      </c>
      <c r="BO173" s="1043">
        <v>0</v>
      </c>
      <c r="BP173" s="1043">
        <v>0</v>
      </c>
      <c r="BQ173" s="1043">
        <v>0</v>
      </c>
      <c r="BR173" s="1043">
        <v>0</v>
      </c>
      <c r="BS173" s="1043">
        <v>0</v>
      </c>
      <c r="BT173" s="1044">
        <v>0</v>
      </c>
    </row>
    <row r="174" spans="2:72" outlineLevel="1">
      <c r="B174" s="1041"/>
      <c r="C174" s="1041"/>
      <c r="D174" s="1041" t="s">
        <v>825</v>
      </c>
      <c r="E174" s="1041" t="s">
        <v>796</v>
      </c>
      <c r="F174" s="1041"/>
      <c r="G174" s="1041"/>
      <c r="H174" s="1052">
        <v>2015</v>
      </c>
      <c r="I174" s="640" t="s">
        <v>571</v>
      </c>
      <c r="J174" s="640" t="s">
        <v>585</v>
      </c>
      <c r="K174" s="50"/>
      <c r="L174" s="1042">
        <v>0</v>
      </c>
      <c r="M174" s="1043">
        <v>0</v>
      </c>
      <c r="N174" s="1043">
        <v>0</v>
      </c>
      <c r="O174" s="1043">
        <v>0</v>
      </c>
      <c r="P174" s="1043">
        <v>52</v>
      </c>
      <c r="Q174" s="1043">
        <v>52</v>
      </c>
      <c r="R174" s="1043">
        <v>52</v>
      </c>
      <c r="S174" s="1043">
        <v>52</v>
      </c>
      <c r="T174" s="1043">
        <v>52</v>
      </c>
      <c r="U174" s="1043">
        <v>52</v>
      </c>
      <c r="V174" s="1043">
        <v>52</v>
      </c>
      <c r="W174" s="1043">
        <v>52</v>
      </c>
      <c r="X174" s="1043">
        <v>52</v>
      </c>
      <c r="Y174" s="1043">
        <v>52</v>
      </c>
      <c r="Z174" s="1043">
        <v>0</v>
      </c>
      <c r="AA174" s="1043">
        <v>0</v>
      </c>
      <c r="AB174" s="1043">
        <v>0</v>
      </c>
      <c r="AC174" s="1043">
        <v>0</v>
      </c>
      <c r="AD174" s="1043">
        <v>0</v>
      </c>
      <c r="AE174" s="1043">
        <v>0</v>
      </c>
      <c r="AF174" s="1043">
        <v>0</v>
      </c>
      <c r="AG174" s="1043">
        <v>0</v>
      </c>
      <c r="AH174" s="1043">
        <v>0</v>
      </c>
      <c r="AI174" s="1043">
        <v>0</v>
      </c>
      <c r="AJ174" s="1043">
        <v>0</v>
      </c>
      <c r="AK174" s="1043">
        <v>0</v>
      </c>
      <c r="AL174" s="1043">
        <v>0</v>
      </c>
      <c r="AM174" s="1043">
        <v>0</v>
      </c>
      <c r="AN174" s="1043">
        <v>0</v>
      </c>
      <c r="AO174" s="1044">
        <v>0</v>
      </c>
      <c r="AP174" s="50"/>
      <c r="AQ174" s="1042">
        <v>0</v>
      </c>
      <c r="AR174" s="1043">
        <v>0</v>
      </c>
      <c r="AS174" s="1043">
        <v>0</v>
      </c>
      <c r="AT174" s="1043">
        <v>0</v>
      </c>
      <c r="AU174" s="1043">
        <v>441961</v>
      </c>
      <c r="AV174" s="1043">
        <v>441961</v>
      </c>
      <c r="AW174" s="1043">
        <v>441961</v>
      </c>
      <c r="AX174" s="1043">
        <v>441961</v>
      </c>
      <c r="AY174" s="1043">
        <v>441961</v>
      </c>
      <c r="AZ174" s="1043">
        <v>441961</v>
      </c>
      <c r="BA174" s="1043">
        <v>441961</v>
      </c>
      <c r="BB174" s="1043">
        <v>441961</v>
      </c>
      <c r="BC174" s="1043">
        <v>441961</v>
      </c>
      <c r="BD174" s="1043">
        <v>441961</v>
      </c>
      <c r="BE174" s="1043">
        <v>0</v>
      </c>
      <c r="BF174" s="1043">
        <v>0</v>
      </c>
      <c r="BG174" s="1043">
        <v>0</v>
      </c>
      <c r="BH174" s="1043">
        <v>0</v>
      </c>
      <c r="BI174" s="1043">
        <v>0</v>
      </c>
      <c r="BJ174" s="1043">
        <v>0</v>
      </c>
      <c r="BK174" s="1043">
        <v>0</v>
      </c>
      <c r="BL174" s="1043">
        <v>0</v>
      </c>
      <c r="BM174" s="1043">
        <v>0</v>
      </c>
      <c r="BN174" s="1043">
        <v>0</v>
      </c>
      <c r="BO174" s="1043">
        <v>0</v>
      </c>
      <c r="BP174" s="1043">
        <v>0</v>
      </c>
      <c r="BQ174" s="1043">
        <v>0</v>
      </c>
      <c r="BR174" s="1043">
        <v>0</v>
      </c>
      <c r="BS174" s="1043">
        <v>0</v>
      </c>
      <c r="BT174" s="1044">
        <v>0</v>
      </c>
    </row>
    <row r="175" spans="2:72" outlineLevel="1">
      <c r="B175" s="1041"/>
      <c r="C175" s="1041"/>
      <c r="D175" s="1041" t="s">
        <v>826</v>
      </c>
      <c r="E175" s="1041" t="s">
        <v>796</v>
      </c>
      <c r="F175" s="1041"/>
      <c r="G175" s="1041"/>
      <c r="H175" s="1052">
        <v>2015</v>
      </c>
      <c r="I175" s="640" t="s">
        <v>571</v>
      </c>
      <c r="J175" s="640" t="s">
        <v>585</v>
      </c>
      <c r="K175" s="50"/>
      <c r="L175" s="1042">
        <v>0</v>
      </c>
      <c r="M175" s="1043">
        <v>0</v>
      </c>
      <c r="N175" s="1043">
        <v>0</v>
      </c>
      <c r="O175" s="1043">
        <v>0</v>
      </c>
      <c r="P175" s="1043">
        <v>0</v>
      </c>
      <c r="Q175" s="1043">
        <v>0</v>
      </c>
      <c r="R175" s="1043">
        <v>0</v>
      </c>
      <c r="S175" s="1043">
        <v>0</v>
      </c>
      <c r="T175" s="1043">
        <v>0</v>
      </c>
      <c r="U175" s="1043">
        <v>0</v>
      </c>
      <c r="V175" s="1043">
        <v>0</v>
      </c>
      <c r="W175" s="1043">
        <v>0</v>
      </c>
      <c r="X175" s="1043">
        <v>0</v>
      </c>
      <c r="Y175" s="1043">
        <v>0</v>
      </c>
      <c r="Z175" s="1043">
        <v>0</v>
      </c>
      <c r="AA175" s="1043">
        <v>0</v>
      </c>
      <c r="AB175" s="1043">
        <v>0</v>
      </c>
      <c r="AC175" s="1043">
        <v>0</v>
      </c>
      <c r="AD175" s="1043">
        <v>0</v>
      </c>
      <c r="AE175" s="1043">
        <v>0</v>
      </c>
      <c r="AF175" s="1043">
        <v>0</v>
      </c>
      <c r="AG175" s="1043">
        <v>0</v>
      </c>
      <c r="AH175" s="1043">
        <v>0</v>
      </c>
      <c r="AI175" s="1043">
        <v>0</v>
      </c>
      <c r="AJ175" s="1043">
        <v>0</v>
      </c>
      <c r="AK175" s="1043">
        <v>0</v>
      </c>
      <c r="AL175" s="1043">
        <v>0</v>
      </c>
      <c r="AM175" s="1043">
        <v>0</v>
      </c>
      <c r="AN175" s="1043">
        <v>0</v>
      </c>
      <c r="AO175" s="1044">
        <v>0</v>
      </c>
      <c r="AP175" s="50"/>
      <c r="AQ175" s="1042">
        <v>0</v>
      </c>
      <c r="AR175" s="1043">
        <v>0</v>
      </c>
      <c r="AS175" s="1043">
        <v>0</v>
      </c>
      <c r="AT175" s="1043">
        <v>0</v>
      </c>
      <c r="AU175" s="1043">
        <v>0</v>
      </c>
      <c r="AV175" s="1043">
        <v>0</v>
      </c>
      <c r="AW175" s="1043">
        <v>0</v>
      </c>
      <c r="AX175" s="1043">
        <v>0</v>
      </c>
      <c r="AY175" s="1043">
        <v>0</v>
      </c>
      <c r="AZ175" s="1043">
        <v>0</v>
      </c>
      <c r="BA175" s="1043">
        <v>0</v>
      </c>
      <c r="BB175" s="1043">
        <v>0</v>
      </c>
      <c r="BC175" s="1043">
        <v>0</v>
      </c>
      <c r="BD175" s="1043">
        <v>0</v>
      </c>
      <c r="BE175" s="1043">
        <v>0</v>
      </c>
      <c r="BF175" s="1043">
        <v>0</v>
      </c>
      <c r="BG175" s="1043">
        <v>0</v>
      </c>
      <c r="BH175" s="1043">
        <v>0</v>
      </c>
      <c r="BI175" s="1043">
        <v>0</v>
      </c>
      <c r="BJ175" s="1043">
        <v>0</v>
      </c>
      <c r="BK175" s="1043">
        <v>0</v>
      </c>
      <c r="BL175" s="1043">
        <v>0</v>
      </c>
      <c r="BM175" s="1043">
        <v>0</v>
      </c>
      <c r="BN175" s="1043">
        <v>0</v>
      </c>
      <c r="BO175" s="1043">
        <v>0</v>
      </c>
      <c r="BP175" s="1043">
        <v>0</v>
      </c>
      <c r="BQ175" s="1043">
        <v>0</v>
      </c>
      <c r="BR175" s="1043">
        <v>0</v>
      </c>
      <c r="BS175" s="1043">
        <v>0</v>
      </c>
      <c r="BT175" s="1044">
        <v>0</v>
      </c>
    </row>
    <row r="176" spans="2:72" outlineLevel="1">
      <c r="B176" s="1041"/>
      <c r="C176" s="1041"/>
      <c r="D176" s="1041" t="s">
        <v>827</v>
      </c>
      <c r="E176" s="1041" t="s">
        <v>796</v>
      </c>
      <c r="F176" s="1041"/>
      <c r="G176" s="1041"/>
      <c r="H176" s="1052">
        <v>2015</v>
      </c>
      <c r="I176" s="640" t="s">
        <v>571</v>
      </c>
      <c r="J176" s="640" t="s">
        <v>585</v>
      </c>
      <c r="K176" s="50"/>
      <c r="L176" s="1042">
        <v>0</v>
      </c>
      <c r="M176" s="1043">
        <v>0</v>
      </c>
      <c r="N176" s="1043">
        <v>0</v>
      </c>
      <c r="O176" s="1043">
        <v>0</v>
      </c>
      <c r="P176" s="1043">
        <v>0</v>
      </c>
      <c r="Q176" s="1043">
        <v>0</v>
      </c>
      <c r="R176" s="1043">
        <v>0</v>
      </c>
      <c r="S176" s="1043">
        <v>0</v>
      </c>
      <c r="T176" s="1043">
        <v>0</v>
      </c>
      <c r="U176" s="1043">
        <v>0</v>
      </c>
      <c r="V176" s="1043">
        <v>0</v>
      </c>
      <c r="W176" s="1043">
        <v>0</v>
      </c>
      <c r="X176" s="1043">
        <v>0</v>
      </c>
      <c r="Y176" s="1043">
        <v>0</v>
      </c>
      <c r="Z176" s="1043">
        <v>0</v>
      </c>
      <c r="AA176" s="1043">
        <v>0</v>
      </c>
      <c r="AB176" s="1043">
        <v>0</v>
      </c>
      <c r="AC176" s="1043">
        <v>0</v>
      </c>
      <c r="AD176" s="1043">
        <v>0</v>
      </c>
      <c r="AE176" s="1043">
        <v>0</v>
      </c>
      <c r="AF176" s="1043">
        <v>0</v>
      </c>
      <c r="AG176" s="1043">
        <v>0</v>
      </c>
      <c r="AH176" s="1043">
        <v>0</v>
      </c>
      <c r="AI176" s="1043">
        <v>0</v>
      </c>
      <c r="AJ176" s="1043">
        <v>0</v>
      </c>
      <c r="AK176" s="1043">
        <v>0</v>
      </c>
      <c r="AL176" s="1043">
        <v>0</v>
      </c>
      <c r="AM176" s="1043">
        <v>0</v>
      </c>
      <c r="AN176" s="1043">
        <v>0</v>
      </c>
      <c r="AO176" s="1044">
        <v>0</v>
      </c>
      <c r="AP176" s="50"/>
      <c r="AQ176" s="1042">
        <v>0</v>
      </c>
      <c r="AR176" s="1043">
        <v>0</v>
      </c>
      <c r="AS176" s="1043">
        <v>0</v>
      </c>
      <c r="AT176" s="1043">
        <v>0</v>
      </c>
      <c r="AU176" s="1043">
        <v>0</v>
      </c>
      <c r="AV176" s="1043">
        <v>0</v>
      </c>
      <c r="AW176" s="1043">
        <v>0</v>
      </c>
      <c r="AX176" s="1043">
        <v>0</v>
      </c>
      <c r="AY176" s="1043">
        <v>0</v>
      </c>
      <c r="AZ176" s="1043">
        <v>0</v>
      </c>
      <c r="BA176" s="1043">
        <v>0</v>
      </c>
      <c r="BB176" s="1043">
        <v>0</v>
      </c>
      <c r="BC176" s="1043">
        <v>0</v>
      </c>
      <c r="BD176" s="1043">
        <v>0</v>
      </c>
      <c r="BE176" s="1043">
        <v>0</v>
      </c>
      <c r="BF176" s="1043">
        <v>0</v>
      </c>
      <c r="BG176" s="1043">
        <v>0</v>
      </c>
      <c r="BH176" s="1043">
        <v>0</v>
      </c>
      <c r="BI176" s="1043">
        <v>0</v>
      </c>
      <c r="BJ176" s="1043">
        <v>0</v>
      </c>
      <c r="BK176" s="1043">
        <v>0</v>
      </c>
      <c r="BL176" s="1043">
        <v>0</v>
      </c>
      <c r="BM176" s="1043">
        <v>0</v>
      </c>
      <c r="BN176" s="1043">
        <v>0</v>
      </c>
      <c r="BO176" s="1043">
        <v>0</v>
      </c>
      <c r="BP176" s="1043">
        <v>0</v>
      </c>
      <c r="BQ176" s="1043">
        <v>0</v>
      </c>
      <c r="BR176" s="1043">
        <v>0</v>
      </c>
      <c r="BS176" s="1043">
        <v>0</v>
      </c>
      <c r="BT176" s="1044">
        <v>0</v>
      </c>
    </row>
    <row r="177" spans="2:72" outlineLevel="1">
      <c r="B177" s="1041"/>
      <c r="C177" s="1041"/>
      <c r="D177" s="1041" t="s">
        <v>95</v>
      </c>
      <c r="E177" s="1041" t="s">
        <v>796</v>
      </c>
      <c r="F177" s="1041"/>
      <c r="G177" s="1041"/>
      <c r="H177" s="1052">
        <v>2015</v>
      </c>
      <c r="I177" s="640" t="s">
        <v>572</v>
      </c>
      <c r="J177" s="640" t="s">
        <v>578</v>
      </c>
      <c r="K177" s="50"/>
      <c r="L177" s="1042"/>
      <c r="M177" s="1043"/>
      <c r="N177" s="1043"/>
      <c r="O177" s="1043"/>
      <c r="P177" s="1043">
        <v>9</v>
      </c>
      <c r="Q177" s="1043">
        <v>9</v>
      </c>
      <c r="R177" s="1043">
        <v>9</v>
      </c>
      <c r="S177" s="1043">
        <v>9</v>
      </c>
      <c r="T177" s="1043">
        <v>9</v>
      </c>
      <c r="U177" s="1043">
        <v>9</v>
      </c>
      <c r="V177" s="1043">
        <v>9</v>
      </c>
      <c r="W177" s="1043">
        <v>9</v>
      </c>
      <c r="X177" s="1043">
        <v>9</v>
      </c>
      <c r="Y177" s="1043">
        <v>9</v>
      </c>
      <c r="Z177" s="1043">
        <v>8</v>
      </c>
      <c r="AA177" s="1043">
        <v>8</v>
      </c>
      <c r="AB177" s="1043">
        <v>8</v>
      </c>
      <c r="AC177" s="1043">
        <v>8</v>
      </c>
      <c r="AD177" s="1043">
        <v>8</v>
      </c>
      <c r="AE177" s="1043">
        <v>8</v>
      </c>
      <c r="AF177" s="1043">
        <v>4</v>
      </c>
      <c r="AG177" s="1043">
        <v>4</v>
      </c>
      <c r="AH177" s="1043">
        <v>4</v>
      </c>
      <c r="AI177" s="1043">
        <v>4</v>
      </c>
      <c r="AJ177" s="1043">
        <v>0</v>
      </c>
      <c r="AK177" s="1043">
        <v>0</v>
      </c>
      <c r="AL177" s="1043">
        <v>0</v>
      </c>
      <c r="AM177" s="1043">
        <v>0</v>
      </c>
      <c r="AN177" s="1043">
        <v>0</v>
      </c>
      <c r="AO177" s="1044">
        <v>0</v>
      </c>
      <c r="AP177" s="50"/>
      <c r="AQ177" s="1042"/>
      <c r="AR177" s="1043"/>
      <c r="AS177" s="1043"/>
      <c r="AT177" s="1043"/>
      <c r="AU177" s="1043">
        <v>139170</v>
      </c>
      <c r="AV177" s="1043">
        <v>137165</v>
      </c>
      <c r="AW177" s="1043">
        <v>137165</v>
      </c>
      <c r="AX177" s="1043">
        <v>137165</v>
      </c>
      <c r="AY177" s="1043">
        <v>137165</v>
      </c>
      <c r="AZ177" s="1043">
        <v>137165</v>
      </c>
      <c r="BA177" s="1043">
        <v>137165</v>
      </c>
      <c r="BB177" s="1043">
        <v>137110</v>
      </c>
      <c r="BC177" s="1043">
        <v>137110</v>
      </c>
      <c r="BD177" s="1043">
        <v>137110</v>
      </c>
      <c r="BE177" s="1043">
        <v>133664</v>
      </c>
      <c r="BF177" s="1043">
        <v>133517</v>
      </c>
      <c r="BG177" s="1043">
        <v>133517</v>
      </c>
      <c r="BH177" s="1043">
        <v>133217</v>
      </c>
      <c r="BI177" s="1043">
        <v>133217</v>
      </c>
      <c r="BJ177" s="1043">
        <v>132978</v>
      </c>
      <c r="BK177" s="1043">
        <v>69081</v>
      </c>
      <c r="BL177" s="1043">
        <v>69081</v>
      </c>
      <c r="BM177" s="1043">
        <v>69081</v>
      </c>
      <c r="BN177" s="1043">
        <v>69081</v>
      </c>
      <c r="BO177" s="1043">
        <v>0</v>
      </c>
      <c r="BP177" s="1043">
        <v>0</v>
      </c>
      <c r="BQ177" s="1043">
        <v>0</v>
      </c>
      <c r="BR177" s="1043">
        <v>0</v>
      </c>
      <c r="BS177" s="1043">
        <v>0</v>
      </c>
      <c r="BT177" s="1044">
        <v>0</v>
      </c>
    </row>
    <row r="178" spans="2:72" outlineLevel="1">
      <c r="B178" s="1041"/>
      <c r="C178" s="1041"/>
      <c r="D178" s="1041" t="s">
        <v>96</v>
      </c>
      <c r="E178" s="1041" t="s">
        <v>796</v>
      </c>
      <c r="F178" s="1041"/>
      <c r="G178" s="1041"/>
      <c r="H178" s="1052">
        <v>2015</v>
      </c>
      <c r="I178" s="640" t="s">
        <v>572</v>
      </c>
      <c r="J178" s="640" t="s">
        <v>578</v>
      </c>
      <c r="K178" s="50"/>
      <c r="L178" s="1042"/>
      <c r="M178" s="1043"/>
      <c r="N178" s="1043"/>
      <c r="O178" s="1043"/>
      <c r="P178" s="1043">
        <v>1</v>
      </c>
      <c r="Q178" s="1043">
        <v>1</v>
      </c>
      <c r="R178" s="1043">
        <v>1</v>
      </c>
      <c r="S178" s="1043">
        <v>1</v>
      </c>
      <c r="T178" s="1043">
        <v>1</v>
      </c>
      <c r="U178" s="1043">
        <v>1</v>
      </c>
      <c r="V178" s="1043">
        <v>1</v>
      </c>
      <c r="W178" s="1043">
        <v>1</v>
      </c>
      <c r="X178" s="1043">
        <v>1</v>
      </c>
      <c r="Y178" s="1043">
        <v>1</v>
      </c>
      <c r="Z178" s="1043">
        <v>1</v>
      </c>
      <c r="AA178" s="1043">
        <v>1</v>
      </c>
      <c r="AB178" s="1043">
        <v>1</v>
      </c>
      <c r="AC178" s="1043">
        <v>1</v>
      </c>
      <c r="AD178" s="1043">
        <v>1</v>
      </c>
      <c r="AE178" s="1043">
        <v>1</v>
      </c>
      <c r="AF178" s="1043">
        <v>0</v>
      </c>
      <c r="AG178" s="1043">
        <v>0</v>
      </c>
      <c r="AH178" s="1043">
        <v>0</v>
      </c>
      <c r="AI178" s="1043">
        <v>0</v>
      </c>
      <c r="AJ178" s="1043">
        <v>0</v>
      </c>
      <c r="AK178" s="1043">
        <v>0</v>
      </c>
      <c r="AL178" s="1043">
        <v>0</v>
      </c>
      <c r="AM178" s="1043">
        <v>0</v>
      </c>
      <c r="AN178" s="1043">
        <v>0</v>
      </c>
      <c r="AO178" s="1044">
        <v>0</v>
      </c>
      <c r="AP178" s="50"/>
      <c r="AQ178" s="1042"/>
      <c r="AR178" s="1043"/>
      <c r="AS178" s="1043"/>
      <c r="AT178" s="1043"/>
      <c r="AU178" s="1043">
        <v>15568</v>
      </c>
      <c r="AV178" s="1043">
        <v>15385</v>
      </c>
      <c r="AW178" s="1043">
        <v>15385</v>
      </c>
      <c r="AX178" s="1043">
        <v>15385</v>
      </c>
      <c r="AY178" s="1043">
        <v>15385</v>
      </c>
      <c r="AZ178" s="1043">
        <v>15385</v>
      </c>
      <c r="BA178" s="1043">
        <v>15385</v>
      </c>
      <c r="BB178" s="1043">
        <v>15347</v>
      </c>
      <c r="BC178" s="1043">
        <v>15347</v>
      </c>
      <c r="BD178" s="1043">
        <v>15347</v>
      </c>
      <c r="BE178" s="1043">
        <v>13016</v>
      </c>
      <c r="BF178" s="1043">
        <v>12909</v>
      </c>
      <c r="BG178" s="1043">
        <v>12909</v>
      </c>
      <c r="BH178" s="1043">
        <v>12512</v>
      </c>
      <c r="BI178" s="1043">
        <v>12512</v>
      </c>
      <c r="BJ178" s="1043">
        <v>12466</v>
      </c>
      <c r="BK178" s="1043">
        <v>5209</v>
      </c>
      <c r="BL178" s="1043">
        <v>5209</v>
      </c>
      <c r="BM178" s="1043">
        <v>5209</v>
      </c>
      <c r="BN178" s="1043">
        <v>5209</v>
      </c>
      <c r="BO178" s="1043">
        <v>0</v>
      </c>
      <c r="BP178" s="1043">
        <v>0</v>
      </c>
      <c r="BQ178" s="1043">
        <v>0</v>
      </c>
      <c r="BR178" s="1043">
        <v>0</v>
      </c>
      <c r="BS178" s="1043">
        <v>0</v>
      </c>
      <c r="BT178" s="1044">
        <v>0</v>
      </c>
    </row>
    <row r="179" spans="2:72" outlineLevel="1">
      <c r="B179" s="1041"/>
      <c r="C179" s="1041"/>
      <c r="D179" s="1041" t="s">
        <v>668</v>
      </c>
      <c r="E179" s="1041" t="s">
        <v>796</v>
      </c>
      <c r="F179" s="1041"/>
      <c r="G179" s="1041"/>
      <c r="H179" s="1052">
        <v>2015</v>
      </c>
      <c r="I179" s="640" t="s">
        <v>572</v>
      </c>
      <c r="J179" s="640" t="s">
        <v>578</v>
      </c>
      <c r="K179" s="50"/>
      <c r="L179" s="1042"/>
      <c r="M179" s="1043"/>
      <c r="N179" s="1043"/>
      <c r="O179" s="1043"/>
      <c r="P179" s="1043">
        <v>14</v>
      </c>
      <c r="Q179" s="1043">
        <v>14</v>
      </c>
      <c r="R179" s="1043">
        <v>14</v>
      </c>
      <c r="S179" s="1043">
        <v>14</v>
      </c>
      <c r="T179" s="1043">
        <v>14</v>
      </c>
      <c r="U179" s="1043">
        <v>14</v>
      </c>
      <c r="V179" s="1043">
        <v>14</v>
      </c>
      <c r="W179" s="1043">
        <v>14</v>
      </c>
      <c r="X179" s="1043">
        <v>14</v>
      </c>
      <c r="Y179" s="1043">
        <v>14</v>
      </c>
      <c r="Z179" s="1043">
        <v>14</v>
      </c>
      <c r="AA179" s="1043">
        <v>14</v>
      </c>
      <c r="AB179" s="1043">
        <v>14</v>
      </c>
      <c r="AC179" s="1043">
        <v>14</v>
      </c>
      <c r="AD179" s="1043">
        <v>14</v>
      </c>
      <c r="AE179" s="1043">
        <v>14</v>
      </c>
      <c r="AF179" s="1043">
        <v>14</v>
      </c>
      <c r="AG179" s="1043">
        <v>14</v>
      </c>
      <c r="AH179" s="1043">
        <v>13</v>
      </c>
      <c r="AI179" s="1043">
        <v>0</v>
      </c>
      <c r="AJ179" s="1043">
        <v>0</v>
      </c>
      <c r="AK179" s="1043">
        <v>0</v>
      </c>
      <c r="AL179" s="1043">
        <v>0</v>
      </c>
      <c r="AM179" s="1043">
        <v>0</v>
      </c>
      <c r="AN179" s="1043">
        <v>0</v>
      </c>
      <c r="AO179" s="1044">
        <v>0</v>
      </c>
      <c r="AP179" s="50"/>
      <c r="AQ179" s="1042"/>
      <c r="AR179" s="1043"/>
      <c r="AS179" s="1043"/>
      <c r="AT179" s="1043"/>
      <c r="AU179" s="1043">
        <v>27280</v>
      </c>
      <c r="AV179" s="1043">
        <v>27280</v>
      </c>
      <c r="AW179" s="1043">
        <v>27280</v>
      </c>
      <c r="AX179" s="1043">
        <v>27280</v>
      </c>
      <c r="AY179" s="1043">
        <v>27280</v>
      </c>
      <c r="AZ179" s="1043">
        <v>27280</v>
      </c>
      <c r="BA179" s="1043">
        <v>27280</v>
      </c>
      <c r="BB179" s="1043">
        <v>27280</v>
      </c>
      <c r="BC179" s="1043">
        <v>27280</v>
      </c>
      <c r="BD179" s="1043">
        <v>27280</v>
      </c>
      <c r="BE179" s="1043">
        <v>27280</v>
      </c>
      <c r="BF179" s="1043">
        <v>27280</v>
      </c>
      <c r="BG179" s="1043">
        <v>27280</v>
      </c>
      <c r="BH179" s="1043">
        <v>27280</v>
      </c>
      <c r="BI179" s="1043">
        <v>27280</v>
      </c>
      <c r="BJ179" s="1043">
        <v>27280</v>
      </c>
      <c r="BK179" s="1043">
        <v>27280</v>
      </c>
      <c r="BL179" s="1043">
        <v>27280</v>
      </c>
      <c r="BM179" s="1043">
        <v>26431</v>
      </c>
      <c r="BN179" s="1043">
        <v>0</v>
      </c>
      <c r="BO179" s="1043">
        <v>0</v>
      </c>
      <c r="BP179" s="1043">
        <v>0</v>
      </c>
      <c r="BQ179" s="1043">
        <v>0</v>
      </c>
      <c r="BR179" s="1043">
        <v>0</v>
      </c>
      <c r="BS179" s="1043">
        <v>0</v>
      </c>
      <c r="BT179" s="1044">
        <v>0</v>
      </c>
    </row>
    <row r="180" spans="2:72" outlineLevel="1">
      <c r="B180" s="1041"/>
      <c r="C180" s="1041"/>
      <c r="D180" s="1041" t="s">
        <v>98</v>
      </c>
      <c r="E180" s="1041" t="s">
        <v>796</v>
      </c>
      <c r="F180" s="1041"/>
      <c r="G180" s="1041"/>
      <c r="H180" s="1052">
        <v>2015</v>
      </c>
      <c r="I180" s="640" t="s">
        <v>572</v>
      </c>
      <c r="J180" s="640" t="s">
        <v>578</v>
      </c>
      <c r="K180" s="50"/>
      <c r="L180" s="1042"/>
      <c r="M180" s="1043"/>
      <c r="N180" s="1043"/>
      <c r="O180" s="1043"/>
      <c r="P180" s="1043">
        <v>1</v>
      </c>
      <c r="Q180" s="1043">
        <v>1</v>
      </c>
      <c r="R180" s="1043">
        <v>1</v>
      </c>
      <c r="S180" s="1043">
        <v>1</v>
      </c>
      <c r="T180" s="1043">
        <v>1</v>
      </c>
      <c r="U180" s="1043">
        <v>1</v>
      </c>
      <c r="V180" s="1043">
        <v>1</v>
      </c>
      <c r="W180" s="1043">
        <v>1</v>
      </c>
      <c r="X180" s="1043">
        <v>1</v>
      </c>
      <c r="Y180" s="1043">
        <v>1</v>
      </c>
      <c r="Z180" s="1043">
        <v>1</v>
      </c>
      <c r="AA180" s="1043">
        <v>1</v>
      </c>
      <c r="AB180" s="1043">
        <v>1</v>
      </c>
      <c r="AC180" s="1043">
        <v>1</v>
      </c>
      <c r="AD180" s="1043">
        <v>1</v>
      </c>
      <c r="AE180" s="1043">
        <v>1</v>
      </c>
      <c r="AF180" s="1043">
        <v>1</v>
      </c>
      <c r="AG180" s="1043">
        <v>1</v>
      </c>
      <c r="AH180" s="1043">
        <v>1</v>
      </c>
      <c r="AI180" s="1043">
        <v>1</v>
      </c>
      <c r="AJ180" s="1043">
        <v>1</v>
      </c>
      <c r="AK180" s="1043">
        <v>1</v>
      </c>
      <c r="AL180" s="1043">
        <v>1</v>
      </c>
      <c r="AM180" s="1043">
        <v>0</v>
      </c>
      <c r="AN180" s="1043">
        <v>0</v>
      </c>
      <c r="AO180" s="1044">
        <v>0</v>
      </c>
      <c r="AP180" s="50"/>
      <c r="AQ180" s="1042"/>
      <c r="AR180" s="1043"/>
      <c r="AS180" s="1043"/>
      <c r="AT180" s="1043"/>
      <c r="AU180" s="1043">
        <v>16409</v>
      </c>
      <c r="AV180" s="1043">
        <v>16409</v>
      </c>
      <c r="AW180" s="1043">
        <v>16409</v>
      </c>
      <c r="AX180" s="1043">
        <v>16409</v>
      </c>
      <c r="AY180" s="1043">
        <v>16409</v>
      </c>
      <c r="AZ180" s="1043">
        <v>16409</v>
      </c>
      <c r="BA180" s="1043">
        <v>16409</v>
      </c>
      <c r="BB180" s="1043">
        <v>16409</v>
      </c>
      <c r="BC180" s="1043">
        <v>16409</v>
      </c>
      <c r="BD180" s="1043">
        <v>16409</v>
      </c>
      <c r="BE180" s="1043">
        <v>16386</v>
      </c>
      <c r="BF180" s="1043">
        <v>16386</v>
      </c>
      <c r="BG180" s="1043">
        <v>16386</v>
      </c>
      <c r="BH180" s="1043">
        <v>16386</v>
      </c>
      <c r="BI180" s="1043">
        <v>16386</v>
      </c>
      <c r="BJ180" s="1043">
        <v>16386</v>
      </c>
      <c r="BK180" s="1043">
        <v>11372</v>
      </c>
      <c r="BL180" s="1043">
        <v>11372</v>
      </c>
      <c r="BM180" s="1043">
        <v>11372</v>
      </c>
      <c r="BN180" s="1043">
        <v>11372</v>
      </c>
      <c r="BO180" s="1043">
        <v>11084</v>
      </c>
      <c r="BP180" s="1043">
        <v>11084</v>
      </c>
      <c r="BQ180" s="1043">
        <v>11084</v>
      </c>
      <c r="BR180" s="1043">
        <v>0</v>
      </c>
      <c r="BS180" s="1043">
        <v>0</v>
      </c>
      <c r="BT180" s="1044">
        <v>0</v>
      </c>
    </row>
    <row r="181" spans="2:72" outlineLevel="1">
      <c r="B181" s="1041"/>
      <c r="C181" s="1041"/>
      <c r="D181" s="1041" t="s">
        <v>99</v>
      </c>
      <c r="E181" s="1041" t="s">
        <v>796</v>
      </c>
      <c r="F181" s="1041"/>
      <c r="G181" s="1041"/>
      <c r="H181" s="1052">
        <v>2015</v>
      </c>
      <c r="I181" s="640" t="s">
        <v>572</v>
      </c>
      <c r="J181" s="640" t="s">
        <v>578</v>
      </c>
      <c r="K181" s="50"/>
      <c r="L181" s="1042"/>
      <c r="M181" s="1043"/>
      <c r="N181" s="1043"/>
      <c r="O181" s="1043"/>
      <c r="P181" s="1043">
        <v>243</v>
      </c>
      <c r="Q181" s="1043">
        <v>243</v>
      </c>
      <c r="R181" s="1043">
        <v>243</v>
      </c>
      <c r="S181" s="1043">
        <v>243</v>
      </c>
      <c r="T181" s="1043">
        <v>277</v>
      </c>
      <c r="U181" s="1043">
        <v>277</v>
      </c>
      <c r="V181" s="1043">
        <v>277</v>
      </c>
      <c r="W181" s="1043">
        <v>277</v>
      </c>
      <c r="X181" s="1043">
        <v>277</v>
      </c>
      <c r="Y181" s="1043">
        <v>277</v>
      </c>
      <c r="Z181" s="1043">
        <v>277</v>
      </c>
      <c r="AA181" s="1043">
        <v>277</v>
      </c>
      <c r="AB181" s="1043">
        <v>277</v>
      </c>
      <c r="AC181" s="1043">
        <v>194</v>
      </c>
      <c r="AD181" s="1043">
        <v>0</v>
      </c>
      <c r="AE181" s="1043">
        <v>0</v>
      </c>
      <c r="AF181" s="1043">
        <v>0</v>
      </c>
      <c r="AG181" s="1043">
        <v>0</v>
      </c>
      <c r="AH181" s="1043">
        <v>0</v>
      </c>
      <c r="AI181" s="1043">
        <v>0</v>
      </c>
      <c r="AJ181" s="1043">
        <v>0</v>
      </c>
      <c r="AK181" s="1043">
        <v>0</v>
      </c>
      <c r="AL181" s="1043">
        <v>0</v>
      </c>
      <c r="AM181" s="1043">
        <v>0</v>
      </c>
      <c r="AN181" s="1043">
        <v>0</v>
      </c>
      <c r="AO181" s="1044">
        <v>0</v>
      </c>
      <c r="AP181" s="50"/>
      <c r="AQ181" s="1042"/>
      <c r="AR181" s="1043"/>
      <c r="AS181" s="1043"/>
      <c r="AT181" s="1043"/>
      <c r="AU181" s="1043">
        <v>1140998</v>
      </c>
      <c r="AV181" s="1043">
        <v>1140998</v>
      </c>
      <c r="AW181" s="1043">
        <v>1140998</v>
      </c>
      <c r="AX181" s="1043">
        <v>1140998</v>
      </c>
      <c r="AY181" s="1043">
        <v>1140998</v>
      </c>
      <c r="AZ181" s="1043">
        <v>1140998</v>
      </c>
      <c r="BA181" s="1043">
        <v>1140998</v>
      </c>
      <c r="BB181" s="1043">
        <v>1140998</v>
      </c>
      <c r="BC181" s="1043">
        <v>1140998</v>
      </c>
      <c r="BD181" s="1043">
        <v>1140998</v>
      </c>
      <c r="BE181" s="1043">
        <v>1140998</v>
      </c>
      <c r="BF181" s="1043">
        <v>1140998</v>
      </c>
      <c r="BG181" s="1043">
        <v>1140998</v>
      </c>
      <c r="BH181" s="1043">
        <v>798698</v>
      </c>
      <c r="BI181" s="1043">
        <v>0</v>
      </c>
      <c r="BJ181" s="1043">
        <v>0</v>
      </c>
      <c r="BK181" s="1043">
        <v>0</v>
      </c>
      <c r="BL181" s="1043">
        <v>0</v>
      </c>
      <c r="BM181" s="1043">
        <v>0</v>
      </c>
      <c r="BN181" s="1043">
        <v>0</v>
      </c>
      <c r="BO181" s="1043">
        <v>0</v>
      </c>
      <c r="BP181" s="1043">
        <v>0</v>
      </c>
      <c r="BQ181" s="1043">
        <v>0</v>
      </c>
      <c r="BR181" s="1043">
        <v>0</v>
      </c>
      <c r="BS181" s="1043">
        <v>0</v>
      </c>
      <c r="BT181" s="1044">
        <v>0</v>
      </c>
    </row>
    <row r="182" spans="2:72" outlineLevel="1">
      <c r="B182" s="1041"/>
      <c r="C182" s="1041"/>
      <c r="D182" s="1041" t="s">
        <v>100</v>
      </c>
      <c r="E182" s="1041" t="s">
        <v>796</v>
      </c>
      <c r="F182" s="1041"/>
      <c r="G182" s="1041"/>
      <c r="H182" s="1052">
        <v>2015</v>
      </c>
      <c r="I182" s="640" t="s">
        <v>572</v>
      </c>
      <c r="J182" s="640" t="s">
        <v>578</v>
      </c>
      <c r="K182" s="50"/>
      <c r="L182" s="1042"/>
      <c r="M182" s="1043"/>
      <c r="N182" s="1043"/>
      <c r="O182" s="1043"/>
      <c r="P182" s="1043">
        <v>153</v>
      </c>
      <c r="Q182" s="1043">
        <v>153</v>
      </c>
      <c r="R182" s="1043">
        <v>153</v>
      </c>
      <c r="S182" s="1043">
        <v>153</v>
      </c>
      <c r="T182" s="1043">
        <v>153</v>
      </c>
      <c r="U182" s="1043">
        <v>153</v>
      </c>
      <c r="V182" s="1043">
        <v>148</v>
      </c>
      <c r="W182" s="1043">
        <v>148</v>
      </c>
      <c r="X182" s="1043">
        <v>113</v>
      </c>
      <c r="Y182" s="1043">
        <v>93</v>
      </c>
      <c r="Z182" s="1043">
        <v>55</v>
      </c>
      <c r="AA182" s="1043">
        <v>28</v>
      </c>
      <c r="AB182" s="1043">
        <v>24</v>
      </c>
      <c r="AC182" s="1043">
        <v>24</v>
      </c>
      <c r="AD182" s="1043">
        <v>24</v>
      </c>
      <c r="AE182" s="1043">
        <v>22</v>
      </c>
      <c r="AF182" s="1043">
        <v>15</v>
      </c>
      <c r="AG182" s="1043">
        <v>15</v>
      </c>
      <c r="AH182" s="1043">
        <v>15</v>
      </c>
      <c r="AI182" s="1043">
        <v>15</v>
      </c>
      <c r="AJ182" s="1043">
        <v>0</v>
      </c>
      <c r="AK182" s="1043">
        <v>0</v>
      </c>
      <c r="AL182" s="1043">
        <v>0</v>
      </c>
      <c r="AM182" s="1043">
        <v>0</v>
      </c>
      <c r="AN182" s="1043">
        <v>0</v>
      </c>
      <c r="AO182" s="1044">
        <v>0</v>
      </c>
      <c r="AP182" s="50"/>
      <c r="AQ182" s="1042"/>
      <c r="AR182" s="1043"/>
      <c r="AS182" s="1043"/>
      <c r="AT182" s="1043"/>
      <c r="AU182" s="1043">
        <v>1020465</v>
      </c>
      <c r="AV182" s="1043">
        <v>1020465</v>
      </c>
      <c r="AW182" s="1043">
        <v>1020465</v>
      </c>
      <c r="AX182" s="1043">
        <v>1020465</v>
      </c>
      <c r="AY182" s="1043">
        <v>1020465</v>
      </c>
      <c r="AZ182" s="1043">
        <v>1020465</v>
      </c>
      <c r="BA182" s="1043">
        <v>982395</v>
      </c>
      <c r="BB182" s="1043">
        <v>982395</v>
      </c>
      <c r="BC182" s="1043">
        <v>804303</v>
      </c>
      <c r="BD182" s="1043">
        <v>594017</v>
      </c>
      <c r="BE182" s="1043">
        <v>306992</v>
      </c>
      <c r="BF182" s="1043">
        <v>134988</v>
      </c>
      <c r="BG182" s="1043">
        <v>91034</v>
      </c>
      <c r="BH182" s="1043">
        <v>91034</v>
      </c>
      <c r="BI182" s="1043">
        <v>91034</v>
      </c>
      <c r="BJ182" s="1043">
        <v>75139</v>
      </c>
      <c r="BK182" s="1043">
        <v>17007</v>
      </c>
      <c r="BL182" s="1043">
        <v>17007</v>
      </c>
      <c r="BM182" s="1043">
        <v>17007</v>
      </c>
      <c r="BN182" s="1043">
        <v>17007</v>
      </c>
      <c r="BO182" s="1043">
        <v>0</v>
      </c>
      <c r="BP182" s="1043">
        <v>0</v>
      </c>
      <c r="BQ182" s="1043">
        <v>0</v>
      </c>
      <c r="BR182" s="1043">
        <v>0</v>
      </c>
      <c r="BS182" s="1043">
        <v>0</v>
      </c>
      <c r="BT182" s="1044">
        <v>0</v>
      </c>
    </row>
    <row r="183" spans="2:72" outlineLevel="1">
      <c r="B183" s="1041"/>
      <c r="C183" s="1041"/>
      <c r="D183" s="1041" t="s">
        <v>118</v>
      </c>
      <c r="E183" s="1041" t="s">
        <v>796</v>
      </c>
      <c r="F183" s="1041"/>
      <c r="G183" s="1041"/>
      <c r="H183" s="1052">
        <v>2015</v>
      </c>
      <c r="I183" s="640" t="s">
        <v>572</v>
      </c>
      <c r="J183" s="640" t="s">
        <v>578</v>
      </c>
      <c r="K183" s="50"/>
      <c r="L183" s="1042"/>
      <c r="M183" s="1043"/>
      <c r="N183" s="1043"/>
      <c r="O183" s="1043"/>
      <c r="P183" s="1043">
        <v>60</v>
      </c>
      <c r="Q183" s="1043">
        <v>60</v>
      </c>
      <c r="R183" s="1043">
        <v>60</v>
      </c>
      <c r="S183" s="1043">
        <v>60</v>
      </c>
      <c r="T183" s="1043">
        <v>60</v>
      </c>
      <c r="U183" s="1043">
        <v>60</v>
      </c>
      <c r="V183" s="1043">
        <v>56</v>
      </c>
      <c r="W183" s="1043">
        <v>56</v>
      </c>
      <c r="X183" s="1043">
        <v>56</v>
      </c>
      <c r="Y183" s="1043">
        <v>41</v>
      </c>
      <c r="Z183" s="1043">
        <v>7</v>
      </c>
      <c r="AA183" s="1043">
        <v>7</v>
      </c>
      <c r="AB183" s="1043">
        <v>0</v>
      </c>
      <c r="AC183" s="1043">
        <v>0</v>
      </c>
      <c r="AD183" s="1043">
        <v>0</v>
      </c>
      <c r="AE183" s="1043">
        <v>0</v>
      </c>
      <c r="AF183" s="1043">
        <v>0</v>
      </c>
      <c r="AG183" s="1043">
        <v>0</v>
      </c>
      <c r="AH183" s="1043">
        <v>0</v>
      </c>
      <c r="AI183" s="1043">
        <v>0</v>
      </c>
      <c r="AJ183" s="1043">
        <v>0</v>
      </c>
      <c r="AK183" s="1043">
        <v>0</v>
      </c>
      <c r="AL183" s="1043">
        <v>0</v>
      </c>
      <c r="AM183" s="1043">
        <v>0</v>
      </c>
      <c r="AN183" s="1043">
        <v>0</v>
      </c>
      <c r="AO183" s="1044">
        <v>0</v>
      </c>
      <c r="AP183" s="50"/>
      <c r="AQ183" s="1042"/>
      <c r="AR183" s="1043"/>
      <c r="AS183" s="1043"/>
      <c r="AT183" s="1043"/>
      <c r="AU183" s="1043">
        <v>297205</v>
      </c>
      <c r="AV183" s="1043">
        <v>297205</v>
      </c>
      <c r="AW183" s="1043">
        <v>297205</v>
      </c>
      <c r="AX183" s="1043">
        <v>297205</v>
      </c>
      <c r="AY183" s="1043">
        <v>297205</v>
      </c>
      <c r="AZ183" s="1043">
        <v>297205</v>
      </c>
      <c r="BA183" s="1043">
        <v>275856</v>
      </c>
      <c r="BB183" s="1043">
        <v>275856</v>
      </c>
      <c r="BC183" s="1043">
        <v>275856</v>
      </c>
      <c r="BD183" s="1043">
        <v>208436</v>
      </c>
      <c r="BE183" s="1043">
        <v>47457</v>
      </c>
      <c r="BF183" s="1043">
        <v>47457</v>
      </c>
      <c r="BG183" s="1043"/>
      <c r="BH183" s="1043"/>
      <c r="BI183" s="1043"/>
      <c r="BJ183" s="1043"/>
      <c r="BK183" s="1043"/>
      <c r="BL183" s="1043"/>
      <c r="BM183" s="1043"/>
      <c r="BN183" s="1043"/>
      <c r="BO183" s="1043"/>
      <c r="BP183" s="1043"/>
      <c r="BQ183" s="1043"/>
      <c r="BR183" s="1043"/>
      <c r="BS183" s="1043"/>
      <c r="BT183" s="1044"/>
    </row>
    <row r="184" spans="2:72" outlineLevel="1">
      <c r="B184" s="1041"/>
      <c r="C184" s="1041"/>
      <c r="D184" s="1041" t="s">
        <v>113</v>
      </c>
      <c r="E184" s="1041" t="s">
        <v>796</v>
      </c>
      <c r="F184" s="1041"/>
      <c r="G184" s="1041"/>
      <c r="H184" s="1052">
        <v>2016</v>
      </c>
      <c r="I184" s="640" t="s">
        <v>572</v>
      </c>
      <c r="J184" s="640" t="s">
        <v>585</v>
      </c>
      <c r="K184" s="50"/>
      <c r="L184" s="1042"/>
      <c r="M184" s="1043"/>
      <c r="N184" s="1043"/>
      <c r="O184" s="1043"/>
      <c r="P184" s="1043">
        <v>0</v>
      </c>
      <c r="Q184" s="1043">
        <v>415</v>
      </c>
      <c r="R184" s="1043">
        <v>415</v>
      </c>
      <c r="S184" s="1043">
        <v>415</v>
      </c>
      <c r="T184" s="1043">
        <v>415</v>
      </c>
      <c r="U184" s="1043">
        <v>415</v>
      </c>
      <c r="V184" s="1043">
        <v>415</v>
      </c>
      <c r="W184" s="1043">
        <v>415</v>
      </c>
      <c r="X184" s="1043">
        <v>415</v>
      </c>
      <c r="Y184" s="1043">
        <v>415</v>
      </c>
      <c r="Z184" s="1043">
        <v>413</v>
      </c>
      <c r="AA184" s="1043">
        <v>399</v>
      </c>
      <c r="AB184" s="1043">
        <v>399</v>
      </c>
      <c r="AC184" s="1043">
        <v>399</v>
      </c>
      <c r="AD184" s="1043">
        <v>399</v>
      </c>
      <c r="AE184" s="1043">
        <v>346</v>
      </c>
      <c r="AF184" s="1043">
        <v>346</v>
      </c>
      <c r="AG184" s="1043">
        <v>149</v>
      </c>
      <c r="AH184" s="1043">
        <v>0</v>
      </c>
      <c r="AI184" s="1043">
        <v>0</v>
      </c>
      <c r="AJ184" s="1043">
        <v>0</v>
      </c>
      <c r="AK184" s="1043">
        <v>0</v>
      </c>
      <c r="AL184" s="1043">
        <v>0</v>
      </c>
      <c r="AM184" s="1043">
        <v>0</v>
      </c>
      <c r="AN184" s="1043">
        <v>0</v>
      </c>
      <c r="AO184" s="1044">
        <v>0</v>
      </c>
      <c r="AP184" s="50"/>
      <c r="AQ184" s="1042"/>
      <c r="AR184" s="1043"/>
      <c r="AS184" s="1043"/>
      <c r="AT184" s="1043"/>
      <c r="AU184" s="1043"/>
      <c r="AV184" s="1043">
        <v>6390167</v>
      </c>
      <c r="AW184" s="1043">
        <v>6390167</v>
      </c>
      <c r="AX184" s="1043">
        <v>6390167</v>
      </c>
      <c r="AY184" s="1043">
        <v>6390167</v>
      </c>
      <c r="AZ184" s="1043">
        <v>6390167</v>
      </c>
      <c r="BA184" s="1043">
        <v>6390167</v>
      </c>
      <c r="BB184" s="1043">
        <v>6390167</v>
      </c>
      <c r="BC184" s="1043">
        <v>6389208</v>
      </c>
      <c r="BD184" s="1043">
        <v>6389208</v>
      </c>
      <c r="BE184" s="1043">
        <v>6360739</v>
      </c>
      <c r="BF184" s="1043">
        <v>6283135</v>
      </c>
      <c r="BG184" s="1043">
        <v>6279394</v>
      </c>
      <c r="BH184" s="1043">
        <v>6279394</v>
      </c>
      <c r="BI184" s="1043">
        <v>6245658</v>
      </c>
      <c r="BJ184" s="1043">
        <v>5408153</v>
      </c>
      <c r="BK184" s="1043">
        <v>5408153</v>
      </c>
      <c r="BL184" s="1043">
        <v>2379310</v>
      </c>
      <c r="BM184" s="1043">
        <v>0</v>
      </c>
      <c r="BN184" s="1043">
        <v>0</v>
      </c>
      <c r="BO184" s="1043">
        <v>0</v>
      </c>
      <c r="BP184" s="1043">
        <v>0</v>
      </c>
      <c r="BQ184" s="1043">
        <v>0</v>
      </c>
      <c r="BR184" s="1043">
        <v>0</v>
      </c>
      <c r="BS184" s="1043">
        <v>0</v>
      </c>
      <c r="BT184" s="1044">
        <v>0</v>
      </c>
    </row>
    <row r="185" spans="2:72" outlineLevel="1">
      <c r="B185" s="1041"/>
      <c r="C185" s="1041"/>
      <c r="D185" s="1041" t="s">
        <v>828</v>
      </c>
      <c r="E185" s="1041" t="s">
        <v>796</v>
      </c>
      <c r="F185" s="1041"/>
      <c r="G185" s="1041"/>
      <c r="H185" s="1052">
        <v>2016</v>
      </c>
      <c r="I185" s="640" t="s">
        <v>572</v>
      </c>
      <c r="J185" s="640" t="s">
        <v>585</v>
      </c>
      <c r="K185" s="50"/>
      <c r="L185" s="1042"/>
      <c r="M185" s="1043"/>
      <c r="N185" s="1043"/>
      <c r="O185" s="1043"/>
      <c r="P185" s="1043">
        <v>0</v>
      </c>
      <c r="Q185" s="1043">
        <v>638</v>
      </c>
      <c r="R185" s="1043">
        <v>638</v>
      </c>
      <c r="S185" s="1043">
        <v>638</v>
      </c>
      <c r="T185" s="1043">
        <v>638</v>
      </c>
      <c r="U185" s="1043">
        <v>638</v>
      </c>
      <c r="V185" s="1043">
        <v>638</v>
      </c>
      <c r="W185" s="1043">
        <v>638</v>
      </c>
      <c r="X185" s="1043">
        <v>638</v>
      </c>
      <c r="Y185" s="1043">
        <v>638</v>
      </c>
      <c r="Z185" s="1043">
        <v>638</v>
      </c>
      <c r="AA185" s="1043">
        <v>638</v>
      </c>
      <c r="AB185" s="1043">
        <v>638</v>
      </c>
      <c r="AC185" s="1043">
        <v>638</v>
      </c>
      <c r="AD185" s="1043">
        <v>638</v>
      </c>
      <c r="AE185" s="1043">
        <v>638</v>
      </c>
      <c r="AF185" s="1043">
        <v>638</v>
      </c>
      <c r="AG185" s="1043">
        <v>638</v>
      </c>
      <c r="AH185" s="1043">
        <v>638</v>
      </c>
      <c r="AI185" s="1043">
        <v>585</v>
      </c>
      <c r="AJ185" s="1043">
        <v>0</v>
      </c>
      <c r="AK185" s="1043">
        <v>0</v>
      </c>
      <c r="AL185" s="1043">
        <v>0</v>
      </c>
      <c r="AM185" s="1043">
        <v>0</v>
      </c>
      <c r="AN185" s="1043">
        <v>0</v>
      </c>
      <c r="AO185" s="1044">
        <v>0</v>
      </c>
      <c r="AP185" s="50"/>
      <c r="AQ185" s="1042"/>
      <c r="AR185" s="1043"/>
      <c r="AS185" s="1043"/>
      <c r="AT185" s="1043"/>
      <c r="AU185" s="1043"/>
      <c r="AV185" s="1043">
        <v>2168096</v>
      </c>
      <c r="AW185" s="1043">
        <v>2168096</v>
      </c>
      <c r="AX185" s="1043">
        <v>2168096</v>
      </c>
      <c r="AY185" s="1043">
        <v>2168096</v>
      </c>
      <c r="AZ185" s="1043">
        <v>2168096</v>
      </c>
      <c r="BA185" s="1043">
        <v>2168096</v>
      </c>
      <c r="BB185" s="1043">
        <v>2168096</v>
      </c>
      <c r="BC185" s="1043">
        <v>2168096</v>
      </c>
      <c r="BD185" s="1043">
        <v>2168096</v>
      </c>
      <c r="BE185" s="1043">
        <v>2168096</v>
      </c>
      <c r="BF185" s="1043">
        <v>2168096</v>
      </c>
      <c r="BG185" s="1043">
        <v>2168096</v>
      </c>
      <c r="BH185" s="1043">
        <v>2168096</v>
      </c>
      <c r="BI185" s="1043">
        <v>2168096</v>
      </c>
      <c r="BJ185" s="1043">
        <v>2168096</v>
      </c>
      <c r="BK185" s="1043">
        <v>2168096</v>
      </c>
      <c r="BL185" s="1043">
        <v>2168096</v>
      </c>
      <c r="BM185" s="1043">
        <v>2168096</v>
      </c>
      <c r="BN185" s="1043">
        <v>2120269</v>
      </c>
      <c r="BO185" s="1043">
        <v>0</v>
      </c>
      <c r="BP185" s="1043">
        <v>0</v>
      </c>
      <c r="BQ185" s="1043">
        <v>0</v>
      </c>
      <c r="BR185" s="1043">
        <v>0</v>
      </c>
      <c r="BS185" s="1043">
        <v>0</v>
      </c>
      <c r="BT185" s="1044">
        <v>0</v>
      </c>
    </row>
    <row r="186" spans="2:72" outlineLevel="1">
      <c r="B186" s="1041"/>
      <c r="C186" s="1041"/>
      <c r="D186" s="1041" t="s">
        <v>118</v>
      </c>
      <c r="E186" s="1041" t="s">
        <v>796</v>
      </c>
      <c r="F186" s="1041"/>
      <c r="G186" s="1041"/>
      <c r="H186" s="1052">
        <v>2016</v>
      </c>
      <c r="I186" s="640" t="s">
        <v>572</v>
      </c>
      <c r="J186" s="640" t="s">
        <v>585</v>
      </c>
      <c r="K186" s="50"/>
      <c r="L186" s="1042"/>
      <c r="M186" s="1043"/>
      <c r="N186" s="1043"/>
      <c r="O186" s="1043"/>
      <c r="P186" s="1043">
        <v>0</v>
      </c>
      <c r="Q186" s="1043">
        <v>820</v>
      </c>
      <c r="R186" s="1043">
        <v>798</v>
      </c>
      <c r="S186" s="1043">
        <v>798</v>
      </c>
      <c r="T186" s="1043">
        <v>798</v>
      </c>
      <c r="U186" s="1043">
        <v>798</v>
      </c>
      <c r="V186" s="1043">
        <v>798</v>
      </c>
      <c r="W186" s="1043">
        <v>798</v>
      </c>
      <c r="X186" s="1043">
        <v>798</v>
      </c>
      <c r="Y186" s="1043">
        <v>795</v>
      </c>
      <c r="Z186" s="1043">
        <v>795</v>
      </c>
      <c r="AA186" s="1043">
        <v>792</v>
      </c>
      <c r="AB186" s="1043">
        <v>621</v>
      </c>
      <c r="AC186" s="1043">
        <v>347</v>
      </c>
      <c r="AD186" s="1043">
        <v>347</v>
      </c>
      <c r="AE186" s="1043">
        <v>190</v>
      </c>
      <c r="AF186" s="1043">
        <v>9</v>
      </c>
      <c r="AG186" s="1043">
        <v>9</v>
      </c>
      <c r="AH186" s="1043">
        <v>9</v>
      </c>
      <c r="AI186" s="1043">
        <v>9</v>
      </c>
      <c r="AJ186" s="1043">
        <v>9</v>
      </c>
      <c r="AK186" s="1043">
        <v>0</v>
      </c>
      <c r="AL186" s="1043">
        <v>0</v>
      </c>
      <c r="AM186" s="1043">
        <v>0</v>
      </c>
      <c r="AN186" s="1043">
        <v>0</v>
      </c>
      <c r="AO186" s="1044">
        <v>0</v>
      </c>
      <c r="AP186" s="50"/>
      <c r="AQ186" s="1042"/>
      <c r="AR186" s="1043"/>
      <c r="AS186" s="1043"/>
      <c r="AT186" s="1043"/>
      <c r="AU186" s="1043"/>
      <c r="AV186" s="1043">
        <v>5736308</v>
      </c>
      <c r="AW186" s="1043">
        <v>5625068</v>
      </c>
      <c r="AX186" s="1043">
        <v>5625068</v>
      </c>
      <c r="AY186" s="1043">
        <v>5625068</v>
      </c>
      <c r="AZ186" s="1043">
        <v>5625068</v>
      </c>
      <c r="BA186" s="1043">
        <v>5624198</v>
      </c>
      <c r="BB186" s="1043">
        <v>5624198</v>
      </c>
      <c r="BC186" s="1043">
        <v>5624198</v>
      </c>
      <c r="BD186" s="1043">
        <v>5600646</v>
      </c>
      <c r="BE186" s="1043">
        <v>5600646</v>
      </c>
      <c r="BF186" s="1043">
        <v>5557943</v>
      </c>
      <c r="BG186" s="1043">
        <v>4605681</v>
      </c>
      <c r="BH186" s="1043">
        <v>1933598</v>
      </c>
      <c r="BI186" s="1043">
        <v>1933598</v>
      </c>
      <c r="BJ186" s="1043">
        <v>599432</v>
      </c>
      <c r="BK186" s="1043">
        <v>7557</v>
      </c>
      <c r="BL186" s="1043">
        <v>7557</v>
      </c>
      <c r="BM186" s="1043">
        <v>7557</v>
      </c>
      <c r="BN186" s="1043">
        <v>7557</v>
      </c>
      <c r="BO186" s="1043">
        <v>7557</v>
      </c>
      <c r="BP186" s="1043">
        <v>0</v>
      </c>
      <c r="BQ186" s="1043">
        <v>0</v>
      </c>
      <c r="BR186" s="1043">
        <v>0</v>
      </c>
      <c r="BS186" s="1043">
        <v>0</v>
      </c>
      <c r="BT186" s="1044">
        <v>0</v>
      </c>
    </row>
    <row r="187" spans="2:72" outlineLevel="1">
      <c r="B187" s="1041"/>
      <c r="C187" s="1041"/>
      <c r="D187" s="1041" t="s">
        <v>829</v>
      </c>
      <c r="E187" s="1041" t="s">
        <v>796</v>
      </c>
      <c r="F187" s="1041"/>
      <c r="G187" s="1041"/>
      <c r="H187" s="1052">
        <v>2016</v>
      </c>
      <c r="I187" s="640" t="s">
        <v>572</v>
      </c>
      <c r="J187" s="640" t="s">
        <v>585</v>
      </c>
      <c r="K187" s="50"/>
      <c r="L187" s="1042"/>
      <c r="M187" s="1043"/>
      <c r="N187" s="1043"/>
      <c r="O187" s="1043"/>
      <c r="P187" s="1043"/>
      <c r="Q187" s="1043"/>
      <c r="R187" s="1043"/>
      <c r="S187" s="1043"/>
      <c r="T187" s="1043"/>
      <c r="U187" s="1043"/>
      <c r="V187" s="1043"/>
      <c r="W187" s="1043"/>
      <c r="X187" s="1043"/>
      <c r="Y187" s="1043"/>
      <c r="Z187" s="1043"/>
      <c r="AA187" s="1043"/>
      <c r="AB187" s="1043"/>
      <c r="AC187" s="1043"/>
      <c r="AD187" s="1043"/>
      <c r="AE187" s="1043"/>
      <c r="AF187" s="1043"/>
      <c r="AG187" s="1043"/>
      <c r="AH187" s="1043"/>
      <c r="AI187" s="1043"/>
      <c r="AJ187" s="1043"/>
      <c r="AK187" s="1043"/>
      <c r="AL187" s="1043"/>
      <c r="AM187" s="1043"/>
      <c r="AN187" s="1043"/>
      <c r="AO187" s="1044"/>
      <c r="AP187" s="50"/>
      <c r="AQ187" s="1042"/>
      <c r="AR187" s="1043"/>
      <c r="AS187" s="1043"/>
      <c r="AT187" s="1043"/>
      <c r="AU187" s="1043"/>
      <c r="AV187" s="1043">
        <v>1212</v>
      </c>
      <c r="AW187" s="1043">
        <v>1212</v>
      </c>
      <c r="AX187" s="1043">
        <v>1212</v>
      </c>
      <c r="AY187" s="1043">
        <v>1212</v>
      </c>
      <c r="AZ187" s="1043">
        <v>1212</v>
      </c>
      <c r="BA187" s="1043">
        <v>1212</v>
      </c>
      <c r="BB187" s="1043">
        <v>1212</v>
      </c>
      <c r="BC187" s="1043">
        <v>1212</v>
      </c>
      <c r="BD187" s="1043">
        <v>1212</v>
      </c>
      <c r="BE187" s="1043">
        <v>1212</v>
      </c>
      <c r="BF187" s="1043">
        <v>1212</v>
      </c>
      <c r="BG187" s="1043">
        <v>1212</v>
      </c>
      <c r="BH187" s="1043">
        <v>1212</v>
      </c>
      <c r="BI187" s="1043">
        <v>1212</v>
      </c>
      <c r="BJ187" s="1043">
        <v>858</v>
      </c>
      <c r="BK187" s="1043">
        <v>858</v>
      </c>
      <c r="BL187" s="1043">
        <v>858</v>
      </c>
      <c r="BM187" s="1043">
        <v>858</v>
      </c>
      <c r="BN187" s="1043">
        <v>0</v>
      </c>
      <c r="BO187" s="1043">
        <v>0</v>
      </c>
      <c r="BP187" s="1043">
        <v>0</v>
      </c>
      <c r="BQ187" s="1043">
        <v>0</v>
      </c>
      <c r="BR187" s="1043">
        <v>0</v>
      </c>
      <c r="BS187" s="1043">
        <v>0</v>
      </c>
      <c r="BT187" s="1044">
        <v>0</v>
      </c>
    </row>
    <row r="188" spans="2:72" outlineLevel="1">
      <c r="B188" s="1041"/>
      <c r="C188" s="1041"/>
      <c r="D188" s="1041" t="s">
        <v>113</v>
      </c>
      <c r="E188" s="1041" t="s">
        <v>796</v>
      </c>
      <c r="F188" s="1041"/>
      <c r="G188" s="1041"/>
      <c r="H188" s="1052">
        <v>2016</v>
      </c>
      <c r="I188" s="640" t="s">
        <v>573</v>
      </c>
      <c r="J188" s="640" t="s">
        <v>578</v>
      </c>
      <c r="K188" s="50"/>
      <c r="L188" s="1042"/>
      <c r="M188" s="1043"/>
      <c r="N188" s="1043"/>
      <c r="O188" s="1043"/>
      <c r="P188" s="1043">
        <v>0</v>
      </c>
      <c r="Q188" s="1043">
        <v>45</v>
      </c>
      <c r="R188" s="1043">
        <v>45</v>
      </c>
      <c r="S188" s="1043">
        <v>45</v>
      </c>
      <c r="T188" s="1043">
        <v>45</v>
      </c>
      <c r="U188" s="1043">
        <v>45</v>
      </c>
      <c r="V188" s="1043">
        <v>45</v>
      </c>
      <c r="W188" s="1043">
        <v>45</v>
      </c>
      <c r="X188" s="1043">
        <v>45</v>
      </c>
      <c r="Y188" s="1043">
        <v>45</v>
      </c>
      <c r="Z188" s="1043">
        <v>45</v>
      </c>
      <c r="AA188" s="1043">
        <v>46</v>
      </c>
      <c r="AB188" s="1043">
        <v>46</v>
      </c>
      <c r="AC188" s="1043">
        <v>46</v>
      </c>
      <c r="AD188" s="1043">
        <v>46</v>
      </c>
      <c r="AE188" s="1043">
        <v>40</v>
      </c>
      <c r="AF188" s="1043">
        <v>40</v>
      </c>
      <c r="AG188" s="1043">
        <v>16</v>
      </c>
      <c r="AH188" s="1043">
        <v>0</v>
      </c>
      <c r="AI188" s="1043">
        <v>0</v>
      </c>
      <c r="AJ188" s="1043">
        <v>0</v>
      </c>
      <c r="AK188" s="1043">
        <v>0</v>
      </c>
      <c r="AL188" s="1043">
        <v>0</v>
      </c>
      <c r="AM188" s="1043">
        <v>0</v>
      </c>
      <c r="AN188" s="1043">
        <v>0</v>
      </c>
      <c r="AO188" s="1044">
        <v>0</v>
      </c>
      <c r="AP188" s="50"/>
      <c r="AQ188" s="1042">
        <v>0</v>
      </c>
      <c r="AR188" s="1043">
        <v>0</v>
      </c>
      <c r="AS188" s="1043">
        <v>0</v>
      </c>
      <c r="AT188" s="1043">
        <v>0</v>
      </c>
      <c r="AU188" s="1043">
        <v>0</v>
      </c>
      <c r="AV188" s="1043">
        <v>712526</v>
      </c>
      <c r="AW188" s="1043">
        <v>712526</v>
      </c>
      <c r="AX188" s="1043">
        <v>712526</v>
      </c>
      <c r="AY188" s="1043">
        <v>712526</v>
      </c>
      <c r="AZ188" s="1043">
        <v>712526</v>
      </c>
      <c r="BA188" s="1043">
        <v>712526</v>
      </c>
      <c r="BB188" s="1043">
        <v>712526</v>
      </c>
      <c r="BC188" s="1043">
        <v>712463</v>
      </c>
      <c r="BD188" s="1043">
        <v>712463</v>
      </c>
      <c r="BE188" s="1043">
        <v>713517</v>
      </c>
      <c r="BF188" s="1043">
        <v>713810</v>
      </c>
      <c r="BG188" s="1043">
        <v>714477</v>
      </c>
      <c r="BH188" s="1043">
        <v>714477</v>
      </c>
      <c r="BI188" s="1043">
        <v>712582</v>
      </c>
      <c r="BJ188" s="1043">
        <v>616722</v>
      </c>
      <c r="BK188" s="1043">
        <v>616722</v>
      </c>
      <c r="BL188" s="1043">
        <v>254281</v>
      </c>
      <c r="BM188" s="1043">
        <v>0</v>
      </c>
      <c r="BN188" s="1043">
        <v>0</v>
      </c>
      <c r="BO188" s="1043">
        <v>0</v>
      </c>
      <c r="BP188" s="1043">
        <v>0</v>
      </c>
      <c r="BQ188" s="1043">
        <v>0</v>
      </c>
      <c r="BR188" s="1043">
        <v>0</v>
      </c>
      <c r="BS188" s="1043">
        <v>0</v>
      </c>
      <c r="BT188" s="1044">
        <v>0</v>
      </c>
    </row>
    <row r="189" spans="2:72" outlineLevel="1">
      <c r="B189" s="1041"/>
      <c r="C189" s="1041"/>
      <c r="D189" s="1041" t="s">
        <v>828</v>
      </c>
      <c r="E189" s="1041" t="s">
        <v>796</v>
      </c>
      <c r="F189" s="1041"/>
      <c r="G189" s="1041"/>
      <c r="H189" s="1052">
        <v>2016</v>
      </c>
      <c r="I189" s="640" t="s">
        <v>573</v>
      </c>
      <c r="J189" s="640" t="s">
        <v>578</v>
      </c>
      <c r="K189" s="50"/>
      <c r="L189" s="1042"/>
      <c r="M189" s="1043"/>
      <c r="N189" s="1043"/>
      <c r="O189" s="1043"/>
      <c r="P189" s="1043">
        <v>0</v>
      </c>
      <c r="Q189" s="1043">
        <v>7</v>
      </c>
      <c r="R189" s="1043">
        <v>7</v>
      </c>
      <c r="S189" s="1043">
        <v>7</v>
      </c>
      <c r="T189" s="1043">
        <v>7</v>
      </c>
      <c r="U189" s="1043">
        <v>7</v>
      </c>
      <c r="V189" s="1043">
        <v>7</v>
      </c>
      <c r="W189" s="1043">
        <v>7</v>
      </c>
      <c r="X189" s="1043">
        <v>7</v>
      </c>
      <c r="Y189" s="1043">
        <v>7</v>
      </c>
      <c r="Z189" s="1043">
        <v>7</v>
      </c>
      <c r="AA189" s="1043">
        <v>7</v>
      </c>
      <c r="AB189" s="1043">
        <v>7</v>
      </c>
      <c r="AC189" s="1043">
        <v>7</v>
      </c>
      <c r="AD189" s="1043">
        <v>7</v>
      </c>
      <c r="AE189" s="1043">
        <v>7</v>
      </c>
      <c r="AF189" s="1043">
        <v>7</v>
      </c>
      <c r="AG189" s="1043">
        <v>7</v>
      </c>
      <c r="AH189" s="1043">
        <v>7</v>
      </c>
      <c r="AI189" s="1043">
        <v>6</v>
      </c>
      <c r="AJ189" s="1043">
        <v>0</v>
      </c>
      <c r="AK189" s="1043">
        <v>0</v>
      </c>
      <c r="AL189" s="1043">
        <v>0</v>
      </c>
      <c r="AM189" s="1043">
        <v>0</v>
      </c>
      <c r="AN189" s="1043">
        <v>0</v>
      </c>
      <c r="AO189" s="1044">
        <v>0</v>
      </c>
      <c r="AP189" s="50"/>
      <c r="AQ189" s="1042">
        <v>0</v>
      </c>
      <c r="AR189" s="1043">
        <v>0</v>
      </c>
      <c r="AS189" s="1043">
        <v>0</v>
      </c>
      <c r="AT189" s="1043">
        <v>0</v>
      </c>
      <c r="AU189" s="1043">
        <v>0</v>
      </c>
      <c r="AV189" s="1043">
        <v>22419</v>
      </c>
      <c r="AW189" s="1043">
        <v>22419</v>
      </c>
      <c r="AX189" s="1043">
        <v>22419</v>
      </c>
      <c r="AY189" s="1043">
        <v>22419</v>
      </c>
      <c r="AZ189" s="1043">
        <v>22419</v>
      </c>
      <c r="BA189" s="1043">
        <v>22419</v>
      </c>
      <c r="BB189" s="1043">
        <v>22419</v>
      </c>
      <c r="BC189" s="1043">
        <v>22419</v>
      </c>
      <c r="BD189" s="1043">
        <v>22419</v>
      </c>
      <c r="BE189" s="1043">
        <v>22419</v>
      </c>
      <c r="BF189" s="1043">
        <v>22419</v>
      </c>
      <c r="BG189" s="1043">
        <v>22419</v>
      </c>
      <c r="BH189" s="1043">
        <v>22419</v>
      </c>
      <c r="BI189" s="1043">
        <v>22419</v>
      </c>
      <c r="BJ189" s="1043">
        <v>22419</v>
      </c>
      <c r="BK189" s="1043">
        <v>22419</v>
      </c>
      <c r="BL189" s="1043">
        <v>22419</v>
      </c>
      <c r="BM189" s="1043">
        <v>22419</v>
      </c>
      <c r="BN189" s="1043">
        <v>22005</v>
      </c>
      <c r="BO189" s="1043">
        <v>0</v>
      </c>
      <c r="BP189" s="1043">
        <v>0</v>
      </c>
      <c r="BQ189" s="1043">
        <v>0</v>
      </c>
      <c r="BR189" s="1043">
        <v>0</v>
      </c>
      <c r="BS189" s="1043">
        <v>0</v>
      </c>
      <c r="BT189" s="1044">
        <v>0</v>
      </c>
    </row>
    <row r="190" spans="2:72" outlineLevel="1">
      <c r="B190" s="1041"/>
      <c r="C190" s="1041"/>
      <c r="D190" s="1041" t="s">
        <v>115</v>
      </c>
      <c r="E190" s="1041" t="s">
        <v>796</v>
      </c>
      <c r="F190" s="1041"/>
      <c r="G190" s="1041"/>
      <c r="H190" s="1052">
        <v>2016</v>
      </c>
      <c r="I190" s="640" t="s">
        <v>573</v>
      </c>
      <c r="J190" s="640" t="s">
        <v>578</v>
      </c>
      <c r="K190" s="50"/>
      <c r="L190" s="1042"/>
      <c r="M190" s="1043"/>
      <c r="N190" s="1043"/>
      <c r="O190" s="1043"/>
      <c r="P190" s="1043">
        <v>0</v>
      </c>
      <c r="Q190" s="1043">
        <v>11</v>
      </c>
      <c r="R190" s="1043">
        <v>11</v>
      </c>
      <c r="S190" s="1043">
        <v>11</v>
      </c>
      <c r="T190" s="1043">
        <v>11</v>
      </c>
      <c r="U190" s="1043">
        <v>11</v>
      </c>
      <c r="V190" s="1043">
        <v>11</v>
      </c>
      <c r="W190" s="1043">
        <v>11</v>
      </c>
      <c r="X190" s="1043">
        <v>11</v>
      </c>
      <c r="Y190" s="1043">
        <v>11</v>
      </c>
      <c r="Z190" s="1043">
        <v>11</v>
      </c>
      <c r="AA190" s="1043">
        <v>11</v>
      </c>
      <c r="AB190" s="1043">
        <v>11</v>
      </c>
      <c r="AC190" s="1043">
        <v>11</v>
      </c>
      <c r="AD190" s="1043">
        <v>11</v>
      </c>
      <c r="AE190" s="1043">
        <v>11</v>
      </c>
      <c r="AF190" s="1043">
        <v>1</v>
      </c>
      <c r="AG190" s="1043">
        <v>0</v>
      </c>
      <c r="AH190" s="1043">
        <v>0</v>
      </c>
      <c r="AI190" s="1043">
        <v>0</v>
      </c>
      <c r="AJ190" s="1043">
        <v>0</v>
      </c>
      <c r="AK190" s="1043">
        <v>0</v>
      </c>
      <c r="AL190" s="1043">
        <v>0</v>
      </c>
      <c r="AM190" s="1043">
        <v>0</v>
      </c>
      <c r="AN190" s="1043">
        <v>0</v>
      </c>
      <c r="AO190" s="1044">
        <v>0</v>
      </c>
      <c r="AP190" s="50"/>
      <c r="AQ190" s="1042">
        <v>0</v>
      </c>
      <c r="AR190" s="1043">
        <v>0</v>
      </c>
      <c r="AS190" s="1043">
        <v>0</v>
      </c>
      <c r="AT190" s="1043">
        <v>0</v>
      </c>
      <c r="AU190" s="1043">
        <v>0</v>
      </c>
      <c r="AV190" s="1043">
        <v>55545</v>
      </c>
      <c r="AW190" s="1043">
        <v>55545</v>
      </c>
      <c r="AX190" s="1043">
        <v>55545</v>
      </c>
      <c r="AY190" s="1043">
        <v>55545</v>
      </c>
      <c r="AZ190" s="1043">
        <v>55545</v>
      </c>
      <c r="BA190" s="1043">
        <v>55545</v>
      </c>
      <c r="BB190" s="1043">
        <v>55545</v>
      </c>
      <c r="BC190" s="1043">
        <v>55545</v>
      </c>
      <c r="BD190" s="1043">
        <v>55545</v>
      </c>
      <c r="BE190" s="1043">
        <v>55545</v>
      </c>
      <c r="BF190" s="1043">
        <v>55493</v>
      </c>
      <c r="BG190" s="1043">
        <v>55493</v>
      </c>
      <c r="BH190" s="1043">
        <v>55493</v>
      </c>
      <c r="BI190" s="1043">
        <v>55493</v>
      </c>
      <c r="BJ190" s="1043">
        <v>55493</v>
      </c>
      <c r="BK190" s="1043">
        <v>24984</v>
      </c>
      <c r="BL190" s="1043">
        <v>8427</v>
      </c>
      <c r="BM190" s="1043">
        <v>5486</v>
      </c>
      <c r="BN190" s="1043">
        <v>5486</v>
      </c>
      <c r="BO190" s="1043">
        <v>5486</v>
      </c>
      <c r="BP190" s="1043">
        <v>0</v>
      </c>
      <c r="BQ190" s="1043">
        <v>0</v>
      </c>
      <c r="BR190" s="1043">
        <v>0</v>
      </c>
      <c r="BS190" s="1043">
        <v>0</v>
      </c>
      <c r="BT190" s="1044">
        <v>0</v>
      </c>
    </row>
    <row r="191" spans="2:72" outlineLevel="1">
      <c r="B191" s="1041"/>
      <c r="C191" s="1041"/>
      <c r="D191" s="1041" t="s">
        <v>118</v>
      </c>
      <c r="E191" s="1041" t="s">
        <v>796</v>
      </c>
      <c r="F191" s="1041"/>
      <c r="G191" s="1041"/>
      <c r="H191" s="1052">
        <v>2016</v>
      </c>
      <c r="I191" s="640" t="s">
        <v>573</v>
      </c>
      <c r="J191" s="640" t="s">
        <v>578</v>
      </c>
      <c r="K191" s="50"/>
      <c r="L191" s="1042"/>
      <c r="M191" s="1043"/>
      <c r="N191" s="1043"/>
      <c r="O191" s="1043"/>
      <c r="P191" s="1043">
        <v>0</v>
      </c>
      <c r="Q191" s="1043">
        <v>1656</v>
      </c>
      <c r="R191" s="1043">
        <v>1678</v>
      </c>
      <c r="S191" s="1043">
        <v>1991</v>
      </c>
      <c r="T191" s="1043">
        <v>1991</v>
      </c>
      <c r="U191" s="1043">
        <v>1991</v>
      </c>
      <c r="V191" s="1043">
        <v>1982</v>
      </c>
      <c r="W191" s="1043">
        <v>1982</v>
      </c>
      <c r="X191" s="1043">
        <v>1982</v>
      </c>
      <c r="Y191" s="1043">
        <v>1981</v>
      </c>
      <c r="Z191" s="1043">
        <v>1981</v>
      </c>
      <c r="AA191" s="1043">
        <v>1972</v>
      </c>
      <c r="AB191" s="1043">
        <v>351</v>
      </c>
      <c r="AC191" s="1043">
        <v>63</v>
      </c>
      <c r="AD191" s="1043">
        <v>63</v>
      </c>
      <c r="AE191" s="1043">
        <v>13</v>
      </c>
      <c r="AF191" s="1043">
        <v>0</v>
      </c>
      <c r="AG191" s="1043">
        <v>0</v>
      </c>
      <c r="AH191" s="1043">
        <v>0</v>
      </c>
      <c r="AI191" s="1043">
        <v>0</v>
      </c>
      <c r="AJ191" s="1043">
        <v>0</v>
      </c>
      <c r="AK191" s="1043">
        <v>0</v>
      </c>
      <c r="AL191" s="1043">
        <v>0</v>
      </c>
      <c r="AM191" s="1043">
        <v>0</v>
      </c>
      <c r="AN191" s="1043">
        <v>0</v>
      </c>
      <c r="AO191" s="1044">
        <v>0</v>
      </c>
      <c r="AP191" s="50"/>
      <c r="AQ191" s="1042">
        <v>0</v>
      </c>
      <c r="AR191" s="1043">
        <v>0</v>
      </c>
      <c r="AS191" s="1043">
        <v>0</v>
      </c>
      <c r="AT191" s="1043">
        <v>0</v>
      </c>
      <c r="AU191" s="1043">
        <v>0</v>
      </c>
      <c r="AV191" s="1043">
        <v>6527366</v>
      </c>
      <c r="AW191" s="1043">
        <v>6638606</v>
      </c>
      <c r="AX191" s="1043">
        <v>7405152</v>
      </c>
      <c r="AY191" s="1043">
        <v>7405152</v>
      </c>
      <c r="AZ191" s="1043">
        <v>7405152</v>
      </c>
      <c r="BA191" s="1043">
        <v>7334430</v>
      </c>
      <c r="BB191" s="1043">
        <v>7334430</v>
      </c>
      <c r="BC191" s="1043">
        <v>7334430</v>
      </c>
      <c r="BD191" s="1043">
        <v>7317576</v>
      </c>
      <c r="BE191" s="1043">
        <v>7317576</v>
      </c>
      <c r="BF191" s="1043">
        <v>7213038</v>
      </c>
      <c r="BG191" s="1043">
        <v>2819624</v>
      </c>
      <c r="BH191" s="1043">
        <v>738475</v>
      </c>
      <c r="BI191" s="1043">
        <v>738475</v>
      </c>
      <c r="BJ191" s="1043">
        <v>81259</v>
      </c>
      <c r="BK191" s="1043">
        <v>0</v>
      </c>
      <c r="BL191" s="1043">
        <v>0</v>
      </c>
      <c r="BM191" s="1043">
        <v>0</v>
      </c>
      <c r="BN191" s="1043">
        <v>0</v>
      </c>
      <c r="BO191" s="1043">
        <v>0</v>
      </c>
      <c r="BP191" s="1043">
        <v>0</v>
      </c>
      <c r="BQ191" s="1043">
        <v>0</v>
      </c>
      <c r="BR191" s="1043">
        <v>0</v>
      </c>
      <c r="BS191" s="1043">
        <v>0</v>
      </c>
      <c r="BT191" s="1044">
        <v>0</v>
      </c>
    </row>
    <row r="192" spans="2:72" outlineLevel="1">
      <c r="B192" s="1041"/>
      <c r="C192" s="1041"/>
      <c r="D192" s="1041" t="s">
        <v>124</v>
      </c>
      <c r="E192" s="1041" t="s">
        <v>796</v>
      </c>
      <c r="F192" s="1041"/>
      <c r="G192" s="1041"/>
      <c r="H192" s="1052">
        <v>2016</v>
      </c>
      <c r="I192" s="640" t="s">
        <v>573</v>
      </c>
      <c r="J192" s="640" t="s">
        <v>578</v>
      </c>
      <c r="K192" s="50"/>
      <c r="L192" s="1042"/>
      <c r="M192" s="1043"/>
      <c r="N192" s="1043"/>
      <c r="O192" s="1043"/>
      <c r="P192" s="1043">
        <v>0</v>
      </c>
      <c r="Q192" s="1043">
        <v>0</v>
      </c>
      <c r="R192" s="1043">
        <v>0</v>
      </c>
      <c r="S192" s="1043">
        <v>0</v>
      </c>
      <c r="T192" s="1043">
        <v>0</v>
      </c>
      <c r="U192" s="1043">
        <v>0</v>
      </c>
      <c r="V192" s="1043">
        <v>0</v>
      </c>
      <c r="W192" s="1043">
        <v>0</v>
      </c>
      <c r="X192" s="1043">
        <v>0</v>
      </c>
      <c r="Y192" s="1043">
        <v>0</v>
      </c>
      <c r="Z192" s="1043">
        <v>0</v>
      </c>
      <c r="AA192" s="1043">
        <v>0</v>
      </c>
      <c r="AB192" s="1043">
        <v>0</v>
      </c>
      <c r="AC192" s="1043">
        <v>0</v>
      </c>
      <c r="AD192" s="1043">
        <v>0</v>
      </c>
      <c r="AE192" s="1043">
        <v>0</v>
      </c>
      <c r="AF192" s="1043">
        <v>0</v>
      </c>
      <c r="AG192" s="1043">
        <v>0</v>
      </c>
      <c r="AH192" s="1043">
        <v>0</v>
      </c>
      <c r="AI192" s="1043">
        <v>0</v>
      </c>
      <c r="AJ192" s="1043">
        <v>0</v>
      </c>
      <c r="AK192" s="1043">
        <v>0</v>
      </c>
      <c r="AL192" s="1043">
        <v>0</v>
      </c>
      <c r="AM192" s="1043">
        <v>0</v>
      </c>
      <c r="AN192" s="1043">
        <v>0</v>
      </c>
      <c r="AO192" s="1044">
        <v>0</v>
      </c>
      <c r="AP192" s="50"/>
      <c r="AQ192" s="1042">
        <v>0</v>
      </c>
      <c r="AR192" s="1043">
        <v>0</v>
      </c>
      <c r="AS192" s="1043">
        <v>0</v>
      </c>
      <c r="AT192" s="1043">
        <v>0</v>
      </c>
      <c r="AU192" s="1043">
        <v>0</v>
      </c>
      <c r="AV192" s="1043">
        <v>1671</v>
      </c>
      <c r="AW192" s="1043">
        <v>1671</v>
      </c>
      <c r="AX192" s="1043">
        <v>1671</v>
      </c>
      <c r="AY192" s="1043">
        <v>1671</v>
      </c>
      <c r="AZ192" s="1043">
        <v>1671</v>
      </c>
      <c r="BA192" s="1043">
        <v>835</v>
      </c>
      <c r="BB192" s="1043">
        <v>835</v>
      </c>
      <c r="BC192" s="1043">
        <v>835</v>
      </c>
      <c r="BD192" s="1043">
        <v>835</v>
      </c>
      <c r="BE192" s="1043">
        <v>835</v>
      </c>
      <c r="BF192" s="1043">
        <v>835</v>
      </c>
      <c r="BG192" s="1043">
        <v>835</v>
      </c>
      <c r="BH192" s="1043">
        <v>0</v>
      </c>
      <c r="BI192" s="1043">
        <v>0</v>
      </c>
      <c r="BJ192" s="1043">
        <v>0</v>
      </c>
      <c r="BK192" s="1043">
        <v>0</v>
      </c>
      <c r="BL192" s="1043">
        <v>0</v>
      </c>
      <c r="BM192" s="1043">
        <v>0</v>
      </c>
      <c r="BN192" s="1043">
        <v>0</v>
      </c>
      <c r="BO192" s="1043">
        <v>0</v>
      </c>
      <c r="BP192" s="1043">
        <v>0</v>
      </c>
      <c r="BQ192" s="1043">
        <v>0</v>
      </c>
      <c r="BR192" s="1043">
        <v>0</v>
      </c>
      <c r="BS192" s="1043">
        <v>0</v>
      </c>
      <c r="BT192" s="1044">
        <v>0</v>
      </c>
    </row>
    <row r="193" spans="2:72" outlineLevel="1">
      <c r="B193" s="1041"/>
      <c r="C193" s="1041"/>
      <c r="D193" s="1041" t="s">
        <v>830</v>
      </c>
      <c r="E193" s="1041" t="s">
        <v>796</v>
      </c>
      <c r="F193" s="1041"/>
      <c r="G193" s="1041"/>
      <c r="H193" s="1052">
        <v>2016</v>
      </c>
      <c r="I193" s="640" t="s">
        <v>573</v>
      </c>
      <c r="J193" s="640" t="s">
        <v>578</v>
      </c>
      <c r="K193" s="50"/>
      <c r="L193" s="1042"/>
      <c r="M193" s="1043"/>
      <c r="N193" s="1043"/>
      <c r="O193" s="1043"/>
      <c r="P193" s="1043">
        <v>0</v>
      </c>
      <c r="Q193" s="1043">
        <v>2</v>
      </c>
      <c r="R193" s="1043">
        <v>2</v>
      </c>
      <c r="S193" s="1043">
        <v>2</v>
      </c>
      <c r="T193" s="1043">
        <v>2</v>
      </c>
      <c r="U193" s="1043">
        <v>2</v>
      </c>
      <c r="V193" s="1043">
        <v>2</v>
      </c>
      <c r="W193" s="1043">
        <v>2</v>
      </c>
      <c r="X193" s="1043">
        <v>2</v>
      </c>
      <c r="Y193" s="1043">
        <v>2</v>
      </c>
      <c r="Z193" s="1043">
        <v>2</v>
      </c>
      <c r="AA193" s="1043">
        <v>0</v>
      </c>
      <c r="AB193" s="1043">
        <v>0</v>
      </c>
      <c r="AC193" s="1043">
        <v>0</v>
      </c>
      <c r="AD193" s="1043">
        <v>0</v>
      </c>
      <c r="AE193" s="1043">
        <v>0</v>
      </c>
      <c r="AF193" s="1043">
        <v>0</v>
      </c>
      <c r="AG193" s="1043">
        <v>0</v>
      </c>
      <c r="AH193" s="1043">
        <v>0</v>
      </c>
      <c r="AI193" s="1043">
        <v>0</v>
      </c>
      <c r="AJ193" s="1043">
        <v>0</v>
      </c>
      <c r="AK193" s="1043">
        <v>0</v>
      </c>
      <c r="AL193" s="1043">
        <v>0</v>
      </c>
      <c r="AM193" s="1043">
        <v>0</v>
      </c>
      <c r="AN193" s="1043">
        <v>0</v>
      </c>
      <c r="AO193" s="1044">
        <v>0</v>
      </c>
      <c r="AP193" s="50"/>
      <c r="AQ193" s="1042">
        <v>0</v>
      </c>
      <c r="AR193" s="1043">
        <v>0</v>
      </c>
      <c r="AS193" s="1043">
        <v>0</v>
      </c>
      <c r="AT193" s="1043">
        <v>0</v>
      </c>
      <c r="AU193" s="1043">
        <v>0</v>
      </c>
      <c r="AV193" s="1043">
        <v>13478</v>
      </c>
      <c r="AW193" s="1043">
        <v>13478</v>
      </c>
      <c r="AX193" s="1043">
        <v>13478</v>
      </c>
      <c r="AY193" s="1043">
        <v>13478</v>
      </c>
      <c r="AZ193" s="1043">
        <v>13478</v>
      </c>
      <c r="BA193" s="1043">
        <v>13478</v>
      </c>
      <c r="BB193" s="1043">
        <v>13478</v>
      </c>
      <c r="BC193" s="1043">
        <v>13478</v>
      </c>
      <c r="BD193" s="1043">
        <v>13478</v>
      </c>
      <c r="BE193" s="1043">
        <v>13478</v>
      </c>
      <c r="BF193" s="1043">
        <v>0</v>
      </c>
      <c r="BG193" s="1043">
        <v>0</v>
      </c>
      <c r="BH193" s="1043">
        <v>0</v>
      </c>
      <c r="BI193" s="1043">
        <v>0</v>
      </c>
      <c r="BJ193" s="1043">
        <v>0</v>
      </c>
      <c r="BK193" s="1043">
        <v>0</v>
      </c>
      <c r="BL193" s="1043">
        <v>0</v>
      </c>
      <c r="BM193" s="1043">
        <v>0</v>
      </c>
      <c r="BN193" s="1043">
        <v>0</v>
      </c>
      <c r="BO193" s="1043">
        <v>0</v>
      </c>
      <c r="BP193" s="1043">
        <v>0</v>
      </c>
      <c r="BQ193" s="1043">
        <v>0</v>
      </c>
      <c r="BR193" s="1043">
        <v>0</v>
      </c>
      <c r="BS193" s="1043">
        <v>0</v>
      </c>
      <c r="BT193" s="1044">
        <v>0</v>
      </c>
    </row>
    <row r="194" spans="2:72" outlineLevel="1">
      <c r="B194" s="1041"/>
      <c r="C194" s="1041"/>
      <c r="D194" s="1041" t="s">
        <v>118</v>
      </c>
      <c r="E194" s="1041" t="s">
        <v>796</v>
      </c>
      <c r="F194" s="1041"/>
      <c r="G194" s="1041"/>
      <c r="H194" s="1052">
        <v>2015</v>
      </c>
      <c r="I194" s="640" t="s">
        <v>573</v>
      </c>
      <c r="J194" s="640" t="s">
        <v>578</v>
      </c>
      <c r="K194" s="50"/>
      <c r="L194" s="1042"/>
      <c r="M194" s="1043"/>
      <c r="N194" s="1043"/>
      <c r="O194" s="1043"/>
      <c r="P194" s="1043">
        <v>0</v>
      </c>
      <c r="Q194" s="1043">
        <v>0</v>
      </c>
      <c r="R194" s="1043">
        <v>0</v>
      </c>
      <c r="S194" s="1043">
        <v>0</v>
      </c>
      <c r="T194" s="1043">
        <v>0</v>
      </c>
      <c r="U194" s="1043">
        <v>0</v>
      </c>
      <c r="V194" s="1043">
        <v>5</v>
      </c>
      <c r="W194" s="1043">
        <v>5</v>
      </c>
      <c r="X194" s="1043">
        <v>5</v>
      </c>
      <c r="Y194" s="1043">
        <v>3</v>
      </c>
      <c r="Z194" s="1043">
        <v>0</v>
      </c>
      <c r="AA194" s="1043">
        <v>0</v>
      </c>
      <c r="AB194" s="1043">
        <v>0</v>
      </c>
      <c r="AC194" s="1043">
        <v>0</v>
      </c>
      <c r="AD194" s="1043">
        <v>0</v>
      </c>
      <c r="AE194" s="1043">
        <v>0</v>
      </c>
      <c r="AF194" s="1043">
        <v>0</v>
      </c>
      <c r="AG194" s="1043">
        <v>0</v>
      </c>
      <c r="AH194" s="1043">
        <v>0</v>
      </c>
      <c r="AI194" s="1043">
        <v>0</v>
      </c>
      <c r="AJ194" s="1043">
        <v>0</v>
      </c>
      <c r="AK194" s="1043">
        <v>0</v>
      </c>
      <c r="AL194" s="1043">
        <v>0</v>
      </c>
      <c r="AM194" s="1043">
        <v>0</v>
      </c>
      <c r="AN194" s="1043">
        <v>0</v>
      </c>
      <c r="AO194" s="1044">
        <v>0</v>
      </c>
      <c r="AP194" s="50"/>
      <c r="AQ194" s="1042"/>
      <c r="AR194" s="1043"/>
      <c r="AS194" s="1043"/>
      <c r="AT194" s="1043"/>
      <c r="AU194" s="1043">
        <v>0</v>
      </c>
      <c r="AV194" s="1043">
        <v>0</v>
      </c>
      <c r="AW194" s="1043">
        <v>0</v>
      </c>
      <c r="AX194" s="1043">
        <v>0</v>
      </c>
      <c r="AY194" s="1043">
        <v>0</v>
      </c>
      <c r="AZ194" s="1043">
        <v>0</v>
      </c>
      <c r="BA194" s="1043">
        <v>21349</v>
      </c>
      <c r="BB194" s="1043">
        <v>21349</v>
      </c>
      <c r="BC194" s="1043">
        <v>21349</v>
      </c>
      <c r="BD194" s="1043">
        <v>15047</v>
      </c>
      <c r="BE194" s="1043">
        <v>0</v>
      </c>
      <c r="BF194" s="1043">
        <v>0</v>
      </c>
      <c r="BG194" s="1043">
        <v>0</v>
      </c>
      <c r="BH194" s="1043">
        <v>0</v>
      </c>
      <c r="BI194" s="1043">
        <v>0</v>
      </c>
      <c r="BJ194" s="1043">
        <v>0</v>
      </c>
      <c r="BK194" s="1043">
        <v>0</v>
      </c>
      <c r="BL194" s="1043">
        <v>0</v>
      </c>
      <c r="BM194" s="1043">
        <v>0</v>
      </c>
      <c r="BN194" s="1043">
        <v>0</v>
      </c>
      <c r="BO194" s="1043">
        <v>0</v>
      </c>
      <c r="BP194" s="1043">
        <v>0</v>
      </c>
      <c r="BQ194" s="1043">
        <v>0</v>
      </c>
      <c r="BR194" s="1043">
        <v>0</v>
      </c>
      <c r="BS194" s="1043">
        <v>0</v>
      </c>
      <c r="BT194" s="1044">
        <v>0</v>
      </c>
    </row>
    <row r="195" spans="2:72" outlineLevel="1">
      <c r="B195" s="1041"/>
      <c r="C195" s="1041"/>
      <c r="D195" s="1041" t="s">
        <v>100</v>
      </c>
      <c r="E195" s="1041" t="s">
        <v>796</v>
      </c>
      <c r="F195" s="1041"/>
      <c r="G195" s="1041"/>
      <c r="H195" s="1052">
        <v>2015</v>
      </c>
      <c r="I195" s="640" t="s">
        <v>573</v>
      </c>
      <c r="J195" s="640" t="s">
        <v>578</v>
      </c>
      <c r="K195" s="50"/>
      <c r="L195" s="1042"/>
      <c r="M195" s="1043"/>
      <c r="N195" s="1043"/>
      <c r="O195" s="1043"/>
      <c r="P195" s="1043">
        <v>306</v>
      </c>
      <c r="Q195" s="1043">
        <v>306</v>
      </c>
      <c r="R195" s="1043">
        <v>326</v>
      </c>
      <c r="S195" s="1043">
        <v>333</v>
      </c>
      <c r="T195" s="1043">
        <v>333</v>
      </c>
      <c r="U195" s="1043">
        <v>333</v>
      </c>
      <c r="V195" s="1043">
        <v>429</v>
      </c>
      <c r="W195" s="1043">
        <v>429</v>
      </c>
      <c r="X195" s="1043">
        <v>491</v>
      </c>
      <c r="Y195" s="1043">
        <v>440</v>
      </c>
      <c r="Z195" s="1043">
        <v>288</v>
      </c>
      <c r="AA195" s="1043">
        <v>248</v>
      </c>
      <c r="AB195" s="1043">
        <v>188</v>
      </c>
      <c r="AC195" s="1043">
        <v>164</v>
      </c>
      <c r="AD195" s="1043">
        <v>164</v>
      </c>
      <c r="AE195" s="1043">
        <v>143</v>
      </c>
      <c r="AF195" s="1043">
        <v>101</v>
      </c>
      <c r="AG195" s="1043">
        <v>101</v>
      </c>
      <c r="AH195" s="1043">
        <v>101</v>
      </c>
      <c r="AI195" s="1043">
        <v>101</v>
      </c>
      <c r="AJ195" s="1043">
        <v>0</v>
      </c>
      <c r="AK195" s="1043">
        <v>0</v>
      </c>
      <c r="AL195" s="1043">
        <v>0</v>
      </c>
      <c r="AM195" s="1043">
        <v>0</v>
      </c>
      <c r="AN195" s="1043">
        <v>0</v>
      </c>
      <c r="AO195" s="1044">
        <v>0</v>
      </c>
      <c r="AP195" s="50"/>
      <c r="AQ195" s="1042"/>
      <c r="AR195" s="1043"/>
      <c r="AS195" s="1043"/>
      <c r="AT195" s="1043"/>
      <c r="AU195" s="1043">
        <v>1357981</v>
      </c>
      <c r="AV195" s="1043">
        <v>1357981</v>
      </c>
      <c r="AW195" s="1043">
        <v>1421604</v>
      </c>
      <c r="AX195" s="1043">
        <v>1444321</v>
      </c>
      <c r="AY195" s="1043">
        <v>1444321</v>
      </c>
      <c r="AZ195" s="1043">
        <v>1444321</v>
      </c>
      <c r="BA195" s="1043">
        <v>2110775</v>
      </c>
      <c r="BB195" s="1043">
        <v>2110775</v>
      </c>
      <c r="BC195" s="1043">
        <v>2451742</v>
      </c>
      <c r="BD195" s="1043">
        <v>2269078</v>
      </c>
      <c r="BE195" s="1043">
        <v>1285012</v>
      </c>
      <c r="BF195" s="1043">
        <v>967519</v>
      </c>
      <c r="BG195" s="1043">
        <v>581364</v>
      </c>
      <c r="BH195" s="1043">
        <v>502958</v>
      </c>
      <c r="BI195" s="1043">
        <v>502958</v>
      </c>
      <c r="BJ195" s="1043">
        <v>441777</v>
      </c>
      <c r="BK195" s="1043">
        <v>315972</v>
      </c>
      <c r="BL195" s="1043">
        <v>315972</v>
      </c>
      <c r="BM195" s="1043">
        <v>315972</v>
      </c>
      <c r="BN195" s="1043">
        <v>315972</v>
      </c>
      <c r="BO195" s="1043">
        <v>0</v>
      </c>
      <c r="BP195" s="1043">
        <v>0</v>
      </c>
      <c r="BQ195" s="1043">
        <v>0</v>
      </c>
      <c r="BR195" s="1043">
        <v>0</v>
      </c>
      <c r="BS195" s="1043">
        <v>0</v>
      </c>
      <c r="BT195" s="1044">
        <v>0</v>
      </c>
    </row>
    <row r="196" spans="2:72" outlineLevel="1">
      <c r="B196" s="1041"/>
      <c r="C196" s="1041"/>
      <c r="D196" s="1041" t="s">
        <v>101</v>
      </c>
      <c r="E196" s="1041" t="s">
        <v>796</v>
      </c>
      <c r="F196" s="1041"/>
      <c r="G196" s="1041"/>
      <c r="H196" s="1052">
        <v>2015</v>
      </c>
      <c r="I196" s="640" t="s">
        <v>573</v>
      </c>
      <c r="J196" s="640" t="s">
        <v>578</v>
      </c>
      <c r="K196" s="50"/>
      <c r="L196" s="1042"/>
      <c r="M196" s="1043"/>
      <c r="N196" s="1043"/>
      <c r="O196" s="1043"/>
      <c r="P196" s="1043">
        <v>-38</v>
      </c>
      <c r="Q196" s="1043">
        <v>-31</v>
      </c>
      <c r="R196" s="1043">
        <v>5</v>
      </c>
      <c r="S196" s="1043">
        <v>7</v>
      </c>
      <c r="T196" s="1043">
        <v>7</v>
      </c>
      <c r="U196" s="1043">
        <v>7</v>
      </c>
      <c r="V196" s="1043">
        <v>7</v>
      </c>
      <c r="W196" s="1043">
        <v>7</v>
      </c>
      <c r="X196" s="1043">
        <v>7</v>
      </c>
      <c r="Y196" s="1043">
        <v>7</v>
      </c>
      <c r="Z196" s="1043">
        <v>7</v>
      </c>
      <c r="AA196" s="1043">
        <v>7</v>
      </c>
      <c r="AB196" s="1043">
        <v>0</v>
      </c>
      <c r="AC196" s="1043">
        <v>0</v>
      </c>
      <c r="AD196" s="1043">
        <v>0</v>
      </c>
      <c r="AE196" s="1043">
        <v>0</v>
      </c>
      <c r="AF196" s="1043">
        <v>0</v>
      </c>
      <c r="AG196" s="1043">
        <v>0</v>
      </c>
      <c r="AH196" s="1043">
        <v>0</v>
      </c>
      <c r="AI196" s="1043">
        <v>0</v>
      </c>
      <c r="AJ196" s="1043">
        <v>0</v>
      </c>
      <c r="AK196" s="1043">
        <v>0</v>
      </c>
      <c r="AL196" s="1043">
        <v>0</v>
      </c>
      <c r="AM196" s="1043">
        <v>0</v>
      </c>
      <c r="AN196" s="1043">
        <v>0</v>
      </c>
      <c r="AO196" s="1044">
        <v>0</v>
      </c>
      <c r="AP196" s="50"/>
      <c r="AQ196" s="1042"/>
      <c r="AR196" s="1043"/>
      <c r="AS196" s="1043"/>
      <c r="AT196" s="1043"/>
      <c r="AU196" s="1043">
        <v>-148302</v>
      </c>
      <c r="AV196" s="1043">
        <v>-118886</v>
      </c>
      <c r="AW196" s="1043">
        <v>15558</v>
      </c>
      <c r="AX196" s="1043">
        <v>27371</v>
      </c>
      <c r="AY196" s="1043">
        <v>27371</v>
      </c>
      <c r="AZ196" s="1043">
        <v>27371</v>
      </c>
      <c r="BA196" s="1043">
        <v>27371</v>
      </c>
      <c r="BB196" s="1043">
        <v>27371</v>
      </c>
      <c r="BC196" s="1043">
        <v>27371</v>
      </c>
      <c r="BD196" s="1043">
        <v>27371</v>
      </c>
      <c r="BE196" s="1043">
        <v>27371</v>
      </c>
      <c r="BF196" s="1043">
        <v>25177</v>
      </c>
      <c r="BG196" s="1043">
        <v>0</v>
      </c>
      <c r="BH196" s="1043">
        <v>0</v>
      </c>
      <c r="BI196" s="1043">
        <v>0</v>
      </c>
      <c r="BJ196" s="1043">
        <v>0</v>
      </c>
      <c r="BK196" s="1043">
        <v>0</v>
      </c>
      <c r="BL196" s="1043">
        <v>0</v>
      </c>
      <c r="BM196" s="1043">
        <v>0</v>
      </c>
      <c r="BN196" s="1043">
        <v>0</v>
      </c>
      <c r="BO196" s="1043">
        <v>0</v>
      </c>
      <c r="BP196" s="1043">
        <v>0</v>
      </c>
      <c r="BQ196" s="1043">
        <v>0</v>
      </c>
      <c r="BR196" s="1043">
        <v>0</v>
      </c>
      <c r="BS196" s="1043">
        <v>0</v>
      </c>
      <c r="BT196" s="1044">
        <v>0</v>
      </c>
    </row>
    <row r="197" spans="2:72">
      <c r="B197" s="1041"/>
      <c r="C197" s="1041" t="s">
        <v>29</v>
      </c>
      <c r="D197" s="1041" t="s">
        <v>113</v>
      </c>
      <c r="E197" s="1041" t="s">
        <v>796</v>
      </c>
      <c r="F197" s="1041"/>
      <c r="G197" s="1041" t="s">
        <v>842</v>
      </c>
      <c r="H197" s="1052">
        <v>2017</v>
      </c>
      <c r="I197" s="640" t="s">
        <v>573</v>
      </c>
      <c r="J197" s="640" t="s">
        <v>585</v>
      </c>
      <c r="K197" s="50"/>
      <c r="L197" s="1042"/>
      <c r="M197" s="1043"/>
      <c r="N197" s="1043"/>
      <c r="O197" s="1043"/>
      <c r="P197" s="1043"/>
      <c r="Q197" s="1043"/>
      <c r="R197" s="1043">
        <v>533</v>
      </c>
      <c r="S197" s="1043">
        <v>432</v>
      </c>
      <c r="T197" s="1043">
        <v>432</v>
      </c>
      <c r="U197" s="1043">
        <v>432</v>
      </c>
      <c r="V197" s="1043">
        <v>432</v>
      </c>
      <c r="W197" s="1043">
        <v>432</v>
      </c>
      <c r="X197" s="1043">
        <v>432</v>
      </c>
      <c r="Y197" s="1043">
        <v>432</v>
      </c>
      <c r="Z197" s="1043">
        <v>432</v>
      </c>
      <c r="AA197" s="1043">
        <v>431</v>
      </c>
      <c r="AB197" s="1043">
        <v>407</v>
      </c>
      <c r="AC197" s="1043">
        <v>407</v>
      </c>
      <c r="AD197" s="1043">
        <v>407</v>
      </c>
      <c r="AE197" s="1043">
        <v>407</v>
      </c>
      <c r="AF197" s="1043">
        <v>344</v>
      </c>
      <c r="AG197" s="1043">
        <v>344</v>
      </c>
      <c r="AH197" s="1043">
        <v>45</v>
      </c>
      <c r="AI197" s="1043">
        <v>0</v>
      </c>
      <c r="AJ197" s="1043">
        <v>0</v>
      </c>
      <c r="AK197" s="1043">
        <v>0</v>
      </c>
      <c r="AL197" s="1043">
        <v>0</v>
      </c>
      <c r="AM197" s="1043">
        <v>0</v>
      </c>
      <c r="AN197" s="1043">
        <v>0</v>
      </c>
      <c r="AO197" s="1044">
        <v>0</v>
      </c>
      <c r="AP197" s="50"/>
      <c r="AQ197" s="1042">
        <v>0</v>
      </c>
      <c r="AR197" s="1043">
        <v>0</v>
      </c>
      <c r="AS197" s="1043">
        <v>0</v>
      </c>
      <c r="AT197" s="1043">
        <v>0</v>
      </c>
      <c r="AU197" s="1043">
        <v>0</v>
      </c>
      <c r="AV197" s="1043">
        <v>0</v>
      </c>
      <c r="AW197" s="1043">
        <v>7711088</v>
      </c>
      <c r="AX197" s="1043">
        <v>6202137</v>
      </c>
      <c r="AY197" s="1043">
        <v>6202137</v>
      </c>
      <c r="AZ197" s="1043">
        <v>6202137</v>
      </c>
      <c r="BA197" s="1043">
        <v>6202137</v>
      </c>
      <c r="BB197" s="1043">
        <v>6202137</v>
      </c>
      <c r="BC197" s="1043">
        <v>6202137</v>
      </c>
      <c r="BD197" s="1043">
        <v>6202077</v>
      </c>
      <c r="BE197" s="1043">
        <v>6202077</v>
      </c>
      <c r="BF197" s="1043">
        <v>6187940</v>
      </c>
      <c r="BG197" s="1043">
        <v>6065003</v>
      </c>
      <c r="BH197" s="1043">
        <v>6064074</v>
      </c>
      <c r="BI197" s="1043">
        <v>6064074</v>
      </c>
      <c r="BJ197" s="1043">
        <v>6063633</v>
      </c>
      <c r="BK197" s="1043">
        <v>5125848</v>
      </c>
      <c r="BL197" s="1043">
        <v>5125848</v>
      </c>
      <c r="BM197" s="1043">
        <v>665804</v>
      </c>
      <c r="BN197" s="1043">
        <v>0</v>
      </c>
      <c r="BO197" s="1043">
        <v>0</v>
      </c>
      <c r="BP197" s="1043">
        <v>0</v>
      </c>
      <c r="BQ197" s="1043">
        <v>0</v>
      </c>
      <c r="BR197" s="1043">
        <v>0</v>
      </c>
      <c r="BS197" s="1043">
        <v>0</v>
      </c>
      <c r="BT197" s="1044">
        <v>0</v>
      </c>
    </row>
    <row r="198" spans="2:72">
      <c r="B198" s="1041"/>
      <c r="C198" s="1041" t="s">
        <v>29</v>
      </c>
      <c r="D198" s="1041" t="s">
        <v>831</v>
      </c>
      <c r="E198" s="1041" t="s">
        <v>796</v>
      </c>
      <c r="F198" s="1041"/>
      <c r="G198" s="1041"/>
      <c r="H198" s="1052">
        <v>2017</v>
      </c>
      <c r="I198" s="640" t="s">
        <v>573</v>
      </c>
      <c r="J198" s="640" t="s">
        <v>585</v>
      </c>
      <c r="K198" s="50"/>
      <c r="L198" s="1042"/>
      <c r="M198" s="1043"/>
      <c r="N198" s="1043"/>
      <c r="O198" s="1043"/>
      <c r="P198" s="1043"/>
      <c r="Q198" s="1043"/>
      <c r="R198" s="1043">
        <v>458</v>
      </c>
      <c r="S198" s="1043">
        <v>334</v>
      </c>
      <c r="T198" s="1043">
        <v>334</v>
      </c>
      <c r="U198" s="1043">
        <v>334</v>
      </c>
      <c r="V198" s="1043">
        <v>334</v>
      </c>
      <c r="W198" s="1043">
        <v>334</v>
      </c>
      <c r="X198" s="1043">
        <v>334</v>
      </c>
      <c r="Y198" s="1043">
        <v>334</v>
      </c>
      <c r="Z198" s="1043">
        <v>334</v>
      </c>
      <c r="AA198" s="1043">
        <v>334</v>
      </c>
      <c r="AB198" s="1043">
        <v>316</v>
      </c>
      <c r="AC198" s="1043">
        <v>316</v>
      </c>
      <c r="AD198" s="1043">
        <v>316</v>
      </c>
      <c r="AE198" s="1043">
        <v>268</v>
      </c>
      <c r="AF198" s="1043">
        <v>268</v>
      </c>
      <c r="AG198" s="1043">
        <v>208</v>
      </c>
      <c r="AH198" s="1043">
        <v>165</v>
      </c>
      <c r="AI198" s="1043">
        <v>0</v>
      </c>
      <c r="AJ198" s="1043">
        <v>0</v>
      </c>
      <c r="AK198" s="1043">
        <v>0</v>
      </c>
      <c r="AL198" s="1043">
        <v>0</v>
      </c>
      <c r="AM198" s="1043">
        <v>0</v>
      </c>
      <c r="AN198" s="1043">
        <v>0</v>
      </c>
      <c r="AO198" s="1044">
        <v>0</v>
      </c>
      <c r="AP198" s="50"/>
      <c r="AQ198" s="1042">
        <v>0</v>
      </c>
      <c r="AR198" s="1043">
        <v>0</v>
      </c>
      <c r="AS198" s="1043">
        <v>0</v>
      </c>
      <c r="AT198" s="1043">
        <v>0</v>
      </c>
      <c r="AU198" s="1043">
        <v>0</v>
      </c>
      <c r="AV198" s="1043">
        <v>0</v>
      </c>
      <c r="AW198" s="1043">
        <v>6676070</v>
      </c>
      <c r="AX198" s="1043">
        <v>4834733</v>
      </c>
      <c r="AY198" s="1043">
        <v>4834733</v>
      </c>
      <c r="AZ198" s="1043">
        <v>4834733</v>
      </c>
      <c r="BA198" s="1043">
        <v>4834733</v>
      </c>
      <c r="BB198" s="1043">
        <v>4834733</v>
      </c>
      <c r="BC198" s="1043">
        <v>4834733</v>
      </c>
      <c r="BD198" s="1043">
        <v>4834640</v>
      </c>
      <c r="BE198" s="1043">
        <v>4834640</v>
      </c>
      <c r="BF198" s="1043">
        <v>4834640</v>
      </c>
      <c r="BG198" s="1043">
        <v>4746620</v>
      </c>
      <c r="BH198" s="1043">
        <v>4738346</v>
      </c>
      <c r="BI198" s="1043">
        <v>4738346</v>
      </c>
      <c r="BJ198" s="1043">
        <v>4000894</v>
      </c>
      <c r="BK198" s="1043">
        <v>4000894</v>
      </c>
      <c r="BL198" s="1043">
        <v>3098874</v>
      </c>
      <c r="BM198" s="1043">
        <v>2456082</v>
      </c>
      <c r="BN198" s="1043">
        <v>0</v>
      </c>
      <c r="BO198" s="1043">
        <v>0</v>
      </c>
      <c r="BP198" s="1043">
        <v>0</v>
      </c>
      <c r="BQ198" s="1043">
        <v>0</v>
      </c>
      <c r="BR198" s="1043">
        <v>0</v>
      </c>
      <c r="BS198" s="1043">
        <v>0</v>
      </c>
      <c r="BT198" s="1044">
        <v>0</v>
      </c>
    </row>
    <row r="199" spans="2:72">
      <c r="B199" s="1041"/>
      <c r="C199" s="1041" t="s">
        <v>29</v>
      </c>
      <c r="D199" s="1041" t="s">
        <v>828</v>
      </c>
      <c r="E199" s="1041" t="s">
        <v>796</v>
      </c>
      <c r="F199" s="1041"/>
      <c r="G199" s="1041"/>
      <c r="H199" s="1052">
        <v>2017</v>
      </c>
      <c r="I199" s="640" t="s">
        <v>573</v>
      </c>
      <c r="J199" s="640" t="s">
        <v>585</v>
      </c>
      <c r="K199" s="50"/>
      <c r="L199" s="1042"/>
      <c r="M199" s="1043"/>
      <c r="N199" s="1043"/>
      <c r="O199" s="1043"/>
      <c r="P199" s="1043"/>
      <c r="Q199" s="1043"/>
      <c r="R199" s="1043">
        <v>450</v>
      </c>
      <c r="S199" s="1043">
        <v>450</v>
      </c>
      <c r="T199" s="1043">
        <v>450</v>
      </c>
      <c r="U199" s="1043">
        <v>450</v>
      </c>
      <c r="V199" s="1043">
        <v>450</v>
      </c>
      <c r="W199" s="1043">
        <v>450</v>
      </c>
      <c r="X199" s="1043">
        <v>450</v>
      </c>
      <c r="Y199" s="1043">
        <v>450</v>
      </c>
      <c r="Z199" s="1043">
        <v>450</v>
      </c>
      <c r="AA199" s="1043">
        <v>450</v>
      </c>
      <c r="AB199" s="1043">
        <v>450</v>
      </c>
      <c r="AC199" s="1043">
        <v>450</v>
      </c>
      <c r="AD199" s="1043">
        <v>450</v>
      </c>
      <c r="AE199" s="1043">
        <v>450</v>
      </c>
      <c r="AF199" s="1043">
        <v>450</v>
      </c>
      <c r="AG199" s="1043">
        <v>450</v>
      </c>
      <c r="AH199" s="1043">
        <v>450</v>
      </c>
      <c r="AI199" s="1043">
        <v>450</v>
      </c>
      <c r="AJ199" s="1043">
        <v>397</v>
      </c>
      <c r="AK199" s="1043">
        <v>0</v>
      </c>
      <c r="AL199" s="1043">
        <v>0</v>
      </c>
      <c r="AM199" s="1043">
        <v>0</v>
      </c>
      <c r="AN199" s="1043">
        <v>0</v>
      </c>
      <c r="AO199" s="1044">
        <v>0</v>
      </c>
      <c r="AP199" s="50"/>
      <c r="AQ199" s="1042">
        <v>0</v>
      </c>
      <c r="AR199" s="1043">
        <v>0</v>
      </c>
      <c r="AS199" s="1043">
        <v>0</v>
      </c>
      <c r="AT199" s="1043">
        <v>0</v>
      </c>
      <c r="AU199" s="1043">
        <v>0</v>
      </c>
      <c r="AV199" s="1043">
        <v>0</v>
      </c>
      <c r="AW199" s="1043">
        <v>1537439</v>
      </c>
      <c r="AX199" s="1043">
        <v>1537439</v>
      </c>
      <c r="AY199" s="1043">
        <v>1537439</v>
      </c>
      <c r="AZ199" s="1043">
        <v>1537439</v>
      </c>
      <c r="BA199" s="1043">
        <v>1537439</v>
      </c>
      <c r="BB199" s="1043">
        <v>1537439</v>
      </c>
      <c r="BC199" s="1043">
        <v>1537439</v>
      </c>
      <c r="BD199" s="1043">
        <v>1537439</v>
      </c>
      <c r="BE199" s="1043">
        <v>1537439</v>
      </c>
      <c r="BF199" s="1043">
        <v>1537439</v>
      </c>
      <c r="BG199" s="1043">
        <v>1537439</v>
      </c>
      <c r="BH199" s="1043">
        <v>1537439</v>
      </c>
      <c r="BI199" s="1043">
        <v>1537439</v>
      </c>
      <c r="BJ199" s="1043">
        <v>1537439</v>
      </c>
      <c r="BK199" s="1043">
        <v>1537439</v>
      </c>
      <c r="BL199" s="1043">
        <v>1537439</v>
      </c>
      <c r="BM199" s="1043">
        <v>1537439</v>
      </c>
      <c r="BN199" s="1043">
        <v>1537439</v>
      </c>
      <c r="BO199" s="1043">
        <v>1472677</v>
      </c>
      <c r="BP199" s="1043">
        <v>0</v>
      </c>
      <c r="BQ199" s="1043">
        <v>0</v>
      </c>
      <c r="BR199" s="1043">
        <v>0</v>
      </c>
      <c r="BS199" s="1043">
        <v>0</v>
      </c>
      <c r="BT199" s="1044">
        <v>0</v>
      </c>
    </row>
    <row r="200" spans="2:72">
      <c r="B200" s="1041"/>
      <c r="C200" s="1041" t="s">
        <v>29</v>
      </c>
      <c r="D200" s="1041" t="s">
        <v>115</v>
      </c>
      <c r="E200" s="1041" t="s">
        <v>796</v>
      </c>
      <c r="F200" s="1041"/>
      <c r="G200" s="1041"/>
      <c r="H200" s="1052">
        <v>2017</v>
      </c>
      <c r="I200" s="640" t="s">
        <v>573</v>
      </c>
      <c r="J200" s="640" t="s">
        <v>585</v>
      </c>
      <c r="K200" s="50"/>
      <c r="L200" s="1042"/>
      <c r="M200" s="1043"/>
      <c r="N200" s="1043"/>
      <c r="O200" s="1043"/>
      <c r="P200" s="1043"/>
      <c r="Q200" s="1043"/>
      <c r="R200" s="1043">
        <v>14</v>
      </c>
      <c r="S200" s="1043">
        <v>14</v>
      </c>
      <c r="T200" s="1043">
        <v>14</v>
      </c>
      <c r="U200" s="1043">
        <v>14</v>
      </c>
      <c r="V200" s="1043">
        <v>14</v>
      </c>
      <c r="W200" s="1043">
        <v>14</v>
      </c>
      <c r="X200" s="1043">
        <v>14</v>
      </c>
      <c r="Y200" s="1043">
        <v>14</v>
      </c>
      <c r="Z200" s="1043">
        <v>14</v>
      </c>
      <c r="AA200" s="1043">
        <v>14</v>
      </c>
      <c r="AB200" s="1043">
        <v>14</v>
      </c>
      <c r="AC200" s="1043">
        <v>14</v>
      </c>
      <c r="AD200" s="1043">
        <v>14</v>
      </c>
      <c r="AE200" s="1043">
        <v>14</v>
      </c>
      <c r="AF200" s="1043">
        <v>14</v>
      </c>
      <c r="AG200" s="1043">
        <v>2</v>
      </c>
      <c r="AH200" s="1043">
        <v>1</v>
      </c>
      <c r="AI200" s="1043">
        <v>0</v>
      </c>
      <c r="AJ200" s="1043">
        <v>0</v>
      </c>
      <c r="AK200" s="1043">
        <v>0</v>
      </c>
      <c r="AL200" s="1043">
        <v>0</v>
      </c>
      <c r="AM200" s="1043">
        <v>0</v>
      </c>
      <c r="AN200" s="1043">
        <v>0</v>
      </c>
      <c r="AO200" s="1044">
        <v>0</v>
      </c>
      <c r="AP200" s="50"/>
      <c r="AQ200" s="1042">
        <v>0</v>
      </c>
      <c r="AR200" s="1043">
        <v>0</v>
      </c>
      <c r="AS200" s="1043">
        <v>0</v>
      </c>
      <c r="AT200" s="1043">
        <v>0</v>
      </c>
      <c r="AU200" s="1043">
        <v>0</v>
      </c>
      <c r="AV200" s="1043">
        <v>0</v>
      </c>
      <c r="AW200" s="1043">
        <v>56486</v>
      </c>
      <c r="AX200" s="1043">
        <v>56486</v>
      </c>
      <c r="AY200" s="1043">
        <v>56486</v>
      </c>
      <c r="AZ200" s="1043">
        <v>56486</v>
      </c>
      <c r="BA200" s="1043">
        <v>56486</v>
      </c>
      <c r="BB200" s="1043">
        <v>56486</v>
      </c>
      <c r="BC200" s="1043">
        <v>56486</v>
      </c>
      <c r="BD200" s="1043">
        <v>56486</v>
      </c>
      <c r="BE200" s="1043">
        <v>56486</v>
      </c>
      <c r="BF200" s="1043">
        <v>56486</v>
      </c>
      <c r="BG200" s="1043">
        <v>56442</v>
      </c>
      <c r="BH200" s="1043">
        <v>56442</v>
      </c>
      <c r="BI200" s="1043">
        <v>56442</v>
      </c>
      <c r="BJ200" s="1043">
        <v>56442</v>
      </c>
      <c r="BK200" s="1043">
        <v>56442</v>
      </c>
      <c r="BL200" s="1043">
        <v>33920</v>
      </c>
      <c r="BM200" s="1043">
        <v>10993</v>
      </c>
      <c r="BN200" s="1043">
        <v>6730</v>
      </c>
      <c r="BO200" s="1043">
        <v>6730</v>
      </c>
      <c r="BP200" s="1043">
        <v>6730</v>
      </c>
      <c r="BQ200" s="1043">
        <v>0</v>
      </c>
      <c r="BR200" s="1043">
        <v>0</v>
      </c>
      <c r="BS200" s="1043">
        <v>0</v>
      </c>
      <c r="BT200" s="1044">
        <v>0</v>
      </c>
    </row>
    <row r="201" spans="2:72">
      <c r="B201" s="1041"/>
      <c r="C201" s="1041" t="s">
        <v>29</v>
      </c>
      <c r="D201" s="1041" t="s">
        <v>116</v>
      </c>
      <c r="E201" s="1041" t="s">
        <v>796</v>
      </c>
      <c r="F201" s="1041"/>
      <c r="G201" s="1041"/>
      <c r="H201" s="1052">
        <v>2017</v>
      </c>
      <c r="I201" s="640" t="s">
        <v>573</v>
      </c>
      <c r="J201" s="640" t="s">
        <v>585</v>
      </c>
      <c r="K201" s="50"/>
      <c r="L201" s="1042"/>
      <c r="M201" s="1043"/>
      <c r="N201" s="1043"/>
      <c r="O201" s="1043"/>
      <c r="P201" s="1043"/>
      <c r="Q201" s="1043"/>
      <c r="R201" s="1043">
        <v>3</v>
      </c>
      <c r="S201" s="1043">
        <v>3</v>
      </c>
      <c r="T201" s="1043">
        <v>3</v>
      </c>
      <c r="U201" s="1043">
        <v>3</v>
      </c>
      <c r="V201" s="1043">
        <v>3</v>
      </c>
      <c r="W201" s="1043">
        <v>3</v>
      </c>
      <c r="X201" s="1043">
        <v>3</v>
      </c>
      <c r="Y201" s="1043">
        <v>3</v>
      </c>
      <c r="Z201" s="1043">
        <v>3</v>
      </c>
      <c r="AA201" s="1043">
        <v>3</v>
      </c>
      <c r="AB201" s="1043">
        <v>1</v>
      </c>
      <c r="AC201" s="1043">
        <v>1</v>
      </c>
      <c r="AD201" s="1043">
        <v>0</v>
      </c>
      <c r="AE201" s="1043">
        <v>0</v>
      </c>
      <c r="AF201" s="1043">
        <v>0</v>
      </c>
      <c r="AG201" s="1043">
        <v>0</v>
      </c>
      <c r="AH201" s="1043">
        <v>0</v>
      </c>
      <c r="AI201" s="1043">
        <v>0</v>
      </c>
      <c r="AJ201" s="1043">
        <v>0</v>
      </c>
      <c r="AK201" s="1043">
        <v>0</v>
      </c>
      <c r="AL201" s="1043">
        <v>0</v>
      </c>
      <c r="AM201" s="1043">
        <v>0</v>
      </c>
      <c r="AN201" s="1043">
        <v>0</v>
      </c>
      <c r="AO201" s="1044">
        <v>0</v>
      </c>
      <c r="AP201" s="50"/>
      <c r="AQ201" s="1042">
        <v>0</v>
      </c>
      <c r="AR201" s="1043">
        <v>0</v>
      </c>
      <c r="AS201" s="1043">
        <v>0</v>
      </c>
      <c r="AT201" s="1043">
        <v>0</v>
      </c>
      <c r="AU201" s="1043">
        <v>0</v>
      </c>
      <c r="AV201" s="1043">
        <v>0</v>
      </c>
      <c r="AW201" s="1043">
        <v>9874</v>
      </c>
      <c r="AX201" s="1043">
        <v>9874</v>
      </c>
      <c r="AY201" s="1043">
        <v>9874</v>
      </c>
      <c r="AZ201" s="1043">
        <v>9874</v>
      </c>
      <c r="BA201" s="1043">
        <v>9874</v>
      </c>
      <c r="BB201" s="1043">
        <v>9874</v>
      </c>
      <c r="BC201" s="1043">
        <v>9874</v>
      </c>
      <c r="BD201" s="1043">
        <v>9874</v>
      </c>
      <c r="BE201" s="1043">
        <v>9874</v>
      </c>
      <c r="BF201" s="1043">
        <v>9874</v>
      </c>
      <c r="BG201" s="1043">
        <v>6432</v>
      </c>
      <c r="BH201" s="1043">
        <v>6432</v>
      </c>
      <c r="BI201" s="1043">
        <v>5887</v>
      </c>
      <c r="BJ201" s="1043">
        <v>5887</v>
      </c>
      <c r="BK201" s="1043">
        <v>5628</v>
      </c>
      <c r="BL201" s="1043">
        <v>5628</v>
      </c>
      <c r="BM201" s="1043">
        <v>5628</v>
      </c>
      <c r="BN201" s="1043">
        <v>5628</v>
      </c>
      <c r="BO201" s="1043">
        <v>5628</v>
      </c>
      <c r="BP201" s="1043">
        <v>5628</v>
      </c>
      <c r="BQ201" s="1043">
        <v>0</v>
      </c>
      <c r="BR201" s="1043">
        <v>0</v>
      </c>
      <c r="BS201" s="1043">
        <v>0</v>
      </c>
      <c r="BT201" s="1044">
        <v>0</v>
      </c>
    </row>
    <row r="202" spans="2:72">
      <c r="B202" s="1041"/>
      <c r="C202" s="1041" t="s">
        <v>798</v>
      </c>
      <c r="D202" s="1041" t="s">
        <v>118</v>
      </c>
      <c r="E202" s="1041" t="s">
        <v>796</v>
      </c>
      <c r="F202" s="1041"/>
      <c r="G202" s="1041"/>
      <c r="H202" s="1052">
        <v>2017</v>
      </c>
      <c r="I202" s="640" t="s">
        <v>573</v>
      </c>
      <c r="J202" s="640" t="s">
        <v>585</v>
      </c>
      <c r="K202" s="50"/>
      <c r="L202" s="1042"/>
      <c r="M202" s="1043"/>
      <c r="N202" s="1043"/>
      <c r="O202" s="1043"/>
      <c r="P202" s="1043"/>
      <c r="Q202" s="1043"/>
      <c r="R202" s="1043">
        <v>3304</v>
      </c>
      <c r="S202" s="1043">
        <v>3344</v>
      </c>
      <c r="T202" s="1043">
        <v>3344</v>
      </c>
      <c r="U202" s="1043">
        <v>3344</v>
      </c>
      <c r="V202" s="1043">
        <v>3344</v>
      </c>
      <c r="W202" s="1043">
        <v>3244</v>
      </c>
      <c r="X202" s="1043">
        <v>3244</v>
      </c>
      <c r="Y202" s="1043">
        <v>3244</v>
      </c>
      <c r="Z202" s="1043">
        <v>3243</v>
      </c>
      <c r="AA202" s="1043">
        <v>3243</v>
      </c>
      <c r="AB202" s="1043">
        <v>3139</v>
      </c>
      <c r="AC202" s="1043">
        <v>2983</v>
      </c>
      <c r="AD202" s="1043">
        <v>1224</v>
      </c>
      <c r="AE202" s="1043">
        <v>952</v>
      </c>
      <c r="AF202" s="1043">
        <v>112</v>
      </c>
      <c r="AG202" s="1043">
        <v>0</v>
      </c>
      <c r="AH202" s="1043">
        <v>0</v>
      </c>
      <c r="AI202" s="1043">
        <v>0</v>
      </c>
      <c r="AJ202" s="1043">
        <v>0</v>
      </c>
      <c r="AK202" s="1043">
        <v>0</v>
      </c>
      <c r="AL202" s="1043">
        <v>0</v>
      </c>
      <c r="AM202" s="1043">
        <v>0</v>
      </c>
      <c r="AN202" s="1043">
        <v>0</v>
      </c>
      <c r="AO202" s="1044">
        <v>0</v>
      </c>
      <c r="AP202" s="50"/>
      <c r="AQ202" s="1042">
        <v>0</v>
      </c>
      <c r="AR202" s="1043">
        <v>0</v>
      </c>
      <c r="AS202" s="1043">
        <v>0</v>
      </c>
      <c r="AT202" s="1043">
        <v>0</v>
      </c>
      <c r="AU202" s="1043">
        <v>0</v>
      </c>
      <c r="AV202" s="1043">
        <v>0</v>
      </c>
      <c r="AW202" s="1043">
        <v>23630919</v>
      </c>
      <c r="AX202" s="1043">
        <v>23734708</v>
      </c>
      <c r="AY202" s="1043">
        <v>23734708</v>
      </c>
      <c r="AZ202" s="1043">
        <v>23734708</v>
      </c>
      <c r="BA202" s="1043">
        <v>23734708</v>
      </c>
      <c r="BB202" s="1043">
        <v>23243403</v>
      </c>
      <c r="BC202" s="1043">
        <v>23243403</v>
      </c>
      <c r="BD202" s="1043">
        <v>23243403</v>
      </c>
      <c r="BE202" s="1043">
        <v>23066220</v>
      </c>
      <c r="BF202" s="1043">
        <v>23066220</v>
      </c>
      <c r="BG202" s="1043">
        <v>22590487</v>
      </c>
      <c r="BH202" s="1043">
        <v>22222911</v>
      </c>
      <c r="BI202" s="1043">
        <v>6195210</v>
      </c>
      <c r="BJ202" s="1043">
        <v>5355904</v>
      </c>
      <c r="BK202" s="1043">
        <v>810186</v>
      </c>
      <c r="BL202" s="1043">
        <v>0</v>
      </c>
      <c r="BM202" s="1043">
        <v>0</v>
      </c>
      <c r="BN202" s="1043">
        <v>0</v>
      </c>
      <c r="BO202" s="1043">
        <v>0</v>
      </c>
      <c r="BP202" s="1043">
        <v>0</v>
      </c>
      <c r="BQ202" s="1043">
        <v>0</v>
      </c>
      <c r="BR202" s="1043">
        <v>0</v>
      </c>
      <c r="BS202" s="1043">
        <v>0</v>
      </c>
      <c r="BT202" s="1044">
        <v>0</v>
      </c>
    </row>
    <row r="203" spans="2:72">
      <c r="B203" s="1041"/>
      <c r="C203" s="1041" t="s">
        <v>798</v>
      </c>
      <c r="D203" s="1041" t="s">
        <v>119</v>
      </c>
      <c r="E203" s="1041" t="s">
        <v>796</v>
      </c>
      <c r="F203" s="1041"/>
      <c r="G203" s="1041"/>
      <c r="H203" s="1052">
        <v>2017</v>
      </c>
      <c r="I203" s="640" t="s">
        <v>573</v>
      </c>
      <c r="J203" s="640" t="s">
        <v>585</v>
      </c>
      <c r="K203" s="50"/>
      <c r="L203" s="1042"/>
      <c r="M203" s="1043"/>
      <c r="N203" s="1043"/>
      <c r="O203" s="1043"/>
      <c r="P203" s="1043"/>
      <c r="Q203" s="1043"/>
      <c r="R203" s="1043">
        <v>2</v>
      </c>
      <c r="S203" s="1043">
        <v>2</v>
      </c>
      <c r="T203" s="1043">
        <v>2</v>
      </c>
      <c r="U203" s="1043">
        <v>2</v>
      </c>
      <c r="V203" s="1043">
        <v>2</v>
      </c>
      <c r="W203" s="1043">
        <v>2</v>
      </c>
      <c r="X203" s="1043">
        <v>1</v>
      </c>
      <c r="Y203" s="1043">
        <v>1</v>
      </c>
      <c r="Z203" s="1043">
        <v>1</v>
      </c>
      <c r="AA203" s="1043">
        <v>1</v>
      </c>
      <c r="AB203" s="1043">
        <v>0</v>
      </c>
      <c r="AC203" s="1043">
        <v>0</v>
      </c>
      <c r="AD203" s="1043">
        <v>0</v>
      </c>
      <c r="AE203" s="1043">
        <v>0</v>
      </c>
      <c r="AF203" s="1043">
        <v>0</v>
      </c>
      <c r="AG203" s="1043">
        <v>0</v>
      </c>
      <c r="AH203" s="1043">
        <v>0</v>
      </c>
      <c r="AI203" s="1043">
        <v>0</v>
      </c>
      <c r="AJ203" s="1043">
        <v>0</v>
      </c>
      <c r="AK203" s="1043">
        <v>0</v>
      </c>
      <c r="AL203" s="1043">
        <v>0</v>
      </c>
      <c r="AM203" s="1043">
        <v>0</v>
      </c>
      <c r="AN203" s="1043">
        <v>0</v>
      </c>
      <c r="AO203" s="1044">
        <v>0</v>
      </c>
      <c r="AP203" s="50"/>
      <c r="AQ203" s="1042">
        <v>0</v>
      </c>
      <c r="AR203" s="1043">
        <v>0</v>
      </c>
      <c r="AS203" s="1043">
        <v>0</v>
      </c>
      <c r="AT203" s="1043">
        <v>0</v>
      </c>
      <c r="AU203" s="1043">
        <v>0</v>
      </c>
      <c r="AV203" s="1043">
        <v>0</v>
      </c>
      <c r="AW203" s="1043">
        <v>5544</v>
      </c>
      <c r="AX203" s="1043">
        <v>5544</v>
      </c>
      <c r="AY203" s="1043">
        <v>5544</v>
      </c>
      <c r="AZ203" s="1043">
        <v>5544</v>
      </c>
      <c r="BA203" s="1043">
        <v>5544</v>
      </c>
      <c r="BB203" s="1043">
        <v>5482</v>
      </c>
      <c r="BC203" s="1043">
        <v>4916</v>
      </c>
      <c r="BD203" s="1043">
        <v>4916</v>
      </c>
      <c r="BE203" s="1043">
        <v>3855</v>
      </c>
      <c r="BF203" s="1043">
        <v>3855</v>
      </c>
      <c r="BG203" s="1043">
        <v>1047</v>
      </c>
      <c r="BH203" s="1043">
        <v>929</v>
      </c>
      <c r="BI203" s="1043">
        <v>929</v>
      </c>
      <c r="BJ203" s="1043">
        <v>929</v>
      </c>
      <c r="BK203" s="1043">
        <v>929</v>
      </c>
      <c r="BL203" s="1043">
        <v>929</v>
      </c>
      <c r="BM203" s="1043">
        <v>929</v>
      </c>
      <c r="BN203" s="1043">
        <v>929</v>
      </c>
      <c r="BO203" s="1043">
        <v>929</v>
      </c>
      <c r="BP203" s="1043">
        <v>929</v>
      </c>
      <c r="BQ203" s="1043">
        <v>929</v>
      </c>
      <c r="BR203" s="1043">
        <v>929</v>
      </c>
      <c r="BS203" s="1043">
        <v>929</v>
      </c>
      <c r="BT203" s="1044">
        <v>929</v>
      </c>
    </row>
    <row r="204" spans="2:72">
      <c r="B204" s="1041"/>
      <c r="C204" s="1041" t="s">
        <v>798</v>
      </c>
      <c r="D204" s="1041" t="s">
        <v>120</v>
      </c>
      <c r="E204" s="1041" t="s">
        <v>796</v>
      </c>
      <c r="F204" s="1041"/>
      <c r="G204" s="1041"/>
      <c r="H204" s="1052">
        <v>2017</v>
      </c>
      <c r="I204" s="640" t="s">
        <v>573</v>
      </c>
      <c r="J204" s="640" t="s">
        <v>585</v>
      </c>
      <c r="K204" s="50"/>
      <c r="L204" s="1042"/>
      <c r="M204" s="1043"/>
      <c r="N204" s="1043"/>
      <c r="O204" s="1043"/>
      <c r="P204" s="1043"/>
      <c r="Q204" s="1043"/>
      <c r="R204" s="1043">
        <v>25</v>
      </c>
      <c r="S204" s="1043">
        <v>25</v>
      </c>
      <c r="T204" s="1043">
        <v>25</v>
      </c>
      <c r="U204" s="1043">
        <v>25</v>
      </c>
      <c r="V204" s="1043">
        <v>25</v>
      </c>
      <c r="W204" s="1043">
        <v>25</v>
      </c>
      <c r="X204" s="1043">
        <v>25</v>
      </c>
      <c r="Y204" s="1043">
        <v>25</v>
      </c>
      <c r="Z204" s="1043">
        <v>25</v>
      </c>
      <c r="AA204" s="1043">
        <v>25</v>
      </c>
      <c r="AB204" s="1043">
        <v>25</v>
      </c>
      <c r="AC204" s="1043">
        <v>25</v>
      </c>
      <c r="AD204" s="1043">
        <v>25</v>
      </c>
      <c r="AE204" s="1043">
        <v>25</v>
      </c>
      <c r="AF204" s="1043">
        <v>25</v>
      </c>
      <c r="AG204" s="1043">
        <v>23</v>
      </c>
      <c r="AH204" s="1043">
        <v>21</v>
      </c>
      <c r="AI204" s="1043">
        <v>7</v>
      </c>
      <c r="AJ204" s="1043">
        <v>0</v>
      </c>
      <c r="AK204" s="1043">
        <v>0</v>
      </c>
      <c r="AL204" s="1043">
        <v>0</v>
      </c>
      <c r="AM204" s="1043">
        <v>0</v>
      </c>
      <c r="AN204" s="1043">
        <v>0</v>
      </c>
      <c r="AO204" s="1044">
        <v>0</v>
      </c>
      <c r="AP204" s="50"/>
      <c r="AQ204" s="1042">
        <v>0</v>
      </c>
      <c r="AR204" s="1043">
        <v>0</v>
      </c>
      <c r="AS204" s="1043">
        <v>0</v>
      </c>
      <c r="AT204" s="1043">
        <v>0</v>
      </c>
      <c r="AU204" s="1043">
        <v>0</v>
      </c>
      <c r="AV204" s="1043">
        <v>0</v>
      </c>
      <c r="AW204" s="1043">
        <v>86200</v>
      </c>
      <c r="AX204" s="1043">
        <v>86200</v>
      </c>
      <c r="AY204" s="1043">
        <v>86200</v>
      </c>
      <c r="AZ204" s="1043">
        <v>86200</v>
      </c>
      <c r="BA204" s="1043">
        <v>86200</v>
      </c>
      <c r="BB204" s="1043">
        <v>86200</v>
      </c>
      <c r="BC204" s="1043">
        <v>86200</v>
      </c>
      <c r="BD204" s="1043">
        <v>86200</v>
      </c>
      <c r="BE204" s="1043">
        <v>86200</v>
      </c>
      <c r="BF204" s="1043">
        <v>86200</v>
      </c>
      <c r="BG204" s="1043">
        <v>86200</v>
      </c>
      <c r="BH204" s="1043">
        <v>86200</v>
      </c>
      <c r="BI204" s="1043">
        <v>86200</v>
      </c>
      <c r="BJ204" s="1043">
        <v>86200</v>
      </c>
      <c r="BK204" s="1043">
        <v>86200</v>
      </c>
      <c r="BL204" s="1043">
        <v>78262</v>
      </c>
      <c r="BM204" s="1043">
        <v>73810</v>
      </c>
      <c r="BN204" s="1043">
        <v>25057</v>
      </c>
      <c r="BO204" s="1043">
        <v>0</v>
      </c>
      <c r="BP204" s="1043">
        <v>0</v>
      </c>
      <c r="BQ204" s="1043">
        <v>0</v>
      </c>
      <c r="BR204" s="1043">
        <v>0</v>
      </c>
      <c r="BS204" s="1043">
        <v>0</v>
      </c>
      <c r="BT204" s="1044">
        <v>0</v>
      </c>
    </row>
    <row r="205" spans="2:72">
      <c r="B205" s="1041"/>
      <c r="C205" s="1041" t="s">
        <v>798</v>
      </c>
      <c r="D205" s="1041" t="s">
        <v>122</v>
      </c>
      <c r="E205" s="1041" t="s">
        <v>796</v>
      </c>
      <c r="F205" s="1041"/>
      <c r="G205" s="1041"/>
      <c r="H205" s="1052">
        <v>2017</v>
      </c>
      <c r="I205" s="640" t="s">
        <v>573</v>
      </c>
      <c r="J205" s="640" t="s">
        <v>585</v>
      </c>
      <c r="K205" s="50"/>
      <c r="L205" s="1042"/>
      <c r="M205" s="1043"/>
      <c r="N205" s="1043"/>
      <c r="O205" s="1043"/>
      <c r="P205" s="1043"/>
      <c r="Q205" s="1043"/>
      <c r="R205" s="1043">
        <v>336</v>
      </c>
      <c r="S205" s="1043">
        <v>336</v>
      </c>
      <c r="T205" s="1043">
        <v>336</v>
      </c>
      <c r="U205" s="1043">
        <v>336</v>
      </c>
      <c r="V205" s="1043">
        <v>336</v>
      </c>
      <c r="W205" s="1043">
        <v>336</v>
      </c>
      <c r="X205" s="1043">
        <v>336</v>
      </c>
      <c r="Y205" s="1043">
        <v>336</v>
      </c>
      <c r="Z205" s="1043">
        <v>336</v>
      </c>
      <c r="AA205" s="1043">
        <v>336</v>
      </c>
      <c r="AB205" s="1043">
        <v>336</v>
      </c>
      <c r="AC205" s="1043">
        <v>336</v>
      </c>
      <c r="AD205" s="1043">
        <v>336</v>
      </c>
      <c r="AE205" s="1043">
        <v>336</v>
      </c>
      <c r="AF205" s="1043">
        <v>336</v>
      </c>
      <c r="AG205" s="1043">
        <v>336</v>
      </c>
      <c r="AH205" s="1043">
        <v>336</v>
      </c>
      <c r="AI205" s="1043">
        <v>336</v>
      </c>
      <c r="AJ205" s="1043">
        <v>336</v>
      </c>
      <c r="AK205" s="1043">
        <v>336</v>
      </c>
      <c r="AL205" s="1043">
        <v>0</v>
      </c>
      <c r="AM205" s="1043">
        <v>0</v>
      </c>
      <c r="AN205" s="1043">
        <v>0</v>
      </c>
      <c r="AO205" s="1044">
        <v>0</v>
      </c>
      <c r="AP205" s="50"/>
      <c r="AQ205" s="1042">
        <v>0</v>
      </c>
      <c r="AR205" s="1043">
        <v>0</v>
      </c>
      <c r="AS205" s="1043">
        <v>0</v>
      </c>
      <c r="AT205" s="1043">
        <v>0</v>
      </c>
      <c r="AU205" s="1043">
        <v>0</v>
      </c>
      <c r="AV205" s="1043">
        <v>0</v>
      </c>
      <c r="AW205" s="1043">
        <v>2835485</v>
      </c>
      <c r="AX205" s="1043">
        <v>2835485</v>
      </c>
      <c r="AY205" s="1043">
        <v>2835485</v>
      </c>
      <c r="AZ205" s="1043">
        <v>2835485</v>
      </c>
      <c r="BA205" s="1043">
        <v>2835485</v>
      </c>
      <c r="BB205" s="1043">
        <v>2835485</v>
      </c>
      <c r="BC205" s="1043">
        <v>2835485</v>
      </c>
      <c r="BD205" s="1043">
        <v>2835485</v>
      </c>
      <c r="BE205" s="1043">
        <v>2835485</v>
      </c>
      <c r="BF205" s="1043">
        <v>2835485</v>
      </c>
      <c r="BG205" s="1043">
        <v>2835485</v>
      </c>
      <c r="BH205" s="1043">
        <v>2835485</v>
      </c>
      <c r="BI205" s="1043">
        <v>2835485</v>
      </c>
      <c r="BJ205" s="1043">
        <v>2835485</v>
      </c>
      <c r="BK205" s="1043">
        <v>2835485</v>
      </c>
      <c r="BL205" s="1043">
        <v>2835485</v>
      </c>
      <c r="BM205" s="1043">
        <v>2835485</v>
      </c>
      <c r="BN205" s="1043">
        <v>2835485</v>
      </c>
      <c r="BO205" s="1043">
        <v>2835485</v>
      </c>
      <c r="BP205" s="1043">
        <v>2835485</v>
      </c>
      <c r="BQ205" s="1043">
        <v>0</v>
      </c>
      <c r="BR205" s="1043"/>
      <c r="BS205" s="1043">
        <v>0</v>
      </c>
      <c r="BT205" s="1044">
        <v>0</v>
      </c>
    </row>
    <row r="206" spans="2:72">
      <c r="B206" s="1041"/>
      <c r="C206" s="1041" t="s">
        <v>798</v>
      </c>
      <c r="D206" s="1041" t="s">
        <v>124</v>
      </c>
      <c r="E206" s="1041" t="s">
        <v>796</v>
      </c>
      <c r="F206" s="1041"/>
      <c r="G206" s="1041"/>
      <c r="H206" s="1052">
        <v>2017</v>
      </c>
      <c r="I206" s="640" t="s">
        <v>573</v>
      </c>
      <c r="J206" s="640" t="s">
        <v>585</v>
      </c>
      <c r="K206" s="50"/>
      <c r="L206" s="1042"/>
      <c r="M206" s="1043"/>
      <c r="N206" s="1043"/>
      <c r="O206" s="1043"/>
      <c r="P206" s="1043"/>
      <c r="Q206" s="1043"/>
      <c r="R206" s="1043">
        <v>0</v>
      </c>
      <c r="S206" s="1043">
        <v>0</v>
      </c>
      <c r="T206" s="1043">
        <v>0</v>
      </c>
      <c r="U206" s="1043">
        <v>0</v>
      </c>
      <c r="V206" s="1043">
        <v>0</v>
      </c>
      <c r="W206" s="1043">
        <v>0</v>
      </c>
      <c r="X206" s="1043">
        <v>0</v>
      </c>
      <c r="Y206" s="1043">
        <v>0</v>
      </c>
      <c r="Z206" s="1043">
        <v>0</v>
      </c>
      <c r="AA206" s="1043">
        <v>0</v>
      </c>
      <c r="AB206" s="1043">
        <v>0</v>
      </c>
      <c r="AC206" s="1043">
        <v>0</v>
      </c>
      <c r="AD206" s="1043">
        <v>0</v>
      </c>
      <c r="AE206" s="1043">
        <v>0</v>
      </c>
      <c r="AF206" s="1043">
        <v>0</v>
      </c>
      <c r="AG206" s="1043">
        <v>0</v>
      </c>
      <c r="AH206" s="1043">
        <v>0</v>
      </c>
      <c r="AI206" s="1043">
        <v>0</v>
      </c>
      <c r="AJ206" s="1043">
        <v>0</v>
      </c>
      <c r="AK206" s="1043">
        <v>0</v>
      </c>
      <c r="AL206" s="1043">
        <v>0</v>
      </c>
      <c r="AM206" s="1043">
        <v>0</v>
      </c>
      <c r="AN206" s="1043">
        <v>0</v>
      </c>
      <c r="AO206" s="1044">
        <v>0</v>
      </c>
      <c r="AP206" s="50"/>
      <c r="AQ206" s="1042">
        <v>0</v>
      </c>
      <c r="AR206" s="1043">
        <v>0</v>
      </c>
      <c r="AS206" s="1043">
        <v>0</v>
      </c>
      <c r="AT206" s="1043">
        <v>0</v>
      </c>
      <c r="AU206" s="1043">
        <v>0</v>
      </c>
      <c r="AV206" s="1043">
        <v>0</v>
      </c>
      <c r="AW206" s="1043">
        <v>653</v>
      </c>
      <c r="AX206" s="1043">
        <v>653</v>
      </c>
      <c r="AY206" s="1043">
        <v>653</v>
      </c>
      <c r="AZ206" s="1043">
        <v>0</v>
      </c>
      <c r="BA206" s="1043">
        <v>0</v>
      </c>
      <c r="BB206" s="1043">
        <v>0</v>
      </c>
      <c r="BC206" s="1043">
        <v>0</v>
      </c>
      <c r="BD206" s="1043">
        <v>0</v>
      </c>
      <c r="BE206" s="1043">
        <v>0</v>
      </c>
      <c r="BF206" s="1043">
        <v>0</v>
      </c>
      <c r="BG206" s="1043">
        <v>0</v>
      </c>
      <c r="BH206" s="1043">
        <v>0</v>
      </c>
      <c r="BI206" s="1043">
        <v>0</v>
      </c>
      <c r="BJ206" s="1043">
        <v>0</v>
      </c>
      <c r="BK206" s="1043">
        <v>0</v>
      </c>
      <c r="BL206" s="1043">
        <v>0</v>
      </c>
      <c r="BM206" s="1043">
        <v>0</v>
      </c>
      <c r="BN206" s="1043">
        <v>0</v>
      </c>
      <c r="BO206" s="1043">
        <v>0</v>
      </c>
      <c r="BP206" s="1043">
        <v>0</v>
      </c>
      <c r="BQ206" s="1043">
        <v>0</v>
      </c>
      <c r="BR206" s="1043">
        <v>0</v>
      </c>
      <c r="BS206" s="1043">
        <v>0</v>
      </c>
      <c r="BT206" s="1044">
        <v>0</v>
      </c>
    </row>
    <row r="207" spans="2:72">
      <c r="B207" s="1041"/>
      <c r="C207" s="1041" t="s">
        <v>832</v>
      </c>
      <c r="D207" s="1041" t="s">
        <v>830</v>
      </c>
      <c r="E207" s="1041" t="s">
        <v>796</v>
      </c>
      <c r="F207" s="1041"/>
      <c r="G207" s="1041"/>
      <c r="H207" s="1052">
        <v>2017</v>
      </c>
      <c r="I207" s="640" t="s">
        <v>573</v>
      </c>
      <c r="J207" s="640" t="s">
        <v>585</v>
      </c>
      <c r="K207" s="50"/>
      <c r="L207" s="1042"/>
      <c r="M207" s="1043"/>
      <c r="N207" s="1043"/>
      <c r="O207" s="1043"/>
      <c r="P207" s="1043"/>
      <c r="Q207" s="1043"/>
      <c r="R207" s="1043">
        <v>45</v>
      </c>
      <c r="S207" s="1043">
        <v>45</v>
      </c>
      <c r="T207" s="1043">
        <v>45</v>
      </c>
      <c r="U207" s="1043">
        <v>45</v>
      </c>
      <c r="V207" s="1043">
        <v>45</v>
      </c>
      <c r="W207" s="1043">
        <v>45</v>
      </c>
      <c r="X207" s="1043">
        <v>45</v>
      </c>
      <c r="Y207" s="1043">
        <v>45</v>
      </c>
      <c r="Z207" s="1043">
        <v>45</v>
      </c>
      <c r="AA207" s="1043">
        <v>45</v>
      </c>
      <c r="AB207" s="1043">
        <v>0</v>
      </c>
      <c r="AC207" s="1043">
        <v>0</v>
      </c>
      <c r="AD207" s="1043">
        <v>0</v>
      </c>
      <c r="AE207" s="1043">
        <v>0</v>
      </c>
      <c r="AF207" s="1043">
        <v>0</v>
      </c>
      <c r="AG207" s="1043">
        <v>0</v>
      </c>
      <c r="AH207" s="1043">
        <v>0</v>
      </c>
      <c r="AI207" s="1043">
        <v>0</v>
      </c>
      <c r="AJ207" s="1043">
        <v>0</v>
      </c>
      <c r="AK207" s="1043">
        <v>0</v>
      </c>
      <c r="AL207" s="1043">
        <v>0</v>
      </c>
      <c r="AM207" s="1043">
        <v>0</v>
      </c>
      <c r="AN207" s="1043">
        <v>0</v>
      </c>
      <c r="AO207" s="1044">
        <v>0</v>
      </c>
      <c r="AP207" s="50"/>
      <c r="AQ207" s="1042">
        <v>0</v>
      </c>
      <c r="AR207" s="1043">
        <v>0</v>
      </c>
      <c r="AS207" s="1043">
        <v>0</v>
      </c>
      <c r="AT207" s="1043">
        <v>0</v>
      </c>
      <c r="AU207" s="1043">
        <v>0</v>
      </c>
      <c r="AV207" s="1043">
        <v>0</v>
      </c>
      <c r="AW207" s="1043">
        <v>247986</v>
      </c>
      <c r="AX207" s="1043">
        <v>247986</v>
      </c>
      <c r="AY207" s="1043">
        <v>247986</v>
      </c>
      <c r="AZ207" s="1043">
        <v>247986</v>
      </c>
      <c r="BA207" s="1043">
        <v>247986</v>
      </c>
      <c r="BB207" s="1043">
        <v>247986</v>
      </c>
      <c r="BC207" s="1043">
        <v>247986</v>
      </c>
      <c r="BD207" s="1043">
        <v>247986</v>
      </c>
      <c r="BE207" s="1043">
        <v>247986</v>
      </c>
      <c r="BF207" s="1043">
        <v>247986</v>
      </c>
      <c r="BG207" s="1043">
        <v>0</v>
      </c>
      <c r="BH207" s="1043">
        <v>0</v>
      </c>
      <c r="BI207" s="1043">
        <v>0</v>
      </c>
      <c r="BJ207" s="1043">
        <v>0</v>
      </c>
      <c r="BK207" s="1043">
        <v>0</v>
      </c>
      <c r="BL207" s="1043">
        <v>0</v>
      </c>
      <c r="BM207" s="1043">
        <v>0</v>
      </c>
      <c r="BN207" s="1043">
        <v>0</v>
      </c>
      <c r="BO207" s="1043">
        <v>0</v>
      </c>
      <c r="BP207" s="1043">
        <v>0</v>
      </c>
      <c r="BQ207" s="1043">
        <v>0</v>
      </c>
      <c r="BR207" s="1043">
        <v>0</v>
      </c>
      <c r="BS207" s="1043">
        <v>0</v>
      </c>
      <c r="BT207" s="1044">
        <v>0</v>
      </c>
    </row>
    <row r="208" spans="2:72">
      <c r="B208" s="1041"/>
      <c r="C208" s="1041" t="s">
        <v>833</v>
      </c>
      <c r="D208" s="1041" t="s">
        <v>834</v>
      </c>
      <c r="E208" s="1041" t="s">
        <v>796</v>
      </c>
      <c r="F208" s="1041"/>
      <c r="G208" s="1041"/>
      <c r="H208" s="1052">
        <v>2017</v>
      </c>
      <c r="I208" s="640" t="s">
        <v>573</v>
      </c>
      <c r="J208" s="640" t="s">
        <v>585</v>
      </c>
      <c r="K208" s="50"/>
      <c r="L208" s="1042"/>
      <c r="M208" s="1043"/>
      <c r="N208" s="1043"/>
      <c r="O208" s="1043"/>
      <c r="P208" s="1043"/>
      <c r="Q208" s="1043"/>
      <c r="R208" s="1043">
        <v>0</v>
      </c>
      <c r="S208" s="1043">
        <v>0</v>
      </c>
      <c r="T208" s="1043">
        <v>0</v>
      </c>
      <c r="U208" s="1043">
        <v>0</v>
      </c>
      <c r="V208" s="1043">
        <v>0</v>
      </c>
      <c r="W208" s="1043">
        <v>0</v>
      </c>
      <c r="X208" s="1043">
        <v>0</v>
      </c>
      <c r="Y208" s="1043">
        <v>0</v>
      </c>
      <c r="Z208" s="1043">
        <v>0</v>
      </c>
      <c r="AA208" s="1043">
        <v>0</v>
      </c>
      <c r="AB208" s="1043">
        <v>0</v>
      </c>
      <c r="AC208" s="1043">
        <v>0</v>
      </c>
      <c r="AD208" s="1043">
        <v>0</v>
      </c>
      <c r="AE208" s="1043">
        <v>0</v>
      </c>
      <c r="AF208" s="1043">
        <v>0</v>
      </c>
      <c r="AG208" s="1043">
        <v>0</v>
      </c>
      <c r="AH208" s="1043">
        <v>0</v>
      </c>
      <c r="AI208" s="1043">
        <v>0</v>
      </c>
      <c r="AJ208" s="1043">
        <v>0</v>
      </c>
      <c r="AK208" s="1043">
        <v>0</v>
      </c>
      <c r="AL208" s="1043">
        <v>0</v>
      </c>
      <c r="AM208" s="1043">
        <v>0</v>
      </c>
      <c r="AN208" s="1043">
        <v>0</v>
      </c>
      <c r="AO208" s="1044">
        <v>0</v>
      </c>
      <c r="AP208" s="50"/>
      <c r="AQ208" s="1042">
        <v>0</v>
      </c>
      <c r="AR208" s="1043">
        <v>0</v>
      </c>
      <c r="AS208" s="1043">
        <v>0</v>
      </c>
      <c r="AT208" s="1043">
        <v>0</v>
      </c>
      <c r="AU208" s="1043">
        <v>0</v>
      </c>
      <c r="AV208" s="1043">
        <v>0</v>
      </c>
      <c r="AW208" s="1043">
        <v>103685</v>
      </c>
      <c r="AX208" s="1043">
        <v>103685</v>
      </c>
      <c r="AY208" s="1043">
        <v>103685</v>
      </c>
      <c r="AZ208" s="1043">
        <v>103685</v>
      </c>
      <c r="BA208" s="1043">
        <v>103685</v>
      </c>
      <c r="BB208" s="1043">
        <v>103685</v>
      </c>
      <c r="BC208" s="1043">
        <v>103685</v>
      </c>
      <c r="BD208" s="1043">
        <v>103685</v>
      </c>
      <c r="BE208" s="1043">
        <v>0</v>
      </c>
      <c r="BF208" s="1043">
        <v>0</v>
      </c>
      <c r="BG208" s="1043">
        <v>0</v>
      </c>
      <c r="BH208" s="1043">
        <v>0</v>
      </c>
      <c r="BI208" s="1043">
        <v>0</v>
      </c>
      <c r="BJ208" s="1043">
        <v>0</v>
      </c>
      <c r="BK208" s="1043">
        <v>0</v>
      </c>
      <c r="BL208" s="1043">
        <v>0</v>
      </c>
      <c r="BM208" s="1043">
        <v>0</v>
      </c>
      <c r="BN208" s="1043">
        <v>0</v>
      </c>
      <c r="BO208" s="1043">
        <v>0</v>
      </c>
      <c r="BP208" s="1043">
        <v>0</v>
      </c>
      <c r="BQ208" s="1043">
        <v>0</v>
      </c>
      <c r="BR208" s="1043">
        <v>0</v>
      </c>
      <c r="BS208" s="1043">
        <v>0</v>
      </c>
      <c r="BT208" s="1044">
        <v>0</v>
      </c>
    </row>
    <row r="209" spans="2:72">
      <c r="B209" s="1041"/>
      <c r="C209" s="1041" t="s">
        <v>833</v>
      </c>
      <c r="D209" s="1041" t="s">
        <v>835</v>
      </c>
      <c r="E209" s="1041" t="s">
        <v>796</v>
      </c>
      <c r="F209" s="1041"/>
      <c r="G209" s="1041"/>
      <c r="H209" s="1052">
        <v>2017</v>
      </c>
      <c r="I209" s="640" t="s">
        <v>573</v>
      </c>
      <c r="J209" s="640" t="s">
        <v>585</v>
      </c>
      <c r="K209" s="50"/>
      <c r="L209" s="1042"/>
      <c r="M209" s="1043"/>
      <c r="N209" s="1043"/>
      <c r="O209" s="1043"/>
      <c r="P209" s="1043"/>
      <c r="Q209" s="1043"/>
      <c r="R209" s="1043">
        <v>12</v>
      </c>
      <c r="S209" s="1043">
        <v>12</v>
      </c>
      <c r="T209" s="1043">
        <v>12</v>
      </c>
      <c r="U209" s="1043">
        <v>12</v>
      </c>
      <c r="V209" s="1043">
        <v>12</v>
      </c>
      <c r="W209" s="1043">
        <v>11</v>
      </c>
      <c r="X209" s="1043">
        <v>11</v>
      </c>
      <c r="Y209" s="1043">
        <v>11</v>
      </c>
      <c r="Z209" s="1043">
        <v>11</v>
      </c>
      <c r="AA209" s="1043">
        <v>11</v>
      </c>
      <c r="AB209" s="1043">
        <v>11</v>
      </c>
      <c r="AC209" s="1043">
        <v>11</v>
      </c>
      <c r="AD209" s="1043">
        <v>11</v>
      </c>
      <c r="AE209" s="1043">
        <v>11</v>
      </c>
      <c r="AF209" s="1043">
        <v>11</v>
      </c>
      <c r="AG209" s="1043">
        <v>11</v>
      </c>
      <c r="AH209" s="1043">
        <v>11</v>
      </c>
      <c r="AI209" s="1043">
        <v>11</v>
      </c>
      <c r="AJ209" s="1043">
        <v>7</v>
      </c>
      <c r="AK209" s="1043">
        <v>1</v>
      </c>
      <c r="AL209" s="1043">
        <v>0</v>
      </c>
      <c r="AM209" s="1043">
        <v>0</v>
      </c>
      <c r="AN209" s="1043">
        <v>0</v>
      </c>
      <c r="AO209" s="1044">
        <v>0</v>
      </c>
      <c r="AP209" s="50"/>
      <c r="AQ209" s="1042">
        <v>0</v>
      </c>
      <c r="AR209" s="1043">
        <v>0</v>
      </c>
      <c r="AS209" s="1043">
        <v>0</v>
      </c>
      <c r="AT209" s="1043">
        <v>0</v>
      </c>
      <c r="AU209" s="1043">
        <v>0</v>
      </c>
      <c r="AV209" s="1043">
        <v>0</v>
      </c>
      <c r="AW209" s="1043">
        <v>114341</v>
      </c>
      <c r="AX209" s="1043">
        <v>114341</v>
      </c>
      <c r="AY209" s="1043">
        <v>114341</v>
      </c>
      <c r="AZ209" s="1043">
        <v>114341</v>
      </c>
      <c r="BA209" s="1043">
        <v>112670</v>
      </c>
      <c r="BB209" s="1043">
        <v>110661</v>
      </c>
      <c r="BC209" s="1043">
        <v>110661</v>
      </c>
      <c r="BD209" s="1043">
        <v>110661</v>
      </c>
      <c r="BE209" s="1043">
        <v>110661</v>
      </c>
      <c r="BF209" s="1043">
        <v>110661</v>
      </c>
      <c r="BG209" s="1043">
        <v>110661</v>
      </c>
      <c r="BH209" s="1043">
        <v>110237</v>
      </c>
      <c r="BI209" s="1043">
        <v>110237</v>
      </c>
      <c r="BJ209" s="1043">
        <v>110237</v>
      </c>
      <c r="BK209" s="1043">
        <v>110237</v>
      </c>
      <c r="BL209" s="1043">
        <v>109563</v>
      </c>
      <c r="BM209" s="1043">
        <v>109563</v>
      </c>
      <c r="BN209" s="1043">
        <v>109315</v>
      </c>
      <c r="BO209" s="1043">
        <v>105830</v>
      </c>
      <c r="BP209" s="1043">
        <v>3020</v>
      </c>
      <c r="BQ209" s="1043">
        <v>176</v>
      </c>
      <c r="BR209" s="1043">
        <v>176</v>
      </c>
      <c r="BS209" s="1043">
        <v>0</v>
      </c>
      <c r="BT209" s="1044">
        <v>0</v>
      </c>
    </row>
    <row r="210" spans="2:72">
      <c r="B210" s="1041"/>
      <c r="C210" s="1041" t="s">
        <v>29</v>
      </c>
      <c r="D210" s="1041" t="s">
        <v>828</v>
      </c>
      <c r="E210" s="1041" t="s">
        <v>796</v>
      </c>
      <c r="F210" s="1041"/>
      <c r="G210" s="1041"/>
      <c r="H210" s="1052">
        <v>2017</v>
      </c>
      <c r="I210" s="640" t="s">
        <v>574</v>
      </c>
      <c r="J210" s="640" t="s">
        <v>578</v>
      </c>
      <c r="K210" s="50"/>
      <c r="L210" s="1042"/>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3"/>
      <c r="AK210" s="1043"/>
      <c r="AL210" s="1043"/>
      <c r="AM210" s="1043"/>
      <c r="AN210" s="1043"/>
      <c r="AO210" s="1044"/>
      <c r="AP210" s="50"/>
      <c r="AQ210" s="1042"/>
      <c r="AR210" s="1043"/>
      <c r="AS210" s="1043"/>
      <c r="AT210" s="1043"/>
      <c r="AU210" s="1043"/>
      <c r="AV210" s="1053"/>
      <c r="AW210" s="1053">
        <v>139897</v>
      </c>
      <c r="AX210" s="1043">
        <f t="shared" ref="AX210:AY214" si="0">AW210+($AZ210-$AW210)/3</f>
        <v>139897</v>
      </c>
      <c r="AY210" s="1043">
        <f t="shared" si="0"/>
        <v>139897</v>
      </c>
      <c r="AZ210" s="1043">
        <v>139897</v>
      </c>
      <c r="BA210" s="1043">
        <v>139897</v>
      </c>
      <c r="BB210" s="1043">
        <v>139897</v>
      </c>
      <c r="BC210" s="1043"/>
      <c r="BD210" s="1043"/>
      <c r="BE210" s="1043"/>
      <c r="BF210" s="1043"/>
      <c r="BG210" s="1043"/>
      <c r="BH210" s="1043"/>
      <c r="BI210" s="1043"/>
      <c r="BJ210" s="1043"/>
      <c r="BK210" s="1043"/>
      <c r="BL210" s="1043"/>
      <c r="BM210" s="1043"/>
      <c r="BN210" s="1043"/>
      <c r="BO210" s="1043"/>
      <c r="BP210" s="1043"/>
      <c r="BQ210" s="1043"/>
      <c r="BR210" s="1043"/>
      <c r="BS210" s="1043"/>
      <c r="BT210" s="1044"/>
    </row>
    <row r="211" spans="2:72">
      <c r="B211" s="1041"/>
      <c r="C211" s="1041" t="s">
        <v>29</v>
      </c>
      <c r="D211" s="1041" t="s">
        <v>113</v>
      </c>
      <c r="E211" s="1041" t="s">
        <v>796</v>
      </c>
      <c r="F211" s="1041"/>
      <c r="G211" s="1041"/>
      <c r="H211" s="1052">
        <v>2017</v>
      </c>
      <c r="I211" s="640" t="s">
        <v>574</v>
      </c>
      <c r="J211" s="640" t="s">
        <v>578</v>
      </c>
      <c r="K211" s="50"/>
      <c r="L211" s="1042"/>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3"/>
      <c r="AK211" s="1043"/>
      <c r="AL211" s="1043"/>
      <c r="AM211" s="1043"/>
      <c r="AN211" s="1043"/>
      <c r="AO211" s="1044"/>
      <c r="AP211" s="50"/>
      <c r="AQ211" s="1042"/>
      <c r="AR211" s="1043"/>
      <c r="AS211" s="1043"/>
      <c r="AT211" s="1043"/>
      <c r="AU211" s="1043"/>
      <c r="AV211" s="1053"/>
      <c r="AW211" s="1053">
        <v>9942</v>
      </c>
      <c r="AX211" s="1043">
        <f>+AW211*0.992</f>
        <v>9862.4639999999999</v>
      </c>
      <c r="AY211" s="1043">
        <f>+AX211</f>
        <v>9862.4639999999999</v>
      </c>
      <c r="AZ211" s="1043">
        <f>+AY211</f>
        <v>9862.4639999999999</v>
      </c>
      <c r="BA211" s="1043">
        <f t="shared" ref="BA211:BB213" si="1">+AZ211</f>
        <v>9862.4639999999999</v>
      </c>
      <c r="BB211" s="1043">
        <f t="shared" si="1"/>
        <v>9862.4639999999999</v>
      </c>
      <c r="BC211" s="1043"/>
      <c r="BD211" s="1043"/>
      <c r="BE211" s="1043"/>
      <c r="BF211" s="1043"/>
      <c r="BG211" s="1043"/>
      <c r="BH211" s="1043"/>
      <c r="BI211" s="1043"/>
      <c r="BJ211" s="1043"/>
      <c r="BK211" s="1043"/>
      <c r="BL211" s="1043"/>
      <c r="BM211" s="1043"/>
      <c r="BN211" s="1043"/>
      <c r="BO211" s="1043"/>
      <c r="BP211" s="1043"/>
      <c r="BQ211" s="1043"/>
      <c r="BR211" s="1043"/>
      <c r="BS211" s="1043"/>
      <c r="BT211" s="1044"/>
    </row>
    <row r="212" spans="2:72">
      <c r="B212" s="1041"/>
      <c r="C212" s="1041" t="s">
        <v>798</v>
      </c>
      <c r="D212" s="1041" t="s">
        <v>118</v>
      </c>
      <c r="E212" s="1041" t="s">
        <v>796</v>
      </c>
      <c r="F212" s="1041"/>
      <c r="G212" s="1041"/>
      <c r="H212" s="1052">
        <v>2017</v>
      </c>
      <c r="I212" s="640" t="s">
        <v>574</v>
      </c>
      <c r="J212" s="640" t="s">
        <v>578</v>
      </c>
      <c r="K212" s="50"/>
      <c r="L212" s="1042"/>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3"/>
      <c r="AK212" s="1043"/>
      <c r="AL212" s="1043"/>
      <c r="AM212" s="1043"/>
      <c r="AN212" s="1043"/>
      <c r="AO212" s="1044"/>
      <c r="AP212" s="50"/>
      <c r="AQ212" s="1042"/>
      <c r="AR212" s="1043"/>
      <c r="AS212" s="1043"/>
      <c r="AT212" s="1043"/>
      <c r="AU212" s="1043"/>
      <c r="AV212" s="1053"/>
      <c r="AW212" s="1053">
        <v>1500275</v>
      </c>
      <c r="AX212" s="1043">
        <f>+AW212</f>
        <v>1500275</v>
      </c>
      <c r="AY212" s="1043">
        <f>+AX212*0.995</f>
        <v>1492773.625</v>
      </c>
      <c r="AZ212" s="1043">
        <f>+AY212</f>
        <v>1492773.625</v>
      </c>
      <c r="BA212" s="1043">
        <f t="shared" si="1"/>
        <v>1492773.625</v>
      </c>
      <c r="BB212" s="1043">
        <f t="shared" si="1"/>
        <v>1492773.625</v>
      </c>
      <c r="BC212" s="1043"/>
      <c r="BD212" s="1043"/>
      <c r="BE212" s="1043"/>
      <c r="BF212" s="1043"/>
      <c r="BG212" s="1043"/>
      <c r="BH212" s="1043"/>
      <c r="BI212" s="1043"/>
      <c r="BJ212" s="1043"/>
      <c r="BK212" s="1043"/>
      <c r="BL212" s="1043"/>
      <c r="BM212" s="1043"/>
      <c r="BN212" s="1043"/>
      <c r="BO212" s="1043"/>
      <c r="BP212" s="1043"/>
      <c r="BQ212" s="1043"/>
      <c r="BR212" s="1043"/>
      <c r="BS212" s="1043"/>
      <c r="BT212" s="1044"/>
    </row>
    <row r="213" spans="2:72">
      <c r="B213" s="1041"/>
      <c r="C213" s="1041" t="s">
        <v>798</v>
      </c>
      <c r="D213" s="1041" t="s">
        <v>120</v>
      </c>
      <c r="E213" s="1041" t="s">
        <v>796</v>
      </c>
      <c r="F213" s="1041"/>
      <c r="G213" s="1041"/>
      <c r="H213" s="1052">
        <v>2017</v>
      </c>
      <c r="I213" s="640" t="s">
        <v>574</v>
      </c>
      <c r="J213" s="640" t="s">
        <v>578</v>
      </c>
      <c r="K213" s="50"/>
      <c r="L213" s="1042"/>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3"/>
      <c r="AK213" s="1043"/>
      <c r="AL213" s="1043"/>
      <c r="AM213" s="1043"/>
      <c r="AN213" s="1043"/>
      <c r="AO213" s="1044"/>
      <c r="AP213" s="50"/>
      <c r="AQ213" s="1042"/>
      <c r="AR213" s="1043"/>
      <c r="AS213" s="1043"/>
      <c r="AT213" s="1043"/>
      <c r="AU213" s="1043"/>
      <c r="AV213" s="1053"/>
      <c r="AW213" s="1053">
        <v>4445</v>
      </c>
      <c r="AX213" s="1043">
        <f>+AW213</f>
        <v>4445</v>
      </c>
      <c r="AY213" s="1043">
        <f>+AX213*0.99</f>
        <v>4400.55</v>
      </c>
      <c r="AZ213" s="1043">
        <f>+AY213</f>
        <v>4400.55</v>
      </c>
      <c r="BA213" s="1043">
        <f t="shared" si="1"/>
        <v>4400.55</v>
      </c>
      <c r="BB213" s="1043">
        <f t="shared" si="1"/>
        <v>4400.55</v>
      </c>
      <c r="BC213" s="1043"/>
      <c r="BD213" s="1043"/>
      <c r="BE213" s="1043"/>
      <c r="BF213" s="1043"/>
      <c r="BG213" s="1043"/>
      <c r="BH213" s="1043"/>
      <c r="BI213" s="1043"/>
      <c r="BJ213" s="1043"/>
      <c r="BK213" s="1043"/>
      <c r="BL213" s="1043"/>
      <c r="BM213" s="1043"/>
      <c r="BN213" s="1043"/>
      <c r="BO213" s="1043"/>
      <c r="BP213" s="1043"/>
      <c r="BQ213" s="1043"/>
      <c r="BR213" s="1043"/>
      <c r="BS213" s="1043"/>
      <c r="BT213" s="1044"/>
    </row>
    <row r="214" spans="2:72">
      <c r="B214" s="1041"/>
      <c r="C214" s="1041" t="s">
        <v>798</v>
      </c>
      <c r="D214" s="1041" t="s">
        <v>122</v>
      </c>
      <c r="E214" s="1041" t="s">
        <v>796</v>
      </c>
      <c r="F214" s="1041"/>
      <c r="G214" s="1041"/>
      <c r="H214" s="1052">
        <v>2017</v>
      </c>
      <c r="I214" s="640" t="s">
        <v>574</v>
      </c>
      <c r="J214" s="640" t="s">
        <v>578</v>
      </c>
      <c r="K214" s="50"/>
      <c r="L214" s="1042"/>
      <c r="M214" s="1043"/>
      <c r="N214" s="1043"/>
      <c r="O214" s="1043"/>
      <c r="P214" s="1043"/>
      <c r="Q214" s="1043"/>
      <c r="R214" s="1043"/>
      <c r="S214" s="1043"/>
      <c r="T214" s="1043"/>
      <c r="U214" s="1043"/>
      <c r="V214" s="1043"/>
      <c r="W214" s="1043"/>
      <c r="X214" s="1043"/>
      <c r="Y214" s="1043"/>
      <c r="Z214" s="1043"/>
      <c r="AA214" s="1043"/>
      <c r="AB214" s="1043"/>
      <c r="AC214" s="1043"/>
      <c r="AD214" s="1043"/>
      <c r="AE214" s="1043"/>
      <c r="AF214" s="1043"/>
      <c r="AG214" s="1043"/>
      <c r="AH214" s="1043"/>
      <c r="AI214" s="1043"/>
      <c r="AJ214" s="1043"/>
      <c r="AK214" s="1043"/>
      <c r="AL214" s="1043"/>
      <c r="AM214" s="1043"/>
      <c r="AN214" s="1043"/>
      <c r="AO214" s="1044"/>
      <c r="AP214" s="50"/>
      <c r="AQ214" s="1042"/>
      <c r="AR214" s="1043"/>
      <c r="AS214" s="1043"/>
      <c r="AT214" s="1043"/>
      <c r="AU214" s="1043"/>
      <c r="AV214" s="1053"/>
      <c r="AW214" s="1053">
        <v>1134177</v>
      </c>
      <c r="AX214" s="1043">
        <f t="shared" si="0"/>
        <v>1134177</v>
      </c>
      <c r="AY214" s="1043">
        <f t="shared" si="0"/>
        <v>1134177</v>
      </c>
      <c r="AZ214" s="1043">
        <v>1134177</v>
      </c>
      <c r="BA214" s="1043">
        <v>1134177</v>
      </c>
      <c r="BB214" s="1043">
        <v>1134177</v>
      </c>
      <c r="BC214" s="1043"/>
      <c r="BD214" s="1043"/>
      <c r="BE214" s="1043"/>
      <c r="BF214" s="1043"/>
      <c r="BG214" s="1043"/>
      <c r="BH214" s="1043"/>
      <c r="BI214" s="1043"/>
      <c r="BJ214" s="1043"/>
      <c r="BK214" s="1043"/>
      <c r="BL214" s="1043"/>
      <c r="BM214" s="1043"/>
      <c r="BN214" s="1043"/>
      <c r="BO214" s="1043"/>
      <c r="BP214" s="1043"/>
      <c r="BQ214" s="1043"/>
      <c r="BR214" s="1043"/>
      <c r="BS214" s="1043"/>
      <c r="BT214" s="1044"/>
    </row>
    <row r="215" spans="2:72">
      <c r="B215" s="1041"/>
      <c r="C215" s="1041" t="s">
        <v>29</v>
      </c>
      <c r="D215" s="1041" t="s">
        <v>831</v>
      </c>
      <c r="E215" s="1041" t="s">
        <v>796</v>
      </c>
      <c r="F215" s="1041"/>
      <c r="G215" s="1041"/>
      <c r="H215" s="1052">
        <v>2018</v>
      </c>
      <c r="I215" s="640" t="s">
        <v>574</v>
      </c>
      <c r="J215" s="640" t="s">
        <v>585</v>
      </c>
      <c r="K215" s="50"/>
      <c r="L215" s="1042"/>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043"/>
      <c r="AM215" s="1043"/>
      <c r="AN215" s="1043"/>
      <c r="AO215" s="1044"/>
      <c r="AP215" s="50"/>
      <c r="AQ215" s="1042"/>
      <c r="AR215" s="1043"/>
      <c r="AS215" s="1043"/>
      <c r="AT215" s="1043"/>
      <c r="AU215" s="1043"/>
      <c r="AV215" s="1043"/>
      <c r="AW215" s="1043"/>
      <c r="AX215" s="1053">
        <v>2837956</v>
      </c>
      <c r="AY215" s="1043">
        <v>2837956.8024602993</v>
      </c>
      <c r="AZ215" s="1043">
        <v>2837956.8024602993</v>
      </c>
      <c r="BA215" s="1043">
        <v>2837956.8024602993</v>
      </c>
      <c r="BB215" s="1043">
        <v>2837956.8024602993</v>
      </c>
      <c r="BC215" s="1043">
        <v>2837956.8024602993</v>
      </c>
      <c r="BD215" s="1043"/>
      <c r="BE215" s="1043"/>
      <c r="BF215" s="1043"/>
      <c r="BG215" s="1043"/>
      <c r="BH215" s="1043"/>
      <c r="BI215" s="1043"/>
      <c r="BJ215" s="1043"/>
      <c r="BK215" s="1043"/>
      <c r="BL215" s="1043"/>
      <c r="BM215" s="1043"/>
      <c r="BN215" s="1043"/>
      <c r="BO215" s="1043"/>
      <c r="BP215" s="1043"/>
      <c r="BQ215" s="1043"/>
      <c r="BR215" s="1043"/>
      <c r="BS215" s="1043"/>
      <c r="BT215" s="1044"/>
    </row>
    <row r="216" spans="2:72">
      <c r="B216" s="1041"/>
      <c r="C216" s="1041" t="s">
        <v>29</v>
      </c>
      <c r="D216" s="1041" t="s">
        <v>828</v>
      </c>
      <c r="E216" s="1041" t="s">
        <v>796</v>
      </c>
      <c r="F216" s="1041"/>
      <c r="G216" s="1041"/>
      <c r="H216" s="1052">
        <v>2018</v>
      </c>
      <c r="I216" s="640" t="s">
        <v>574</v>
      </c>
      <c r="J216" s="640" t="s">
        <v>585</v>
      </c>
      <c r="K216" s="50"/>
      <c r="L216" s="1042"/>
      <c r="M216" s="1043"/>
      <c r="N216" s="1043"/>
      <c r="O216" s="1043"/>
      <c r="P216" s="1043"/>
      <c r="Q216" s="1043"/>
      <c r="R216" s="1043"/>
      <c r="S216" s="1043"/>
      <c r="T216" s="1043"/>
      <c r="U216" s="1043"/>
      <c r="V216" s="1043"/>
      <c r="W216" s="1043"/>
      <c r="X216" s="1043"/>
      <c r="Y216" s="1043"/>
      <c r="Z216" s="1043"/>
      <c r="AA216" s="1043"/>
      <c r="AB216" s="1043"/>
      <c r="AC216" s="1043"/>
      <c r="AD216" s="1043"/>
      <c r="AE216" s="1043"/>
      <c r="AF216" s="1043"/>
      <c r="AG216" s="1043"/>
      <c r="AH216" s="1043"/>
      <c r="AI216" s="1043"/>
      <c r="AJ216" s="1043"/>
      <c r="AK216" s="1043"/>
      <c r="AL216" s="1043"/>
      <c r="AM216" s="1043"/>
      <c r="AN216" s="1043"/>
      <c r="AO216" s="1044"/>
      <c r="AP216" s="50"/>
      <c r="AQ216" s="1042"/>
      <c r="AR216" s="1043"/>
      <c r="AS216" s="1043"/>
      <c r="AT216" s="1043"/>
      <c r="AU216" s="1043"/>
      <c r="AV216" s="1043"/>
      <c r="AW216" s="1043"/>
      <c r="AX216" s="1053">
        <v>1043958</v>
      </c>
      <c r="AY216" s="1043">
        <v>1043958</v>
      </c>
      <c r="AZ216" s="1043">
        <v>1043958</v>
      </c>
      <c r="BA216" s="1043">
        <v>1043958</v>
      </c>
      <c r="BB216" s="1043">
        <v>1043958</v>
      </c>
      <c r="BC216" s="1043">
        <v>1043958</v>
      </c>
      <c r="BD216" s="1043"/>
      <c r="BE216" s="1043"/>
      <c r="BF216" s="1043"/>
      <c r="BG216" s="1043"/>
      <c r="BH216" s="1043"/>
      <c r="BI216" s="1043"/>
      <c r="BJ216" s="1043"/>
      <c r="BK216" s="1043"/>
      <c r="BL216" s="1043"/>
      <c r="BM216" s="1043"/>
      <c r="BN216" s="1043"/>
      <c r="BO216" s="1043"/>
      <c r="BP216" s="1043"/>
      <c r="BQ216" s="1043"/>
      <c r="BR216" s="1043"/>
      <c r="BS216" s="1043"/>
      <c r="BT216" s="1044"/>
    </row>
    <row r="217" spans="2:72">
      <c r="B217" s="1041"/>
      <c r="C217" s="1041" t="s">
        <v>29</v>
      </c>
      <c r="D217" s="1041" t="s">
        <v>115</v>
      </c>
      <c r="E217" s="1041" t="s">
        <v>796</v>
      </c>
      <c r="F217" s="1041"/>
      <c r="G217" s="1041"/>
      <c r="H217" s="1052">
        <v>2018</v>
      </c>
      <c r="I217" s="640" t="s">
        <v>574</v>
      </c>
      <c r="J217" s="640" t="s">
        <v>585</v>
      </c>
      <c r="K217" s="50"/>
      <c r="L217" s="1042"/>
      <c r="M217" s="1043"/>
      <c r="N217" s="1043"/>
      <c r="O217" s="1043"/>
      <c r="P217" s="1043"/>
      <c r="Q217" s="1043"/>
      <c r="R217" s="1043"/>
      <c r="S217" s="1043"/>
      <c r="T217" s="1043"/>
      <c r="U217" s="1043"/>
      <c r="V217" s="1043"/>
      <c r="W217" s="1043"/>
      <c r="X217" s="1043"/>
      <c r="Y217" s="1043"/>
      <c r="Z217" s="1043"/>
      <c r="AA217" s="1043"/>
      <c r="AB217" s="1043"/>
      <c r="AC217" s="1043"/>
      <c r="AD217" s="1043"/>
      <c r="AE217" s="1043"/>
      <c r="AF217" s="1043"/>
      <c r="AG217" s="1043"/>
      <c r="AH217" s="1043"/>
      <c r="AI217" s="1043"/>
      <c r="AJ217" s="1043"/>
      <c r="AK217" s="1043"/>
      <c r="AL217" s="1043"/>
      <c r="AM217" s="1043"/>
      <c r="AN217" s="1043"/>
      <c r="AO217" s="1044"/>
      <c r="AP217" s="50"/>
      <c r="AQ217" s="1042"/>
      <c r="AR217" s="1043"/>
      <c r="AS217" s="1043"/>
      <c r="AT217" s="1043"/>
      <c r="AU217" s="1043"/>
      <c r="AV217" s="1043"/>
      <c r="AW217" s="1043"/>
      <c r="AX217" s="1053">
        <v>7952</v>
      </c>
      <c r="AY217" s="1043">
        <v>7952</v>
      </c>
      <c r="AZ217" s="1043">
        <v>7952</v>
      </c>
      <c r="BA217" s="1043">
        <v>7952</v>
      </c>
      <c r="BB217" s="1043">
        <v>7952</v>
      </c>
      <c r="BC217" s="1043">
        <v>7952</v>
      </c>
      <c r="BD217" s="1043"/>
      <c r="BE217" s="1043"/>
      <c r="BF217" s="1043"/>
      <c r="BG217" s="1043"/>
      <c r="BH217" s="1043"/>
      <c r="BI217" s="1043"/>
      <c r="BJ217" s="1043"/>
      <c r="BK217" s="1043"/>
      <c r="BL217" s="1043"/>
      <c r="BM217" s="1043"/>
      <c r="BN217" s="1043"/>
      <c r="BO217" s="1043"/>
      <c r="BP217" s="1043"/>
      <c r="BQ217" s="1043"/>
      <c r="BR217" s="1043"/>
      <c r="BS217" s="1043"/>
      <c r="BT217" s="1044"/>
    </row>
    <row r="218" spans="2:72">
      <c r="B218" s="1041"/>
      <c r="C218" s="1041" t="s">
        <v>798</v>
      </c>
      <c r="D218" s="1041" t="s">
        <v>118</v>
      </c>
      <c r="E218" s="1041" t="s">
        <v>796</v>
      </c>
      <c r="F218" s="1041"/>
      <c r="G218" s="1041"/>
      <c r="H218" s="1052">
        <v>2018</v>
      </c>
      <c r="I218" s="640" t="s">
        <v>574</v>
      </c>
      <c r="J218" s="640" t="s">
        <v>585</v>
      </c>
      <c r="K218" s="50"/>
      <c r="L218" s="1042"/>
      <c r="M218" s="1043"/>
      <c r="N218" s="1043"/>
      <c r="O218" s="1043"/>
      <c r="P218" s="1043"/>
      <c r="Q218" s="1043"/>
      <c r="R218" s="1043"/>
      <c r="S218" s="1043"/>
      <c r="T218" s="1043"/>
      <c r="U218" s="1043"/>
      <c r="V218" s="1043"/>
      <c r="W218" s="1043"/>
      <c r="X218" s="1043"/>
      <c r="Y218" s="1043"/>
      <c r="Z218" s="1043"/>
      <c r="AA218" s="1043"/>
      <c r="AB218" s="1043"/>
      <c r="AC218" s="1043"/>
      <c r="AD218" s="1043"/>
      <c r="AE218" s="1043"/>
      <c r="AF218" s="1043"/>
      <c r="AG218" s="1043"/>
      <c r="AH218" s="1043"/>
      <c r="AI218" s="1043"/>
      <c r="AJ218" s="1043"/>
      <c r="AK218" s="1043"/>
      <c r="AL218" s="1043"/>
      <c r="AM218" s="1043"/>
      <c r="AN218" s="1043"/>
      <c r="AO218" s="1044"/>
      <c r="AP218" s="50"/>
      <c r="AQ218" s="1042"/>
      <c r="AR218" s="1043"/>
      <c r="AS218" s="1043"/>
      <c r="AT218" s="1043"/>
      <c r="AU218" s="1043"/>
      <c r="AV218" s="1043"/>
      <c r="AW218" s="1043"/>
      <c r="AX218" s="1053">
        <v>8990946</v>
      </c>
      <c r="AY218" s="1043">
        <v>8946485</v>
      </c>
      <c r="AZ218" s="1043">
        <v>8946485</v>
      </c>
      <c r="BA218" s="1043">
        <v>8946485</v>
      </c>
      <c r="BB218" s="1043">
        <v>8946485</v>
      </c>
      <c r="BC218" s="1043">
        <v>8946485</v>
      </c>
      <c r="BD218" s="1043"/>
      <c r="BE218" s="1043"/>
      <c r="BF218" s="1043"/>
      <c r="BG218" s="1043"/>
      <c r="BH218" s="1043"/>
      <c r="BI218" s="1043"/>
      <c r="BJ218" s="1043"/>
      <c r="BK218" s="1043"/>
      <c r="BL218" s="1043"/>
      <c r="BM218" s="1043"/>
      <c r="BN218" s="1043"/>
      <c r="BO218" s="1043"/>
      <c r="BP218" s="1043"/>
      <c r="BQ218" s="1043"/>
      <c r="BR218" s="1043"/>
      <c r="BS218" s="1043"/>
      <c r="BT218" s="1044"/>
    </row>
    <row r="219" spans="2:72">
      <c r="B219" s="1041"/>
      <c r="C219" s="1041" t="s">
        <v>798</v>
      </c>
      <c r="D219" s="1041" t="s">
        <v>119</v>
      </c>
      <c r="E219" s="1041" t="s">
        <v>796</v>
      </c>
      <c r="F219" s="1041"/>
      <c r="G219" s="1041"/>
      <c r="H219" s="1052">
        <v>2018</v>
      </c>
      <c r="I219" s="640" t="s">
        <v>574</v>
      </c>
      <c r="J219" s="640" t="s">
        <v>585</v>
      </c>
      <c r="K219" s="50"/>
      <c r="L219" s="1042"/>
      <c r="M219" s="1043"/>
      <c r="N219" s="1043"/>
      <c r="O219" s="1043"/>
      <c r="P219" s="1043"/>
      <c r="Q219" s="1043"/>
      <c r="R219" s="1043"/>
      <c r="S219" s="1043"/>
      <c r="T219" s="1043"/>
      <c r="U219" s="1043"/>
      <c r="V219" s="1043"/>
      <c r="W219" s="1043"/>
      <c r="X219" s="1043"/>
      <c r="Y219" s="1043"/>
      <c r="Z219" s="1043"/>
      <c r="AA219" s="1043"/>
      <c r="AB219" s="1043"/>
      <c r="AC219" s="1043"/>
      <c r="AD219" s="1043"/>
      <c r="AE219" s="1043"/>
      <c r="AF219" s="1043"/>
      <c r="AG219" s="1043"/>
      <c r="AH219" s="1043"/>
      <c r="AI219" s="1043"/>
      <c r="AJ219" s="1043"/>
      <c r="AK219" s="1043"/>
      <c r="AL219" s="1043"/>
      <c r="AM219" s="1043"/>
      <c r="AN219" s="1043"/>
      <c r="AO219" s="1044"/>
      <c r="AP219" s="50"/>
      <c r="AQ219" s="1042"/>
      <c r="AR219" s="1043"/>
      <c r="AS219" s="1043"/>
      <c r="AT219" s="1043"/>
      <c r="AU219" s="1043"/>
      <c r="AV219" s="1043"/>
      <c r="AW219" s="1043"/>
      <c r="AX219" s="1053">
        <v>659987</v>
      </c>
      <c r="AY219" s="1043">
        <v>424364</v>
      </c>
      <c r="AZ219" s="1043">
        <v>424364</v>
      </c>
      <c r="BA219" s="1043">
        <v>424364</v>
      </c>
      <c r="BB219" s="1043">
        <v>424364</v>
      </c>
      <c r="BC219" s="1043">
        <v>424364</v>
      </c>
      <c r="BD219" s="1043"/>
      <c r="BE219" s="1043"/>
      <c r="BF219" s="1043"/>
      <c r="BG219" s="1043"/>
      <c r="BH219" s="1043"/>
      <c r="BI219" s="1043"/>
      <c r="BJ219" s="1043"/>
      <c r="BK219" s="1043"/>
      <c r="BL219" s="1043"/>
      <c r="BM219" s="1043"/>
      <c r="BN219" s="1043"/>
      <c r="BO219" s="1043"/>
      <c r="BP219" s="1043"/>
      <c r="BQ219" s="1043"/>
      <c r="BR219" s="1043"/>
      <c r="BS219" s="1043"/>
      <c r="BT219" s="1044"/>
    </row>
    <row r="220" spans="2:72">
      <c r="B220" s="1041"/>
      <c r="C220" s="1041" t="s">
        <v>836</v>
      </c>
      <c r="D220" s="1041" t="s">
        <v>837</v>
      </c>
      <c r="E220" s="1041" t="s">
        <v>796</v>
      </c>
      <c r="F220" s="1041"/>
      <c r="G220" s="1041"/>
      <c r="H220" s="1052">
        <v>2018</v>
      </c>
      <c r="I220" s="640" t="s">
        <v>574</v>
      </c>
      <c r="J220" s="640" t="s">
        <v>585</v>
      </c>
      <c r="K220" s="50"/>
      <c r="L220" s="1042"/>
      <c r="M220" s="1043"/>
      <c r="N220" s="1043"/>
      <c r="O220" s="1043"/>
      <c r="P220" s="1043"/>
      <c r="Q220" s="1043"/>
      <c r="R220" s="1043"/>
      <c r="S220" s="1043"/>
      <c r="T220" s="1043"/>
      <c r="U220" s="1043"/>
      <c r="V220" s="1043"/>
      <c r="W220" s="1043"/>
      <c r="X220" s="1043"/>
      <c r="Y220" s="1043"/>
      <c r="Z220" s="1043"/>
      <c r="AA220" s="1043"/>
      <c r="AB220" s="1043"/>
      <c r="AC220" s="1043"/>
      <c r="AD220" s="1043"/>
      <c r="AE220" s="1043"/>
      <c r="AF220" s="1043"/>
      <c r="AG220" s="1043"/>
      <c r="AH220" s="1043"/>
      <c r="AI220" s="1043"/>
      <c r="AJ220" s="1043"/>
      <c r="AK220" s="1043"/>
      <c r="AL220" s="1043"/>
      <c r="AM220" s="1043"/>
      <c r="AN220" s="1043"/>
      <c r="AO220" s="1044"/>
      <c r="AP220" s="50"/>
      <c r="AQ220" s="1042"/>
      <c r="AR220" s="1043"/>
      <c r="AS220" s="1043"/>
      <c r="AT220" s="1043"/>
      <c r="AU220" s="1043"/>
      <c r="AV220" s="1043"/>
      <c r="AW220" s="1043"/>
      <c r="AX220" s="1053">
        <v>531805</v>
      </c>
      <c r="AY220" s="1043">
        <f>AX220</f>
        <v>531805</v>
      </c>
      <c r="AZ220" s="1043">
        <f t="shared" ref="AZ220:BC220" si="2">AY220</f>
        <v>531805</v>
      </c>
      <c r="BA220" s="1043">
        <f t="shared" si="2"/>
        <v>531805</v>
      </c>
      <c r="BB220" s="1043">
        <f t="shared" si="2"/>
        <v>531805</v>
      </c>
      <c r="BC220" s="1043">
        <f t="shared" si="2"/>
        <v>531805</v>
      </c>
      <c r="BD220" s="1043"/>
      <c r="BE220" s="1043"/>
      <c r="BF220" s="1043"/>
      <c r="BG220" s="1043"/>
      <c r="BH220" s="1043"/>
      <c r="BI220" s="1043"/>
      <c r="BJ220" s="1043"/>
      <c r="BK220" s="1043"/>
      <c r="BL220" s="1043"/>
      <c r="BM220" s="1043"/>
      <c r="BN220" s="1043"/>
      <c r="BO220" s="1043"/>
      <c r="BP220" s="1043"/>
      <c r="BQ220" s="1043"/>
      <c r="BR220" s="1043"/>
      <c r="BS220" s="1043"/>
      <c r="BT220" s="1044"/>
    </row>
    <row r="221" spans="2:72">
      <c r="B221" s="1041"/>
      <c r="C221" s="1041" t="s">
        <v>798</v>
      </c>
      <c r="D221" s="1041" t="s">
        <v>120</v>
      </c>
      <c r="E221" s="1041" t="s">
        <v>796</v>
      </c>
      <c r="F221" s="1041"/>
      <c r="G221" s="1041"/>
      <c r="H221" s="1052">
        <v>2018</v>
      </c>
      <c r="I221" s="640" t="s">
        <v>574</v>
      </c>
      <c r="J221" s="640" t="s">
        <v>838</v>
      </c>
      <c r="K221" s="50"/>
      <c r="L221" s="1042"/>
      <c r="M221" s="1043"/>
      <c r="N221" s="1043"/>
      <c r="O221" s="1043"/>
      <c r="P221" s="1043"/>
      <c r="Q221" s="1043"/>
      <c r="R221" s="1043"/>
      <c r="S221" s="1043"/>
      <c r="T221" s="1043"/>
      <c r="U221" s="1043"/>
      <c r="V221" s="1043"/>
      <c r="W221" s="1043"/>
      <c r="X221" s="1043"/>
      <c r="Y221" s="1043"/>
      <c r="Z221" s="1043"/>
      <c r="AA221" s="1043"/>
      <c r="AB221" s="1043"/>
      <c r="AC221" s="1043"/>
      <c r="AD221" s="1043"/>
      <c r="AE221" s="1043"/>
      <c r="AF221" s="1043"/>
      <c r="AG221" s="1043"/>
      <c r="AH221" s="1043"/>
      <c r="AI221" s="1043"/>
      <c r="AJ221" s="1043"/>
      <c r="AK221" s="1043"/>
      <c r="AL221" s="1043"/>
      <c r="AM221" s="1043"/>
      <c r="AN221" s="1043"/>
      <c r="AO221" s="1044"/>
      <c r="AP221" s="50"/>
      <c r="AQ221" s="1042"/>
      <c r="AR221" s="1043"/>
      <c r="AS221" s="1043"/>
      <c r="AT221" s="1043"/>
      <c r="AU221" s="1043"/>
      <c r="AV221" s="1043"/>
      <c r="AW221" s="1043"/>
      <c r="AX221" s="1053">
        <v>22224</v>
      </c>
      <c r="AY221" s="1043">
        <v>22003</v>
      </c>
      <c r="AZ221" s="1043">
        <v>22003</v>
      </c>
      <c r="BA221" s="1043">
        <v>22003</v>
      </c>
      <c r="BB221" s="1043">
        <v>22003</v>
      </c>
      <c r="BC221" s="1043">
        <v>22003</v>
      </c>
      <c r="BD221" s="1043"/>
      <c r="BE221" s="1043"/>
      <c r="BF221" s="1043"/>
      <c r="BG221" s="1043"/>
      <c r="BH221" s="1043"/>
      <c r="BI221" s="1043"/>
      <c r="BJ221" s="1043"/>
      <c r="BK221" s="1043"/>
      <c r="BL221" s="1043"/>
      <c r="BM221" s="1043"/>
      <c r="BN221" s="1043"/>
      <c r="BO221" s="1043"/>
      <c r="BP221" s="1043"/>
      <c r="BQ221" s="1043"/>
      <c r="BR221" s="1043"/>
      <c r="BS221" s="1043"/>
      <c r="BT221" s="1044"/>
    </row>
    <row r="222" spans="2:72">
      <c r="B222" s="1041"/>
      <c r="C222" s="1041" t="s">
        <v>839</v>
      </c>
      <c r="D222" s="1041" t="s">
        <v>840</v>
      </c>
      <c r="E222" s="1041" t="s">
        <v>796</v>
      </c>
      <c r="F222" s="1041"/>
      <c r="G222" s="1041"/>
      <c r="H222" s="1052">
        <v>2018</v>
      </c>
      <c r="I222" s="640" t="s">
        <v>574</v>
      </c>
      <c r="J222" s="640" t="s">
        <v>838</v>
      </c>
      <c r="K222" s="50"/>
      <c r="L222" s="1042"/>
      <c r="M222" s="1043"/>
      <c r="N222" s="1043"/>
      <c r="O222" s="1043"/>
      <c r="P222" s="1043"/>
      <c r="Q222" s="1043"/>
      <c r="R222" s="1043"/>
      <c r="S222" s="1043"/>
      <c r="T222" s="1043"/>
      <c r="U222" s="1043"/>
      <c r="V222" s="1043"/>
      <c r="W222" s="1043"/>
      <c r="X222" s="1043"/>
      <c r="Y222" s="1043"/>
      <c r="Z222" s="1043"/>
      <c r="AA222" s="1043"/>
      <c r="AB222" s="1043"/>
      <c r="AC222" s="1043"/>
      <c r="AD222" s="1043"/>
      <c r="AE222" s="1043"/>
      <c r="AF222" s="1043"/>
      <c r="AG222" s="1043"/>
      <c r="AH222" s="1043"/>
      <c r="AI222" s="1043"/>
      <c r="AJ222" s="1043"/>
      <c r="AK222" s="1043"/>
      <c r="AL222" s="1043"/>
      <c r="AM222" s="1043"/>
      <c r="AN222" s="1043"/>
      <c r="AO222" s="1044"/>
      <c r="AP222" s="50"/>
      <c r="AQ222" s="1042"/>
      <c r="AR222" s="1043"/>
      <c r="AS222" s="1043"/>
      <c r="AT222" s="1043"/>
      <c r="AU222" s="1043"/>
      <c r="AV222" s="1043"/>
      <c r="AW222" s="1043"/>
      <c r="AX222" s="1053">
        <v>282000</v>
      </c>
      <c r="AY222" s="1043">
        <f>AX222</f>
        <v>282000</v>
      </c>
      <c r="AZ222" s="1043">
        <f t="shared" ref="AZ222:BC222" si="3">AY222</f>
        <v>282000</v>
      </c>
      <c r="BA222" s="1043">
        <f t="shared" si="3"/>
        <v>282000</v>
      </c>
      <c r="BB222" s="1043">
        <f t="shared" si="3"/>
        <v>282000</v>
      </c>
      <c r="BC222" s="1043">
        <f t="shared" si="3"/>
        <v>282000</v>
      </c>
      <c r="BD222" s="1043"/>
      <c r="BE222" s="1043"/>
      <c r="BF222" s="1043"/>
      <c r="BG222" s="1043"/>
      <c r="BH222" s="1043"/>
      <c r="BI222" s="1043"/>
      <c r="BJ222" s="1043"/>
      <c r="BK222" s="1043"/>
      <c r="BL222" s="1043"/>
      <c r="BM222" s="1043"/>
      <c r="BN222" s="1043"/>
      <c r="BO222" s="1043"/>
      <c r="BP222" s="1043"/>
      <c r="BQ222" s="1043"/>
      <c r="BR222" s="1043"/>
      <c r="BS222" s="1043"/>
      <c r="BT222" s="1044"/>
    </row>
    <row r="223" spans="2:72" ht="15" thickBot="1">
      <c r="B223" s="1041"/>
      <c r="C223" s="1054" t="s">
        <v>798</v>
      </c>
      <c r="D223" s="1054" t="s">
        <v>841</v>
      </c>
      <c r="E223" s="1041" t="s">
        <v>796</v>
      </c>
      <c r="F223" s="1054"/>
      <c r="G223" s="1054"/>
      <c r="H223" s="1055">
        <v>2017</v>
      </c>
      <c r="I223" s="1056" t="s">
        <v>573</v>
      </c>
      <c r="J223" s="1057" t="s">
        <v>578</v>
      </c>
      <c r="K223" s="50"/>
      <c r="L223" s="1058"/>
      <c r="M223" s="1059"/>
      <c r="N223" s="1059"/>
      <c r="O223" s="1059"/>
      <c r="P223" s="1059"/>
      <c r="Q223" s="1059"/>
      <c r="R223" s="1059"/>
      <c r="S223" s="1059"/>
      <c r="T223" s="1059"/>
      <c r="U223" s="1059"/>
      <c r="V223" s="1059"/>
      <c r="W223" s="1059"/>
      <c r="X223" s="1059"/>
      <c r="Y223" s="1059"/>
      <c r="Z223" s="1059"/>
      <c r="AA223" s="1059"/>
      <c r="AB223" s="1059"/>
      <c r="AC223" s="1059"/>
      <c r="AD223" s="1059"/>
      <c r="AE223" s="1059"/>
      <c r="AF223" s="1059"/>
      <c r="AG223" s="1059"/>
      <c r="AH223" s="1059"/>
      <c r="AI223" s="1059"/>
      <c r="AJ223" s="1059"/>
      <c r="AK223" s="1059"/>
      <c r="AL223" s="1059"/>
      <c r="AM223" s="1059"/>
      <c r="AN223" s="1059"/>
      <c r="AO223" s="1060"/>
      <c r="AP223" s="1061"/>
      <c r="AQ223" s="1058"/>
      <c r="AR223" s="1059"/>
      <c r="AS223" s="1059"/>
      <c r="AT223" s="1059"/>
      <c r="AU223" s="1059"/>
      <c r="AV223" s="1059"/>
      <c r="AW223" s="1059">
        <f>'8.  Streetlighting'!J24</f>
        <v>2286980.2759515466</v>
      </c>
      <c r="AX223" s="1059">
        <f>'8.  Streetlighting'!J25</f>
        <v>7845232.4222105686</v>
      </c>
      <c r="AY223" s="1059">
        <f>'8.  Streetlighting'!J26</f>
        <v>7845232.4222105686</v>
      </c>
      <c r="AZ223" s="1059">
        <f>'8.  Streetlighting'!J27</f>
        <v>7845232.4222105686</v>
      </c>
      <c r="BA223" s="1059"/>
      <c r="BB223" s="1059"/>
      <c r="BC223" s="1059"/>
      <c r="BD223" s="1059"/>
      <c r="BE223" s="1059"/>
      <c r="BF223" s="1059"/>
      <c r="BG223" s="1059"/>
      <c r="BH223" s="1059"/>
      <c r="BI223" s="1059"/>
      <c r="BJ223" s="1059"/>
      <c r="BK223" s="1059"/>
      <c r="BL223" s="1059"/>
      <c r="BM223" s="1059"/>
      <c r="BN223" s="1059"/>
      <c r="BO223" s="1059"/>
      <c r="BP223" s="1059"/>
      <c r="BQ223" s="1059"/>
      <c r="BR223" s="1059"/>
      <c r="BS223" s="1059"/>
      <c r="BT223" s="1060"/>
    </row>
    <row r="224" spans="2:72">
      <c r="B224" s="1041"/>
      <c r="C224" s="1041" t="s">
        <v>798</v>
      </c>
      <c r="D224" s="1041" t="s">
        <v>118</v>
      </c>
      <c r="E224" s="1041" t="s">
        <v>796</v>
      </c>
      <c r="F224" s="1041"/>
      <c r="G224" s="1041"/>
      <c r="H224" s="1052">
        <v>2019</v>
      </c>
      <c r="I224" s="640" t="s">
        <v>575</v>
      </c>
      <c r="J224" s="640" t="s">
        <v>585</v>
      </c>
      <c r="K224" s="50"/>
      <c r="L224" s="1042"/>
      <c r="M224" s="1043"/>
      <c r="N224" s="1043"/>
      <c r="O224" s="1043"/>
      <c r="P224" s="1043"/>
      <c r="Q224" s="1043"/>
      <c r="R224" s="1043"/>
      <c r="S224" s="1043"/>
      <c r="T224" s="1043">
        <v>1093</v>
      </c>
      <c r="U224" s="1043">
        <v>1093</v>
      </c>
      <c r="V224" s="1043">
        <v>1087</v>
      </c>
      <c r="W224" s="1043">
        <v>1087</v>
      </c>
      <c r="X224" s="1043">
        <v>1087</v>
      </c>
      <c r="Y224" s="1043"/>
      <c r="Z224" s="1043"/>
      <c r="AA224" s="1043"/>
      <c r="AB224" s="1043"/>
      <c r="AC224" s="1043"/>
      <c r="AD224" s="1043"/>
      <c r="AE224" s="1043"/>
      <c r="AF224" s="1043"/>
      <c r="AG224" s="1043"/>
      <c r="AH224" s="1043"/>
      <c r="AI224" s="1043"/>
      <c r="AJ224" s="1043"/>
      <c r="AK224" s="1043"/>
      <c r="AL224" s="1043"/>
      <c r="AM224" s="1043"/>
      <c r="AN224" s="1043"/>
      <c r="AO224" s="1044"/>
      <c r="AP224" s="50"/>
      <c r="AQ224" s="1042"/>
      <c r="AR224" s="1043"/>
      <c r="AS224" s="1043"/>
      <c r="AT224" s="1043"/>
      <c r="AU224" s="1043"/>
      <c r="AV224" s="1043"/>
      <c r="AW224" s="1043"/>
      <c r="AX224" s="1043"/>
      <c r="AY224" s="1043">
        <v>4831931</v>
      </c>
      <c r="AZ224" s="1043">
        <v>4831931.2865602784</v>
      </c>
      <c r="BA224" s="1043">
        <v>4807771.6301274765</v>
      </c>
      <c r="BB224" s="1043">
        <v>4807771.6301274765</v>
      </c>
      <c r="BC224" s="1043">
        <v>4807771.6301274765</v>
      </c>
      <c r="BD224" s="1043"/>
      <c r="BE224" s="1043"/>
      <c r="BF224" s="1043"/>
      <c r="BG224" s="1043"/>
      <c r="BH224" s="1043"/>
      <c r="BI224" s="1043"/>
      <c r="BJ224" s="1043"/>
      <c r="BK224" s="1043"/>
      <c r="BL224" s="1043"/>
      <c r="BM224" s="1043"/>
      <c r="BN224" s="1043"/>
      <c r="BO224" s="1043"/>
      <c r="BP224" s="1043"/>
      <c r="BQ224" s="1043"/>
      <c r="BR224" s="1043"/>
      <c r="BS224" s="1043"/>
      <c r="BT224" s="1044"/>
    </row>
    <row r="225" spans="2:72">
      <c r="B225" s="1041"/>
      <c r="C225" s="1041" t="s">
        <v>798</v>
      </c>
      <c r="D225" s="1041" t="s">
        <v>119</v>
      </c>
      <c r="E225" s="1041" t="s">
        <v>796</v>
      </c>
      <c r="F225" s="1041"/>
      <c r="G225" s="1041"/>
      <c r="H225" s="1052">
        <v>2019</v>
      </c>
      <c r="I225" s="640" t="s">
        <v>575</v>
      </c>
      <c r="J225" s="640" t="s">
        <v>585</v>
      </c>
      <c r="K225" s="50"/>
      <c r="L225" s="1042"/>
      <c r="M225" s="1043"/>
      <c r="N225" s="1043"/>
      <c r="O225" s="1043"/>
      <c r="P225" s="1043"/>
      <c r="Q225" s="1043"/>
      <c r="R225" s="1043"/>
      <c r="S225" s="1043"/>
      <c r="T225" s="1043">
        <v>192.2</v>
      </c>
      <c r="U225" s="1043">
        <v>169</v>
      </c>
      <c r="V225" s="1043">
        <v>124</v>
      </c>
      <c r="W225" s="1043">
        <v>123</v>
      </c>
      <c r="X225" s="1043">
        <v>123</v>
      </c>
      <c r="Y225" s="1043"/>
      <c r="Z225" s="1062"/>
      <c r="AA225" s="1043"/>
      <c r="AB225" s="1043"/>
      <c r="AC225" s="1043"/>
      <c r="AD225" s="1043"/>
      <c r="AE225" s="1043"/>
      <c r="AF225" s="1043"/>
      <c r="AG225" s="1043"/>
      <c r="AH225" s="1043"/>
      <c r="AI225" s="1043"/>
      <c r="AJ225" s="1043"/>
      <c r="AK225" s="1043"/>
      <c r="AL225" s="1043"/>
      <c r="AM225" s="1043"/>
      <c r="AN225" s="1043"/>
      <c r="AO225" s="1044"/>
      <c r="AP225" s="50"/>
      <c r="AQ225" s="1042"/>
      <c r="AR225" s="1043"/>
      <c r="AS225" s="1043"/>
      <c r="AT225" s="1043"/>
      <c r="AU225" s="1043"/>
      <c r="AV225" s="1043"/>
      <c r="AW225" s="1043"/>
      <c r="AX225" s="1043"/>
      <c r="AY225" s="1043">
        <f>398466+183052</f>
        <v>581518</v>
      </c>
      <c r="AZ225" s="1043">
        <v>512028</v>
      </c>
      <c r="BA225" s="1043">
        <v>373910</v>
      </c>
      <c r="BB225" s="1043">
        <v>372775</v>
      </c>
      <c r="BC225" s="1043">
        <v>372775</v>
      </c>
      <c r="BD225" s="1043"/>
      <c r="BE225" s="1043"/>
      <c r="BF225" s="1043"/>
      <c r="BG225" s="1043"/>
      <c r="BH225" s="1043"/>
      <c r="BI225" s="1043"/>
      <c r="BJ225" s="1043"/>
      <c r="BK225" s="1043"/>
      <c r="BL225" s="1043"/>
      <c r="BM225" s="1043"/>
      <c r="BN225" s="1043"/>
      <c r="BO225" s="1043"/>
      <c r="BP225" s="1043"/>
      <c r="BQ225" s="1043"/>
      <c r="BR225" s="1043"/>
      <c r="BS225" s="1043"/>
      <c r="BT225" s="1044"/>
    </row>
    <row r="226" spans="2:72">
      <c r="B226" s="1041"/>
      <c r="C226" s="1041" t="s">
        <v>798</v>
      </c>
      <c r="D226" s="1041" t="s">
        <v>117</v>
      </c>
      <c r="E226" s="1041" t="s">
        <v>796</v>
      </c>
      <c r="F226" s="1041"/>
      <c r="G226" s="1041"/>
      <c r="H226" s="1052">
        <v>2019</v>
      </c>
      <c r="I226" s="640" t="s">
        <v>575</v>
      </c>
      <c r="J226" s="640" t="s">
        <v>585</v>
      </c>
      <c r="K226" s="50"/>
      <c r="L226" s="1042"/>
      <c r="M226" s="1043"/>
      <c r="N226" s="1043"/>
      <c r="O226" s="1043"/>
      <c r="P226" s="1043"/>
      <c r="Q226" s="1043"/>
      <c r="R226" s="1043"/>
      <c r="S226" s="1043"/>
      <c r="T226" s="1043">
        <v>168</v>
      </c>
      <c r="U226" s="1043">
        <v>168</v>
      </c>
      <c r="V226" s="1043">
        <v>168</v>
      </c>
      <c r="W226" s="1043">
        <v>168</v>
      </c>
      <c r="X226" s="1043">
        <v>168</v>
      </c>
      <c r="Y226" s="1043"/>
      <c r="Z226" s="1043"/>
      <c r="AA226" s="1043"/>
      <c r="AB226" s="1043"/>
      <c r="AC226" s="1043"/>
      <c r="AD226" s="1043"/>
      <c r="AE226" s="1043"/>
      <c r="AF226" s="1043"/>
      <c r="AG226" s="1043"/>
      <c r="AH226" s="1043"/>
      <c r="AI226" s="1043"/>
      <c r="AJ226" s="1043"/>
      <c r="AK226" s="1043"/>
      <c r="AL226" s="1043"/>
      <c r="AM226" s="1043"/>
      <c r="AN226" s="1043"/>
      <c r="AO226" s="1044"/>
      <c r="AP226" s="50"/>
      <c r="AQ226" s="1042"/>
      <c r="AR226" s="1043"/>
      <c r="AS226" s="1043"/>
      <c r="AT226" s="1043"/>
      <c r="AU226" s="1043"/>
      <c r="AV226" s="1043"/>
      <c r="AW226" s="1043"/>
      <c r="AX226" s="1043"/>
      <c r="AY226" s="1043">
        <v>301460</v>
      </c>
      <c r="AZ226" s="1043">
        <v>301459.95600000001</v>
      </c>
      <c r="BA226" s="1043">
        <v>301459.95600000001</v>
      </c>
      <c r="BB226" s="1043">
        <v>301459.95600000001</v>
      </c>
      <c r="BC226" s="1043">
        <v>301459.95600000001</v>
      </c>
      <c r="BD226" s="1043"/>
      <c r="BE226" s="1043"/>
      <c r="BF226" s="1043"/>
      <c r="BG226" s="1043"/>
      <c r="BH226" s="1043"/>
      <c r="BI226" s="1043"/>
      <c r="BJ226" s="1043"/>
      <c r="BK226" s="1043"/>
      <c r="BL226" s="1043"/>
      <c r="BM226" s="1043"/>
      <c r="BN226" s="1043"/>
      <c r="BO226" s="1043"/>
      <c r="BP226" s="1043"/>
      <c r="BQ226" s="1043"/>
      <c r="BR226" s="1043"/>
      <c r="BS226" s="1043"/>
      <c r="BT226" s="1044"/>
    </row>
    <row r="227" spans="2:72">
      <c r="B227" s="1041"/>
      <c r="C227" s="1041" t="s">
        <v>798</v>
      </c>
      <c r="D227" s="1041" t="s">
        <v>837</v>
      </c>
      <c r="E227" s="1041" t="s">
        <v>796</v>
      </c>
      <c r="F227" s="1041"/>
      <c r="G227" s="1041"/>
      <c r="H227" s="1052">
        <v>2019</v>
      </c>
      <c r="I227" s="640" t="s">
        <v>575</v>
      </c>
      <c r="J227" s="640" t="s">
        <v>585</v>
      </c>
      <c r="K227" s="50"/>
      <c r="L227" s="1042"/>
      <c r="M227" s="1043"/>
      <c r="N227" s="1043"/>
      <c r="O227" s="1043"/>
      <c r="P227" s="1043"/>
      <c r="Q227" s="1043"/>
      <c r="R227" s="1043"/>
      <c r="S227" s="1043"/>
      <c r="T227" s="1043">
        <v>6.4</v>
      </c>
      <c r="U227" s="1043">
        <v>4</v>
      </c>
      <c r="V227" s="1043">
        <v>4</v>
      </c>
      <c r="W227" s="1043">
        <v>4</v>
      </c>
      <c r="X227" s="1043">
        <v>4</v>
      </c>
      <c r="Y227" s="1043"/>
      <c r="Z227" s="1043"/>
      <c r="AA227" s="1043"/>
      <c r="AB227" s="1043"/>
      <c r="AC227" s="1043"/>
      <c r="AD227" s="1043"/>
      <c r="AE227" s="1043"/>
      <c r="AF227" s="1043"/>
      <c r="AG227" s="1043"/>
      <c r="AH227" s="1043"/>
      <c r="AI227" s="1043"/>
      <c r="AJ227" s="1043"/>
      <c r="AK227" s="1043"/>
      <c r="AL227" s="1043"/>
      <c r="AM227" s="1043"/>
      <c r="AN227" s="1043"/>
      <c r="AO227" s="1044"/>
      <c r="AP227" s="50"/>
      <c r="AQ227" s="1042"/>
      <c r="AR227" s="1043"/>
      <c r="AS227" s="1043"/>
      <c r="AT227" s="1043"/>
      <c r="AU227" s="1043"/>
      <c r="AV227" s="1043"/>
      <c r="AW227" s="1043"/>
      <c r="AX227" s="1043"/>
      <c r="AY227" s="1043">
        <v>44739</v>
      </c>
      <c r="AZ227" s="1043">
        <v>44739</v>
      </c>
      <c r="BA227" s="1043">
        <v>44739</v>
      </c>
      <c r="BB227" s="1043">
        <v>44739</v>
      </c>
      <c r="BC227" s="1043">
        <v>44739</v>
      </c>
      <c r="BD227" s="1043"/>
      <c r="BE227" s="1043"/>
      <c r="BF227" s="1043"/>
      <c r="BG227" s="1043"/>
      <c r="BH227" s="1043"/>
      <c r="BI227" s="1043"/>
      <c r="BJ227" s="1043"/>
      <c r="BK227" s="1043"/>
      <c r="BL227" s="1043"/>
      <c r="BM227" s="1043"/>
      <c r="BN227" s="1043"/>
      <c r="BO227" s="1043"/>
      <c r="BP227" s="1043"/>
      <c r="BQ227" s="1043"/>
      <c r="BR227" s="1043"/>
      <c r="BS227" s="1043"/>
      <c r="BT227" s="1044"/>
    </row>
    <row r="228" spans="2:72">
      <c r="B228" s="1041"/>
      <c r="C228" s="1041" t="s">
        <v>798</v>
      </c>
      <c r="D228" s="1041" t="s">
        <v>118</v>
      </c>
      <c r="E228" s="1041" t="s">
        <v>796</v>
      </c>
      <c r="F228" s="1041"/>
      <c r="G228" s="1041"/>
      <c r="H228" s="1052">
        <v>2017</v>
      </c>
      <c r="I228" s="640" t="s">
        <v>575</v>
      </c>
      <c r="J228" s="640" t="s">
        <v>578</v>
      </c>
      <c r="K228" s="50"/>
      <c r="L228" s="1042"/>
      <c r="M228" s="1043"/>
      <c r="N228" s="1043"/>
      <c r="O228" s="1043"/>
      <c r="P228" s="1043"/>
      <c r="Q228" s="1043"/>
      <c r="R228" s="1043">
        <v>293.21743356000002</v>
      </c>
      <c r="S228" s="1043">
        <v>291.75134639219999</v>
      </c>
      <c r="T228" s="1043">
        <v>291.75134639219999</v>
      </c>
      <c r="U228" s="1043">
        <v>291.75134639219999</v>
      </c>
      <c r="V228" s="1043">
        <v>291.75134639219999</v>
      </c>
      <c r="W228" s="1043"/>
      <c r="X228" s="1043"/>
      <c r="Y228" s="1043"/>
      <c r="Z228" s="1043"/>
      <c r="AA228" s="1043"/>
      <c r="AB228" s="1043"/>
      <c r="AC228" s="1043"/>
      <c r="AD228" s="1043"/>
      <c r="AE228" s="1043"/>
      <c r="AF228" s="1043"/>
      <c r="AG228" s="1043"/>
      <c r="AH228" s="1043"/>
      <c r="AI228" s="1043"/>
      <c r="AJ228" s="1043"/>
      <c r="AK228" s="1043"/>
      <c r="AL228" s="1043"/>
      <c r="AM228" s="1043"/>
      <c r="AN228" s="1043"/>
      <c r="AO228" s="1044"/>
      <c r="AP228" s="50"/>
      <c r="AQ228" s="1042"/>
      <c r="AR228" s="1043"/>
      <c r="AS228" s="1043"/>
      <c r="AT228" s="1043"/>
      <c r="AU228" s="1043"/>
      <c r="AV228" s="1043"/>
      <c r="AW228" s="1053">
        <v>809759.55659999989</v>
      </c>
      <c r="AX228" s="1053">
        <v>805710.75881699985</v>
      </c>
      <c r="AY228" s="1053">
        <v>805710.75881699985</v>
      </c>
      <c r="AZ228" s="1053">
        <v>805710.75881699985</v>
      </c>
      <c r="BA228" s="1053">
        <v>805710.75881699985</v>
      </c>
      <c r="BB228" s="1043"/>
      <c r="BC228" s="1043"/>
      <c r="BD228" s="1043"/>
      <c r="BE228" s="1043"/>
      <c r="BF228" s="1043"/>
      <c r="BG228" s="1043"/>
      <c r="BH228" s="1043"/>
      <c r="BI228" s="1043"/>
      <c r="BJ228" s="1043"/>
      <c r="BK228" s="1043"/>
      <c r="BL228" s="1043"/>
      <c r="BM228" s="1043"/>
      <c r="BN228" s="1043"/>
      <c r="BO228" s="1043"/>
      <c r="BP228" s="1043"/>
      <c r="BQ228" s="1043"/>
      <c r="BR228" s="1043"/>
      <c r="BS228" s="1043"/>
      <c r="BT228" s="1044"/>
    </row>
    <row r="229" spans="2:72">
      <c r="B229" s="1041"/>
      <c r="C229" s="1041" t="s">
        <v>798</v>
      </c>
      <c r="D229" s="1041" t="s">
        <v>118</v>
      </c>
      <c r="E229" s="1041" t="s">
        <v>796</v>
      </c>
      <c r="F229" s="1041"/>
      <c r="G229" s="1041"/>
      <c r="H229" s="1052">
        <v>2018</v>
      </c>
      <c r="I229" s="640" t="s">
        <v>575</v>
      </c>
      <c r="J229" s="640" t="s">
        <v>578</v>
      </c>
      <c r="K229" s="50"/>
      <c r="L229" s="1042"/>
      <c r="M229" s="1043"/>
      <c r="N229" s="1043"/>
      <c r="O229" s="1043"/>
      <c r="P229" s="1043"/>
      <c r="Q229" s="1043"/>
      <c r="R229" s="1043"/>
      <c r="S229" s="1043">
        <v>818.7</v>
      </c>
      <c r="T229" s="1053">
        <v>818.67333564000012</v>
      </c>
      <c r="U229" s="1053">
        <v>814.5799689618002</v>
      </c>
      <c r="V229" s="1053">
        <v>814.5799689618002</v>
      </c>
      <c r="W229" s="1053">
        <v>814.5799689618002</v>
      </c>
      <c r="X229" s="1053"/>
      <c r="Y229" s="1043"/>
      <c r="Z229" s="1043"/>
      <c r="AA229" s="1043"/>
      <c r="AB229" s="1043"/>
      <c r="AC229" s="1043"/>
      <c r="AD229" s="1043"/>
      <c r="AE229" s="1043"/>
      <c r="AF229" s="1043"/>
      <c r="AG229" s="1043"/>
      <c r="AH229" s="1043"/>
      <c r="AI229" s="1043"/>
      <c r="AJ229" s="1043"/>
      <c r="AK229" s="1043"/>
      <c r="AL229" s="1043"/>
      <c r="AM229" s="1043"/>
      <c r="AN229" s="1043"/>
      <c r="AO229" s="1044"/>
      <c r="AP229" s="50"/>
      <c r="AQ229" s="1042"/>
      <c r="AR229" s="1043"/>
      <c r="AS229" s="1043"/>
      <c r="AT229" s="1043"/>
      <c r="AU229" s="1043"/>
      <c r="AV229" s="1043"/>
      <c r="AW229" s="1043"/>
      <c r="AX229" s="1053">
        <v>4153881.5274800006</v>
      </c>
      <c r="AY229" s="1053">
        <v>4153881.5274800006</v>
      </c>
      <c r="AZ229" s="1043">
        <v>4133112.119842601</v>
      </c>
      <c r="BA229" s="1043">
        <v>4133112.119842601</v>
      </c>
      <c r="BB229" s="1043">
        <v>4133112.119842601</v>
      </c>
      <c r="BC229" s="1043"/>
      <c r="BD229" s="1043"/>
      <c r="BE229" s="1043"/>
      <c r="BF229" s="1043"/>
      <c r="BG229" s="1043"/>
      <c r="BH229" s="1043"/>
      <c r="BI229" s="1043"/>
      <c r="BJ229" s="1043"/>
      <c r="BK229" s="1043"/>
      <c r="BL229" s="1043"/>
      <c r="BM229" s="1043"/>
      <c r="BN229" s="1043"/>
      <c r="BO229" s="1043"/>
      <c r="BP229" s="1043"/>
      <c r="BQ229" s="1043"/>
      <c r="BR229" s="1043"/>
      <c r="BS229" s="1043"/>
      <c r="BT229" s="1044"/>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33:AO43 AQ41:BT43">
    <cfRule type="cellIs" dxfId="16" priority="12" operator="equal">
      <formula>0</formula>
    </cfRule>
  </conditionalFormatting>
  <conditionalFormatting sqref="L106:AO109">
    <cfRule type="cellIs" dxfId="15" priority="9" operator="equal">
      <formula>0</formula>
    </cfRule>
  </conditionalFormatting>
  <conditionalFormatting sqref="L70:AO73">
    <cfRule type="cellIs" dxfId="14" priority="11" operator="equal">
      <formula>0</formula>
    </cfRule>
  </conditionalFormatting>
  <conditionalFormatting sqref="L87:AO90">
    <cfRule type="cellIs" dxfId="13" priority="10" operator="equal">
      <formula>0</formula>
    </cfRule>
  </conditionalFormatting>
  <conditionalFormatting sqref="AQ27:BT28">
    <cfRule type="cellIs" dxfId="12" priority="8" operator="equal">
      <formula>0</formula>
    </cfRule>
  </conditionalFormatting>
  <conditionalFormatting sqref="AQ29:BT40">
    <cfRule type="cellIs" dxfId="11" priority="7" operator="equal">
      <formula>0</formula>
    </cfRule>
  </conditionalFormatting>
  <conditionalFormatting sqref="L210:AO222 AQ210:AW214 BC210:BT214 AQ215:BT222">
    <cfRule type="cellIs" dxfId="10" priority="6" operator="equal">
      <formula>0</formula>
    </cfRule>
  </conditionalFormatting>
  <conditionalFormatting sqref="AX210:BB210">
    <cfRule type="cellIs" dxfId="9" priority="5" operator="equal">
      <formula>0</formula>
    </cfRule>
  </conditionalFormatting>
  <conditionalFormatting sqref="AX211:BB211">
    <cfRule type="cellIs" dxfId="8" priority="4" operator="equal">
      <formula>0</formula>
    </cfRule>
  </conditionalFormatting>
  <conditionalFormatting sqref="AX212:BB212">
    <cfRule type="cellIs" dxfId="7" priority="3" operator="equal">
      <formula>0</formula>
    </cfRule>
  </conditionalFormatting>
  <conditionalFormatting sqref="AX214:BB214">
    <cfRule type="cellIs" dxfId="6" priority="1" operator="equal">
      <formula>0</formula>
    </cfRule>
  </conditionalFormatting>
  <conditionalFormatting sqref="L27:AO69 AQ37:BT71 L223:AO229 AQ223:BT229">
    <cfRule type="cellIs" dxfId="5" priority="17" operator="equal">
      <formula>0</formula>
    </cfRule>
  </conditionalFormatting>
  <conditionalFormatting sqref="L110:AO209 AQ108:BT209">
    <cfRule type="cellIs" dxfId="4" priority="14" operator="equal">
      <formula>0</formula>
    </cfRule>
  </conditionalFormatting>
  <conditionalFormatting sqref="L74:AO86 AQ72:BT88">
    <cfRule type="cellIs" dxfId="3" priority="16" operator="equal">
      <formula>0</formula>
    </cfRule>
  </conditionalFormatting>
  <conditionalFormatting sqref="L91:AO105 AQ89:BT107">
    <cfRule type="cellIs" dxfId="2" priority="15" operator="equal">
      <formula>0</formula>
    </cfRule>
  </conditionalFormatting>
  <conditionalFormatting sqref="L27:AO32">
    <cfRule type="cellIs" dxfId="1" priority="13" operator="equal">
      <formula>0</formula>
    </cfRule>
  </conditionalFormatting>
  <conditionalFormatting sqref="AX213:BB213">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C00-000000000000}">
          <x14:formula1>
            <xm:f>DropDownList!$G$2:$G$11</xm:f>
          </x14:formula1>
          <xm:sqref>I230:I1048576</xm:sqref>
        </x14:dataValidation>
        <x14:dataValidation type="list" allowBlank="1" showInputMessage="1" showErrorMessage="1" xr:uid="{00000000-0002-0000-0C00-000001000000}">
          <x14:formula1>
            <xm:f>DropDownList!$H$2:$H$3</xm:f>
          </x14:formula1>
          <xm:sqref>J230:J1048576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59999389629810485"/>
  </sheetPr>
  <dimension ref="A12:U95"/>
  <sheetViews>
    <sheetView topLeftCell="A40" zoomScale="110" zoomScaleNormal="110" workbookViewId="0">
      <selection activeCell="F65" sqref="F65"/>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11.1796875" style="12" customWidth="1"/>
    <col min="8" max="8" width="13.7265625" style="12" customWidth="1"/>
    <col min="9" max="9" width="11" style="12" customWidth="1"/>
    <col min="10" max="10" width="13" style="12" customWidth="1"/>
    <col min="11" max="11" width="11.5429687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85"/>
      <c r="B13" s="585" t="s">
        <v>171</v>
      </c>
      <c r="D13" s="126" t="s">
        <v>175</v>
      </c>
      <c r="E13" s="731"/>
      <c r="F13" s="177"/>
      <c r="G13" s="178"/>
      <c r="H13" s="179"/>
      <c r="K13" s="179"/>
      <c r="L13" s="177"/>
      <c r="M13" s="177"/>
      <c r="N13" s="177"/>
      <c r="O13" s="177"/>
      <c r="P13" s="177"/>
      <c r="Q13" s="180"/>
    </row>
    <row r="14" spans="1:17" s="9" customFormat="1" ht="15.75" customHeight="1">
      <c r="B14" s="548"/>
      <c r="D14" s="17"/>
      <c r="E14" s="17"/>
      <c r="F14" s="177"/>
      <c r="G14" s="178"/>
      <c r="H14" s="179"/>
      <c r="K14" s="179"/>
      <c r="L14" s="177"/>
      <c r="M14" s="177"/>
      <c r="N14" s="177"/>
      <c r="O14" s="177"/>
      <c r="P14" s="177"/>
      <c r="Q14" s="180"/>
    </row>
    <row r="15" spans="1:17" ht="15.5">
      <c r="B15" s="585" t="s">
        <v>505</v>
      </c>
    </row>
    <row r="16" spans="1:17" ht="15.5">
      <c r="B16" s="585"/>
    </row>
    <row r="17" spans="2:21" s="664" customFormat="1" ht="20.5" customHeight="1">
      <c r="B17" s="662" t="s">
        <v>656</v>
      </c>
      <c r="C17" s="663"/>
      <c r="D17" s="663"/>
      <c r="E17" s="663"/>
      <c r="F17" s="663"/>
      <c r="G17" s="663"/>
      <c r="H17" s="663"/>
      <c r="I17" s="663"/>
      <c r="J17" s="663"/>
      <c r="K17" s="663"/>
      <c r="L17" s="663"/>
      <c r="M17" s="663"/>
      <c r="N17" s="663"/>
      <c r="O17" s="663"/>
      <c r="P17" s="663"/>
      <c r="Q17" s="663"/>
      <c r="R17" s="663"/>
      <c r="S17" s="663"/>
      <c r="T17" s="663"/>
      <c r="U17" s="663"/>
    </row>
    <row r="18" spans="2:21" ht="60" customHeight="1">
      <c r="B18" s="1214" t="s">
        <v>693</v>
      </c>
      <c r="C18" s="1214"/>
      <c r="D18" s="1214"/>
      <c r="E18" s="1214"/>
      <c r="F18" s="1214"/>
      <c r="G18" s="1214"/>
      <c r="H18" s="1214"/>
      <c r="I18" s="1214"/>
      <c r="J18" s="1214"/>
      <c r="K18" s="1214"/>
      <c r="L18" s="1214"/>
      <c r="M18" s="1214"/>
      <c r="N18" s="1214"/>
      <c r="O18" s="1214"/>
      <c r="P18" s="1214"/>
      <c r="Q18" s="1214"/>
      <c r="R18" s="1214"/>
      <c r="S18" s="1214"/>
      <c r="T18" s="1214"/>
      <c r="U18" s="1214"/>
    </row>
    <row r="21" spans="2:21" ht="21">
      <c r="B21" s="751" t="s">
        <v>739</v>
      </c>
    </row>
    <row r="22" spans="2:21" ht="29">
      <c r="B22" s="752"/>
      <c r="C22" s="753"/>
      <c r="D22" s="753"/>
      <c r="E22" s="754"/>
      <c r="F22" s="755" t="s">
        <v>741</v>
      </c>
      <c r="G22" s="755" t="s">
        <v>742</v>
      </c>
      <c r="H22" s="756" t="s">
        <v>743</v>
      </c>
      <c r="I22" s="757" t="s">
        <v>744</v>
      </c>
      <c r="J22" s="758"/>
    </row>
    <row r="23" spans="2:21">
      <c r="B23" s="759" t="s">
        <v>745</v>
      </c>
      <c r="C23" s="760"/>
      <c r="D23" s="760"/>
      <c r="E23" s="761"/>
      <c r="F23" s="762" t="s">
        <v>28</v>
      </c>
      <c r="G23" s="762" t="s">
        <v>28</v>
      </c>
      <c r="H23" s="763" t="s">
        <v>28</v>
      </c>
      <c r="I23" s="764" t="s">
        <v>28</v>
      </c>
      <c r="J23" s="765" t="s">
        <v>27</v>
      </c>
    </row>
    <row r="24" spans="2:21">
      <c r="B24" s="766" t="s">
        <v>746</v>
      </c>
      <c r="C24" s="767"/>
      <c r="D24" s="767"/>
      <c r="E24" s="768"/>
      <c r="F24" s="769">
        <f>F46</f>
        <v>4350.6621000000005</v>
      </c>
      <c r="G24" s="770">
        <f>F69</f>
        <v>562.57626599999821</v>
      </c>
      <c r="H24" s="770">
        <f>F92</f>
        <v>1463.1690149999999</v>
      </c>
      <c r="I24" s="771">
        <f>SUM(F24:H24)</f>
        <v>6376.4073809999991</v>
      </c>
      <c r="J24" s="772">
        <v>2286980.2759515466</v>
      </c>
    </row>
    <row r="25" spans="2:21" ht="15" thickBot="1">
      <c r="B25" s="773" t="s">
        <v>735</v>
      </c>
      <c r="C25" s="774"/>
      <c r="D25" s="774"/>
      <c r="E25" s="775"/>
      <c r="F25" s="776">
        <f>F47</f>
        <v>15161.957999999999</v>
      </c>
      <c r="G25" s="777">
        <f>F70</f>
        <v>1316.6065079999967</v>
      </c>
      <c r="H25" s="777">
        <f t="shared" ref="H25:H27" si="0">F93</f>
        <v>5396.394096</v>
      </c>
      <c r="I25" s="778">
        <f t="shared" ref="I25:I27" si="1">SUM(F25:H25)</f>
        <v>21874.958603999996</v>
      </c>
      <c r="J25" s="779">
        <v>7845232.4222105686</v>
      </c>
    </row>
    <row r="26" spans="2:21" ht="15" thickBot="1">
      <c r="B26" s="780" t="s">
        <v>736</v>
      </c>
      <c r="C26" s="781"/>
      <c r="D26" s="781"/>
      <c r="E26" s="782"/>
      <c r="F26" s="783">
        <f>F48</f>
        <v>15161.957999999999</v>
      </c>
      <c r="G26" s="784">
        <f>F71</f>
        <v>1316.6065079999967</v>
      </c>
      <c r="H26" s="784">
        <f t="shared" si="0"/>
        <v>5396.394096</v>
      </c>
      <c r="I26" s="785">
        <f t="shared" si="1"/>
        <v>21874.958603999996</v>
      </c>
      <c r="J26" s="786">
        <v>7845232.4222105686</v>
      </c>
    </row>
    <row r="27" spans="2:21">
      <c r="B27" s="787" t="s">
        <v>737</v>
      </c>
      <c r="C27" s="788"/>
      <c r="D27" s="788"/>
      <c r="E27" s="789"/>
      <c r="F27" s="769">
        <f>F49</f>
        <v>15161.957999999999</v>
      </c>
      <c r="G27" s="770">
        <f>F72</f>
        <v>1316.6065079999967</v>
      </c>
      <c r="H27" s="770">
        <f t="shared" si="0"/>
        <v>5396.394096</v>
      </c>
      <c r="I27" s="790">
        <f t="shared" si="1"/>
        <v>21874.958603999996</v>
      </c>
      <c r="J27" s="791">
        <v>7845232.4222105686</v>
      </c>
    </row>
    <row r="28" spans="2:21" ht="21">
      <c r="B28" s="751"/>
    </row>
    <row r="30" spans="2:21" ht="21">
      <c r="B30" s="751" t="s">
        <v>738</v>
      </c>
      <c r="C30" s="730"/>
      <c r="E30" s="730"/>
      <c r="F30" s="730"/>
      <c r="H30" s="744" t="s">
        <v>733</v>
      </c>
    </row>
    <row r="31" spans="2:21" ht="18.75" customHeight="1">
      <c r="B31" s="1213" t="s">
        <v>672</v>
      </c>
      <c r="C31" s="1213"/>
      <c r="D31" s="1213"/>
      <c r="E31" s="1213"/>
      <c r="F31" s="1213"/>
      <c r="H31" s="12" t="s">
        <v>680</v>
      </c>
      <c r="M31" s="12" t="s">
        <v>681</v>
      </c>
    </row>
    <row r="32" spans="2:21" ht="43.5">
      <c r="B32" s="727" t="s">
        <v>62</v>
      </c>
      <c r="C32" s="727" t="s">
        <v>673</v>
      </c>
      <c r="D32" s="727" t="s">
        <v>674</v>
      </c>
      <c r="E32" s="727" t="s">
        <v>676</v>
      </c>
      <c r="F32" s="727" t="s">
        <v>675</v>
      </c>
      <c r="H32" s="727" t="s">
        <v>677</v>
      </c>
      <c r="I32" s="727" t="s">
        <v>678</v>
      </c>
      <c r="J32" s="727" t="s">
        <v>679</v>
      </c>
      <c r="K32" s="727" t="s">
        <v>673</v>
      </c>
      <c r="M32" s="727" t="s">
        <v>677</v>
      </c>
      <c r="N32" s="727" t="s">
        <v>678</v>
      </c>
      <c r="O32" s="727" t="s">
        <v>679</v>
      </c>
      <c r="P32" s="727" t="s">
        <v>673</v>
      </c>
    </row>
    <row r="33" spans="2:16" ht="16.5">
      <c r="B33" s="733"/>
      <c r="C33" s="733" t="s">
        <v>683</v>
      </c>
      <c r="D33" s="733" t="s">
        <v>684</v>
      </c>
      <c r="E33" s="733" t="s">
        <v>685</v>
      </c>
      <c r="F33" s="733" t="s">
        <v>686</v>
      </c>
      <c r="H33" s="733"/>
      <c r="I33" s="733" t="s">
        <v>687</v>
      </c>
      <c r="J33" s="733" t="s">
        <v>688</v>
      </c>
      <c r="K33" s="733" t="s">
        <v>689</v>
      </c>
      <c r="M33" s="733"/>
      <c r="N33" s="733" t="s">
        <v>690</v>
      </c>
      <c r="O33" s="733" t="s">
        <v>691</v>
      </c>
      <c r="P33" s="733" t="s">
        <v>692</v>
      </c>
    </row>
    <row r="34" spans="2:16" ht="15.75" customHeight="1">
      <c r="B34" s="729">
        <v>42736</v>
      </c>
      <c r="C34" s="736"/>
      <c r="D34" s="734"/>
      <c r="E34" s="728"/>
      <c r="F34" s="728"/>
      <c r="H34" s="728" t="s">
        <v>732</v>
      </c>
      <c r="I34" s="728">
        <v>91</v>
      </c>
      <c r="J34" s="742">
        <f>5341+5</f>
        <v>5346</v>
      </c>
      <c r="K34" s="743">
        <f>J34*I34/1000</f>
        <v>486.48599999999999</v>
      </c>
      <c r="M34" s="728" t="s">
        <v>734</v>
      </c>
      <c r="N34" s="743">
        <v>35.1</v>
      </c>
      <c r="O34" s="742">
        <f>10669+45</f>
        <v>10714</v>
      </c>
      <c r="P34" s="745">
        <f>O34*N34/1000</f>
        <v>376.06140000000005</v>
      </c>
    </row>
    <row r="35" spans="2:16" ht="15.75" customHeight="1">
      <c r="B35" s="729">
        <v>42767</v>
      </c>
      <c r="C35" s="737"/>
      <c r="D35" s="738"/>
      <c r="E35" s="728"/>
      <c r="F35" s="735"/>
      <c r="H35" s="728" t="s">
        <v>732</v>
      </c>
      <c r="I35" s="728">
        <v>130</v>
      </c>
      <c r="J35" s="742">
        <f>7228+21</f>
        <v>7249</v>
      </c>
      <c r="K35" s="743">
        <f t="shared" ref="K35:K43" si="2">J35*I35/1000</f>
        <v>942.37</v>
      </c>
      <c r="M35" s="728" t="s">
        <v>734</v>
      </c>
      <c r="N35" s="743">
        <v>38.5</v>
      </c>
      <c r="O35" s="742">
        <f>4184+19</f>
        <v>4203</v>
      </c>
      <c r="P35" s="746">
        <f t="shared" ref="P35:P39" si="3">O35*N35/1000</f>
        <v>161.81549999999999</v>
      </c>
    </row>
    <row r="36" spans="2:16" ht="15.75" customHeight="1">
      <c r="B36" s="729">
        <v>42795</v>
      </c>
      <c r="C36" s="728"/>
      <c r="D36" s="728"/>
      <c r="E36" s="728"/>
      <c r="F36" s="728"/>
      <c r="H36" s="728" t="s">
        <v>732</v>
      </c>
      <c r="I36" s="728">
        <v>135</v>
      </c>
      <c r="J36" s="742">
        <f>2+6</f>
        <v>8</v>
      </c>
      <c r="K36" s="743">
        <f t="shared" si="2"/>
        <v>1.08</v>
      </c>
      <c r="M36" s="728" t="s">
        <v>734</v>
      </c>
      <c r="N36" s="743">
        <v>53.4</v>
      </c>
      <c r="O36" s="742">
        <v>14</v>
      </c>
      <c r="P36" s="746">
        <f t="shared" si="3"/>
        <v>0.74760000000000004</v>
      </c>
    </row>
    <row r="37" spans="2:16" ht="15.75" customHeight="1">
      <c r="B37" s="729">
        <v>42826</v>
      </c>
      <c r="C37" s="728"/>
      <c r="D37" s="728"/>
      <c r="E37" s="728"/>
      <c r="F37" s="728"/>
      <c r="H37" s="728" t="s">
        <v>732</v>
      </c>
      <c r="I37" s="728">
        <v>155</v>
      </c>
      <c r="J37" s="742">
        <v>4</v>
      </c>
      <c r="K37" s="743">
        <f t="shared" si="2"/>
        <v>0.62</v>
      </c>
      <c r="M37" s="728" t="s">
        <v>734</v>
      </c>
      <c r="N37" s="743">
        <v>68.09</v>
      </c>
      <c r="O37" s="742">
        <v>9</v>
      </c>
      <c r="P37" s="746">
        <f t="shared" si="3"/>
        <v>0.61281000000000008</v>
      </c>
    </row>
    <row r="38" spans="2:16" ht="15.75" customHeight="1">
      <c r="B38" s="729">
        <v>42856</v>
      </c>
      <c r="C38" s="728"/>
      <c r="D38" s="728"/>
      <c r="E38" s="728"/>
      <c r="F38" s="728"/>
      <c r="H38" s="728" t="s">
        <v>732</v>
      </c>
      <c r="I38" s="728">
        <v>195</v>
      </c>
      <c r="J38" s="742">
        <v>1</v>
      </c>
      <c r="K38" s="743">
        <f t="shared" si="2"/>
        <v>0.19500000000000001</v>
      </c>
      <c r="M38" s="728" t="s">
        <v>734</v>
      </c>
      <c r="N38" s="743">
        <v>78</v>
      </c>
      <c r="O38" s="742">
        <v>3</v>
      </c>
      <c r="P38" s="746">
        <f t="shared" si="3"/>
        <v>0.23400000000000001</v>
      </c>
    </row>
    <row r="39" spans="2:16" ht="15.75" customHeight="1">
      <c r="B39" s="729">
        <v>42887</v>
      </c>
      <c r="C39" s="728"/>
      <c r="D39" s="728"/>
      <c r="E39" s="728"/>
      <c r="F39" s="728"/>
      <c r="H39" s="728" t="s">
        <v>732</v>
      </c>
      <c r="I39" s="728">
        <v>196</v>
      </c>
      <c r="J39" s="742">
        <f>1267+16</f>
        <v>1283</v>
      </c>
      <c r="K39" s="743">
        <f t="shared" si="2"/>
        <v>251.46799999999999</v>
      </c>
      <c r="M39" s="728" t="s">
        <v>734</v>
      </c>
      <c r="N39" s="743">
        <v>120</v>
      </c>
      <c r="O39" s="742">
        <v>9</v>
      </c>
      <c r="P39" s="746">
        <f t="shared" si="3"/>
        <v>1.08</v>
      </c>
    </row>
    <row r="40" spans="2:16" ht="15.75" customHeight="1">
      <c r="B40" s="729">
        <v>42917</v>
      </c>
      <c r="C40" s="802">
        <f>K49</f>
        <v>1944.434</v>
      </c>
      <c r="D40" s="728"/>
      <c r="E40" s="728"/>
      <c r="F40" s="728"/>
      <c r="H40" s="728" t="s">
        <v>732</v>
      </c>
      <c r="I40" s="728">
        <v>215</v>
      </c>
      <c r="J40" s="742">
        <v>1</v>
      </c>
      <c r="K40" s="743">
        <f t="shared" si="2"/>
        <v>0.215</v>
      </c>
      <c r="M40" s="728"/>
      <c r="N40" s="728"/>
      <c r="O40" s="728"/>
      <c r="P40" s="728"/>
    </row>
    <row r="41" spans="2:16" ht="15.75" customHeight="1">
      <c r="B41" s="729">
        <v>42948</v>
      </c>
      <c r="C41" s="747">
        <f>+C40-D41</f>
        <v>1670.452</v>
      </c>
      <c r="D41" s="743">
        <v>273.98200000000003</v>
      </c>
      <c r="E41" s="743">
        <v>0.9</v>
      </c>
      <c r="F41" s="749">
        <f>D41*E41</f>
        <v>246.58380000000002</v>
      </c>
      <c r="H41" s="728" t="s">
        <v>732</v>
      </c>
      <c r="I41" s="728">
        <v>225</v>
      </c>
      <c r="J41" s="742">
        <f>6+8</f>
        <v>14</v>
      </c>
      <c r="K41" s="743">
        <f t="shared" si="2"/>
        <v>3.15</v>
      </c>
      <c r="M41" s="728"/>
      <c r="N41" s="728"/>
      <c r="O41" s="728"/>
      <c r="P41" s="728"/>
    </row>
    <row r="42" spans="2:16" ht="15.75" customHeight="1">
      <c r="B42" s="729">
        <v>42979</v>
      </c>
      <c r="C42" s="747">
        <f t="shared" ref="C42:C44" si="4">+C41-D42</f>
        <v>1273.356</v>
      </c>
      <c r="D42" s="748">
        <v>397.096</v>
      </c>
      <c r="E42" s="743">
        <v>0.9</v>
      </c>
      <c r="F42" s="749">
        <f>(D41+D42)*E42</f>
        <v>603.97019999999998</v>
      </c>
      <c r="H42" s="728" t="s">
        <v>732</v>
      </c>
      <c r="I42" s="728">
        <v>246</v>
      </c>
      <c r="J42" s="742">
        <f>1013+7</f>
        <v>1020</v>
      </c>
      <c r="K42" s="743">
        <f t="shared" si="2"/>
        <v>250.92</v>
      </c>
      <c r="M42" s="728"/>
      <c r="N42" s="728"/>
      <c r="O42" s="728"/>
      <c r="P42" s="728"/>
    </row>
    <row r="43" spans="2:16" ht="15.75" customHeight="1">
      <c r="B43" s="729">
        <v>43009</v>
      </c>
      <c r="C43" s="747">
        <f t="shared" si="4"/>
        <v>854.65499999999997</v>
      </c>
      <c r="D43" s="743">
        <v>418.70100000000002</v>
      </c>
      <c r="E43" s="743">
        <f>E42</f>
        <v>0.9</v>
      </c>
      <c r="F43" s="749">
        <f>(+D41+D42+D43)*E43</f>
        <v>980.80110000000002</v>
      </c>
      <c r="H43" s="728" t="s">
        <v>732</v>
      </c>
      <c r="I43" s="728">
        <v>305</v>
      </c>
      <c r="J43" s="742">
        <v>26</v>
      </c>
      <c r="K43" s="743">
        <f t="shared" si="2"/>
        <v>7.93</v>
      </c>
      <c r="M43" s="728"/>
      <c r="N43" s="728"/>
      <c r="O43" s="728"/>
      <c r="P43" s="728"/>
    </row>
    <row r="44" spans="2:16" ht="15.75" customHeight="1">
      <c r="B44" s="729">
        <v>43040</v>
      </c>
      <c r="C44" s="747">
        <f t="shared" si="4"/>
        <v>549.08899999999994</v>
      </c>
      <c r="D44" s="743">
        <v>305.56599999999997</v>
      </c>
      <c r="E44" s="743">
        <f t="shared" ref="E44:E45" si="5">E43</f>
        <v>0.9</v>
      </c>
      <c r="F44" s="749">
        <f>(D41+D42+D43+D44)*E44</f>
        <v>1255.8105</v>
      </c>
      <c r="H44" s="728"/>
      <c r="I44" s="728"/>
      <c r="J44" s="728"/>
      <c r="K44" s="728"/>
      <c r="M44" s="728"/>
      <c r="N44" s="728"/>
      <c r="O44" s="728"/>
      <c r="P44" s="728"/>
    </row>
    <row r="45" spans="2:16" ht="15.75" customHeight="1">
      <c r="B45" s="729">
        <v>43070</v>
      </c>
      <c r="C45" s="737">
        <f>P49</f>
        <v>540.55131000000006</v>
      </c>
      <c r="D45" s="743">
        <v>8.5399999999999991</v>
      </c>
      <c r="E45" s="743">
        <f t="shared" si="5"/>
        <v>0.9</v>
      </c>
      <c r="F45" s="749">
        <f>(D41+ D42+D43+D44+D45)*E45</f>
        <v>1263.4965</v>
      </c>
      <c r="H45" s="728"/>
      <c r="I45" s="728"/>
      <c r="J45" s="728"/>
      <c r="K45" s="728"/>
      <c r="M45" s="728"/>
      <c r="N45" s="728"/>
      <c r="O45" s="728"/>
      <c r="P45" s="728"/>
    </row>
    <row r="46" spans="2:16" ht="16.399999999999999" customHeight="1">
      <c r="B46" s="739" t="s">
        <v>26</v>
      </c>
      <c r="C46" s="740"/>
      <c r="D46" s="793">
        <f>SUM(D40:D45)</f>
        <v>1403.885</v>
      </c>
      <c r="E46" s="740"/>
      <c r="F46" s="750">
        <f>SUM(F35:F45)</f>
        <v>4350.6621000000005</v>
      </c>
      <c r="H46" s="728"/>
      <c r="I46" s="728"/>
      <c r="J46" s="728"/>
      <c r="K46" s="728"/>
      <c r="M46" s="728"/>
      <c r="N46" s="728"/>
      <c r="O46" s="728"/>
      <c r="P46" s="728"/>
    </row>
    <row r="47" spans="2:16" ht="15" thickBot="1">
      <c r="B47" s="1032" t="s">
        <v>735</v>
      </c>
      <c r="C47" s="1033"/>
      <c r="D47" s="1033"/>
      <c r="E47" s="1033"/>
      <c r="F47" s="1034">
        <f>D46*E45*12</f>
        <v>15161.957999999999</v>
      </c>
      <c r="H47" s="728"/>
      <c r="I47" s="728"/>
      <c r="J47" s="728"/>
      <c r="K47" s="728"/>
      <c r="M47" s="728"/>
      <c r="N47" s="728"/>
      <c r="O47" s="728"/>
      <c r="P47" s="728"/>
    </row>
    <row r="48" spans="2:16" ht="15" thickBot="1">
      <c r="B48" s="1038" t="s">
        <v>736</v>
      </c>
      <c r="C48" s="1039"/>
      <c r="D48" s="1039"/>
      <c r="E48" s="1039"/>
      <c r="F48" s="1040">
        <f>F47</f>
        <v>15161.957999999999</v>
      </c>
      <c r="H48" s="728"/>
      <c r="I48" s="728"/>
      <c r="J48" s="728"/>
      <c r="K48" s="728"/>
      <c r="M48" s="728"/>
      <c r="N48" s="728"/>
      <c r="O48" s="728"/>
      <c r="P48" s="728"/>
    </row>
    <row r="49" spans="2:16">
      <c r="B49" s="1035" t="s">
        <v>737</v>
      </c>
      <c r="C49" s="1036"/>
      <c r="D49" s="1036"/>
      <c r="E49" s="1036"/>
      <c r="F49" s="1037">
        <f>F48</f>
        <v>15161.957999999999</v>
      </c>
      <c r="H49" s="739" t="s">
        <v>26</v>
      </c>
      <c r="I49" s="740"/>
      <c r="J49" s="740"/>
      <c r="K49" s="736">
        <f>SUM(K34:K48)</f>
        <v>1944.434</v>
      </c>
      <c r="M49" s="739" t="s">
        <v>26</v>
      </c>
      <c r="N49" s="740"/>
      <c r="O49" s="740"/>
      <c r="P49" s="737">
        <f>SUM(P34:P48)</f>
        <v>540.55131000000006</v>
      </c>
    </row>
    <row r="50" spans="2:16">
      <c r="B50" s="795"/>
      <c r="C50" s="796"/>
      <c r="D50" s="796"/>
      <c r="E50" s="796"/>
      <c r="F50" s="797"/>
      <c r="H50" s="798"/>
      <c r="I50" s="799"/>
      <c r="J50" s="799"/>
      <c r="K50" s="800"/>
      <c r="M50" s="798"/>
      <c r="N50" s="799"/>
      <c r="O50" s="799"/>
      <c r="P50" s="801"/>
    </row>
    <row r="52" spans="2:16" ht="21">
      <c r="B52" s="744" t="s">
        <v>740</v>
      </c>
    </row>
    <row r="53" spans="2:16" ht="21">
      <c r="B53" s="751" t="s">
        <v>748</v>
      </c>
      <c r="C53" s="730"/>
      <c r="E53" s="730"/>
      <c r="F53" s="730"/>
      <c r="H53" s="744" t="s">
        <v>791</v>
      </c>
    </row>
    <row r="54" spans="2:16">
      <c r="B54" s="1213" t="s">
        <v>672</v>
      </c>
      <c r="C54" s="1213"/>
      <c r="D54" s="1213"/>
      <c r="E54" s="1213"/>
      <c r="F54" s="1213"/>
      <c r="H54" s="12" t="s">
        <v>680</v>
      </c>
      <c r="M54" s="12" t="s">
        <v>681</v>
      </c>
    </row>
    <row r="55" spans="2:16" ht="43.5">
      <c r="B55" s="741" t="s">
        <v>62</v>
      </c>
      <c r="C55" s="741" t="s">
        <v>673</v>
      </c>
      <c r="D55" s="741" t="s">
        <v>674</v>
      </c>
      <c r="E55" s="741" t="s">
        <v>676</v>
      </c>
      <c r="F55" s="741" t="s">
        <v>675</v>
      </c>
      <c r="H55" s="741" t="s">
        <v>677</v>
      </c>
      <c r="I55" s="741" t="s">
        <v>678</v>
      </c>
      <c r="J55" s="741" t="s">
        <v>679</v>
      </c>
      <c r="K55" s="741" t="s">
        <v>673</v>
      </c>
      <c r="M55" s="741" t="s">
        <v>677</v>
      </c>
      <c r="N55" s="741" t="s">
        <v>678</v>
      </c>
      <c r="O55" s="741" t="s">
        <v>679</v>
      </c>
      <c r="P55" s="741" t="s">
        <v>673</v>
      </c>
    </row>
    <row r="56" spans="2:16" ht="16.5">
      <c r="B56" s="741"/>
      <c r="C56" s="741" t="s">
        <v>683</v>
      </c>
      <c r="D56" s="741" t="s">
        <v>684</v>
      </c>
      <c r="E56" s="741" t="s">
        <v>685</v>
      </c>
      <c r="F56" s="741" t="s">
        <v>686</v>
      </c>
      <c r="H56" s="741"/>
      <c r="I56" s="741" t="s">
        <v>687</v>
      </c>
      <c r="J56" s="741" t="s">
        <v>688</v>
      </c>
      <c r="K56" s="741" t="s">
        <v>689</v>
      </c>
      <c r="M56" s="741"/>
      <c r="N56" s="741" t="s">
        <v>690</v>
      </c>
      <c r="O56" s="741" t="s">
        <v>691</v>
      </c>
      <c r="P56" s="741" t="s">
        <v>692</v>
      </c>
    </row>
    <row r="57" spans="2:16">
      <c r="B57" s="729">
        <v>42736</v>
      </c>
      <c r="C57" s="736"/>
      <c r="D57" s="734"/>
      <c r="E57" s="728"/>
      <c r="F57" s="728"/>
      <c r="H57" s="728" t="s">
        <v>732</v>
      </c>
      <c r="I57" s="728">
        <v>91</v>
      </c>
      <c r="J57" s="728">
        <v>829</v>
      </c>
      <c r="K57" s="728">
        <v>75.438999999999993</v>
      </c>
      <c r="M57" s="728" t="s">
        <v>747</v>
      </c>
      <c r="N57" s="728">
        <v>29.4</v>
      </c>
      <c r="O57" s="728">
        <v>1411</v>
      </c>
      <c r="P57" s="743">
        <v>41.483400000000003</v>
      </c>
    </row>
    <row r="58" spans="2:16">
      <c r="B58" s="729">
        <v>42767</v>
      </c>
      <c r="C58" s="737"/>
      <c r="D58" s="738"/>
      <c r="E58" s="728"/>
      <c r="F58" s="735"/>
      <c r="H58" s="728" t="s">
        <v>732</v>
      </c>
      <c r="I58" s="728">
        <v>130</v>
      </c>
      <c r="J58" s="728">
        <v>536</v>
      </c>
      <c r="K58" s="728">
        <v>69.680000000000007</v>
      </c>
      <c r="M58" s="728" t="s">
        <v>747</v>
      </c>
      <c r="N58" s="728">
        <v>38.5</v>
      </c>
      <c r="O58" s="728">
        <v>53</v>
      </c>
      <c r="P58" s="743">
        <v>2.0405000000000002</v>
      </c>
    </row>
    <row r="59" spans="2:16">
      <c r="B59" s="729">
        <v>42795</v>
      </c>
      <c r="C59" s="728"/>
      <c r="D59" s="728"/>
      <c r="E59" s="728"/>
      <c r="F59" s="728"/>
      <c r="H59" s="728" t="s">
        <v>732</v>
      </c>
      <c r="I59" s="728">
        <v>196</v>
      </c>
      <c r="J59" s="728">
        <v>94</v>
      </c>
      <c r="K59" s="728">
        <v>18.423999999999999</v>
      </c>
      <c r="M59" s="728" t="s">
        <v>747</v>
      </c>
      <c r="N59" s="728">
        <v>68.09</v>
      </c>
      <c r="O59" s="728">
        <v>1</v>
      </c>
      <c r="P59" s="743">
        <v>6.8089999999999998E-2</v>
      </c>
    </row>
    <row r="60" spans="2:16">
      <c r="B60" s="729">
        <v>42826</v>
      </c>
      <c r="C60" s="728"/>
      <c r="D60" s="728"/>
      <c r="E60" s="728"/>
      <c r="F60" s="728"/>
      <c r="H60" s="728" t="s">
        <v>732</v>
      </c>
      <c r="I60" s="728">
        <v>215</v>
      </c>
      <c r="J60" s="728">
        <v>1</v>
      </c>
      <c r="K60" s="728">
        <v>0.215</v>
      </c>
      <c r="M60" s="728"/>
      <c r="N60" s="743"/>
      <c r="O60" s="742"/>
      <c r="P60" s="746"/>
    </row>
    <row r="61" spans="2:16">
      <c r="B61" s="729">
        <v>42856</v>
      </c>
      <c r="C61" s="728"/>
      <c r="D61" s="728"/>
      <c r="E61" s="728"/>
      <c r="F61" s="728"/>
      <c r="H61" s="728" t="s">
        <v>732</v>
      </c>
      <c r="I61" s="728">
        <v>246</v>
      </c>
      <c r="J61" s="728">
        <v>2</v>
      </c>
      <c r="K61" s="728">
        <v>0.49199999999999999</v>
      </c>
      <c r="M61" s="728"/>
      <c r="N61" s="743"/>
      <c r="O61" s="742"/>
      <c r="P61" s="746"/>
    </row>
    <row r="62" spans="2:16">
      <c r="B62" s="729">
        <v>42887</v>
      </c>
      <c r="C62" s="802">
        <f>K72</f>
        <v>165.5</v>
      </c>
      <c r="D62" s="728"/>
      <c r="E62" s="728"/>
      <c r="F62" s="728"/>
      <c r="H62" s="728" t="s">
        <v>732</v>
      </c>
      <c r="I62" s="728">
        <v>290</v>
      </c>
      <c r="J62" s="728">
        <v>1</v>
      </c>
      <c r="K62" s="745">
        <v>0.28999999999999998</v>
      </c>
      <c r="M62" s="728"/>
      <c r="N62" s="743"/>
      <c r="O62" s="742"/>
      <c r="P62" s="746"/>
    </row>
    <row r="63" spans="2:16">
      <c r="B63" s="729">
        <v>42917</v>
      </c>
      <c r="C63" s="747">
        <f>C62-D63</f>
        <v>110.38460000000039</v>
      </c>
      <c r="D63" s="792">
        <v>55.11539999999961</v>
      </c>
      <c r="E63" s="743">
        <v>0.9</v>
      </c>
      <c r="F63" s="745">
        <f>D63*E63</f>
        <v>49.603859999999649</v>
      </c>
      <c r="H63" s="728" t="s">
        <v>732</v>
      </c>
      <c r="I63" s="728">
        <v>480</v>
      </c>
      <c r="J63" s="728">
        <v>2</v>
      </c>
      <c r="K63" s="745">
        <v>0.96</v>
      </c>
      <c r="M63" s="728"/>
      <c r="N63" s="728"/>
      <c r="O63" s="728"/>
      <c r="P63" s="728"/>
    </row>
    <row r="64" spans="2:16">
      <c r="B64" s="729">
        <v>42948</v>
      </c>
      <c r="C64" s="747">
        <f t="shared" ref="C64:C68" si="6">C63-D64</f>
        <v>74.21860000000035</v>
      </c>
      <c r="D64" s="792">
        <v>36.166000000000047</v>
      </c>
      <c r="E64" s="743">
        <v>0.9</v>
      </c>
      <c r="F64" s="749">
        <f>(D63+D64)*E64</f>
        <v>82.15325999999969</v>
      </c>
      <c r="H64" s="728"/>
      <c r="I64" s="728"/>
      <c r="J64" s="728"/>
      <c r="K64" s="745">
        <v>0</v>
      </c>
      <c r="M64" s="728"/>
      <c r="N64" s="728"/>
      <c r="O64" s="728"/>
      <c r="P64" s="728"/>
    </row>
    <row r="65" spans="2:16">
      <c r="B65" s="729">
        <v>42979</v>
      </c>
      <c r="C65" s="747">
        <f t="shared" si="6"/>
        <v>51.42209000000031</v>
      </c>
      <c r="D65" s="792">
        <v>22.796510000000037</v>
      </c>
      <c r="E65" s="743">
        <v>0.9</v>
      </c>
      <c r="F65" s="749">
        <f>(D63+D64+D65)*E65</f>
        <v>102.67011899999973</v>
      </c>
      <c r="H65" s="728"/>
      <c r="I65" s="728"/>
      <c r="J65" s="742"/>
      <c r="K65" s="743"/>
      <c r="M65" s="728"/>
      <c r="N65" s="728"/>
      <c r="O65" s="728"/>
      <c r="P65" s="728"/>
    </row>
    <row r="66" spans="2:16">
      <c r="B66" s="729">
        <v>43009</v>
      </c>
      <c r="C66" s="747">
        <f t="shared" si="6"/>
        <v>44.14899000000031</v>
      </c>
      <c r="D66" s="792">
        <v>7.2730999999999977</v>
      </c>
      <c r="E66" s="743">
        <v>0.9</v>
      </c>
      <c r="F66" s="749">
        <f>(D63+D64+D65+D66)*E66</f>
        <v>109.21590899999973</v>
      </c>
      <c r="H66" s="728"/>
      <c r="I66" s="728"/>
      <c r="J66" s="742"/>
      <c r="K66" s="743"/>
      <c r="M66" s="728"/>
      <c r="N66" s="728"/>
      <c r="O66" s="728"/>
      <c r="P66" s="728"/>
    </row>
    <row r="67" spans="2:16">
      <c r="B67" s="729">
        <v>43040</v>
      </c>
      <c r="C67" s="747">
        <f t="shared" si="6"/>
        <v>44.14899000000031</v>
      </c>
      <c r="D67" s="792">
        <v>0</v>
      </c>
      <c r="E67" s="743">
        <v>0.9</v>
      </c>
      <c r="F67" s="749">
        <f>(D63+D64+D65+D66+D67)*E67</f>
        <v>109.21590899999973</v>
      </c>
      <c r="H67" s="728"/>
      <c r="I67" s="728"/>
      <c r="J67" s="728"/>
      <c r="K67" s="728"/>
      <c r="M67" s="728"/>
      <c r="N67" s="728"/>
      <c r="O67" s="728"/>
      <c r="P67" s="728"/>
    </row>
    <row r="68" spans="2:16">
      <c r="B68" s="729">
        <v>43070</v>
      </c>
      <c r="C68" s="747">
        <f t="shared" si="6"/>
        <v>43.591990000000308</v>
      </c>
      <c r="D68" s="792">
        <v>0.55700000000000005</v>
      </c>
      <c r="E68" s="743">
        <v>0.9</v>
      </c>
      <c r="F68" s="749">
        <f>(D63+D64+ D65+D66+D67+D68)*E68</f>
        <v>109.71720899999973</v>
      </c>
      <c r="H68" s="728"/>
      <c r="I68" s="728"/>
      <c r="J68" s="728"/>
      <c r="K68" s="728"/>
      <c r="M68" s="728"/>
      <c r="N68" s="728"/>
      <c r="O68" s="728"/>
      <c r="P68" s="728"/>
    </row>
    <row r="69" spans="2:16">
      <c r="B69" s="739" t="s">
        <v>26</v>
      </c>
      <c r="C69" s="740"/>
      <c r="D69" s="794">
        <f>SUM(D57:D68)</f>
        <v>121.90800999999969</v>
      </c>
      <c r="E69" s="740"/>
      <c r="F69" s="750">
        <f>SUM(F58:F68)</f>
        <v>562.57626599999821</v>
      </c>
      <c r="H69" s="728"/>
      <c r="I69" s="728"/>
      <c r="J69" s="728"/>
      <c r="K69" s="728"/>
      <c r="M69" s="728"/>
      <c r="N69" s="728"/>
      <c r="O69" s="728"/>
      <c r="P69" s="728"/>
    </row>
    <row r="70" spans="2:16" ht="15" thickBot="1">
      <c r="B70" s="1032" t="s">
        <v>735</v>
      </c>
      <c r="C70" s="1033"/>
      <c r="D70" s="1033"/>
      <c r="E70" s="1033"/>
      <c r="F70" s="1034">
        <f>D69*E68*12</f>
        <v>1316.6065079999967</v>
      </c>
      <c r="H70" s="728"/>
      <c r="I70" s="728"/>
      <c r="J70" s="728"/>
      <c r="K70" s="728"/>
      <c r="M70" s="728"/>
      <c r="N70" s="728"/>
      <c r="O70" s="728"/>
      <c r="P70" s="728"/>
    </row>
    <row r="71" spans="2:16" ht="15" thickBot="1">
      <c r="B71" s="1038" t="s">
        <v>736</v>
      </c>
      <c r="C71" s="1039"/>
      <c r="D71" s="1039"/>
      <c r="E71" s="1039"/>
      <c r="F71" s="1040">
        <f>F70</f>
        <v>1316.6065079999967</v>
      </c>
      <c r="H71" s="728"/>
      <c r="I71" s="728"/>
      <c r="J71" s="728"/>
      <c r="K71" s="728"/>
      <c r="M71" s="728"/>
      <c r="N71" s="728"/>
      <c r="O71" s="728"/>
      <c r="P71" s="728"/>
    </row>
    <row r="72" spans="2:16">
      <c r="B72" s="1035" t="s">
        <v>737</v>
      </c>
      <c r="C72" s="1036"/>
      <c r="D72" s="1036"/>
      <c r="E72" s="1036"/>
      <c r="F72" s="1037">
        <f>F71</f>
        <v>1316.6065079999967</v>
      </c>
      <c r="H72" s="739" t="s">
        <v>26</v>
      </c>
      <c r="I72" s="740"/>
      <c r="J72" s="740"/>
      <c r="K72" s="736">
        <f>SUM(K57:K71)</f>
        <v>165.5</v>
      </c>
      <c r="M72" s="739" t="s">
        <v>26</v>
      </c>
      <c r="N72" s="740"/>
      <c r="O72" s="740"/>
      <c r="P72" s="737">
        <f>SUM(P57:P71)</f>
        <v>43.591990000000003</v>
      </c>
    </row>
    <row r="75" spans="2:16" ht="21">
      <c r="B75" s="744" t="s">
        <v>740</v>
      </c>
    </row>
    <row r="76" spans="2:16" ht="21">
      <c r="B76" s="751" t="s">
        <v>749</v>
      </c>
      <c r="H76" s="744" t="s">
        <v>792</v>
      </c>
    </row>
    <row r="77" spans="2:16">
      <c r="B77" s="1213" t="s">
        <v>672</v>
      </c>
      <c r="C77" s="1213"/>
      <c r="D77" s="1213"/>
      <c r="E77" s="1213"/>
      <c r="F77" s="1213"/>
      <c r="H77" s="12" t="s">
        <v>680</v>
      </c>
      <c r="M77" s="12" t="s">
        <v>681</v>
      </c>
    </row>
    <row r="78" spans="2:16" ht="43.5">
      <c r="B78" s="741" t="s">
        <v>62</v>
      </c>
      <c r="C78" s="741" t="s">
        <v>673</v>
      </c>
      <c r="D78" s="741" t="s">
        <v>674</v>
      </c>
      <c r="E78" s="741" t="s">
        <v>676</v>
      </c>
      <c r="F78" s="741" t="s">
        <v>675</v>
      </c>
      <c r="H78" s="741" t="s">
        <v>677</v>
      </c>
      <c r="I78" s="741" t="s">
        <v>678</v>
      </c>
      <c r="J78" s="741" t="s">
        <v>679</v>
      </c>
      <c r="K78" s="741" t="s">
        <v>673</v>
      </c>
      <c r="M78" s="741" t="s">
        <v>677</v>
      </c>
      <c r="N78" s="741" t="s">
        <v>678</v>
      </c>
      <c r="O78" s="741" t="s">
        <v>679</v>
      </c>
      <c r="P78" s="741" t="s">
        <v>673</v>
      </c>
    </row>
    <row r="79" spans="2:16" ht="16.5">
      <c r="B79" s="741"/>
      <c r="C79" s="741" t="s">
        <v>683</v>
      </c>
      <c r="D79" s="741" t="s">
        <v>684</v>
      </c>
      <c r="E79" s="741" t="s">
        <v>685</v>
      </c>
      <c r="F79" s="741" t="s">
        <v>686</v>
      </c>
      <c r="H79" s="741"/>
      <c r="I79" s="741" t="s">
        <v>687</v>
      </c>
      <c r="J79" s="741" t="s">
        <v>688</v>
      </c>
      <c r="K79" s="741" t="s">
        <v>689</v>
      </c>
      <c r="M79" s="741"/>
      <c r="N79" s="741" t="s">
        <v>690</v>
      </c>
      <c r="O79" s="741" t="s">
        <v>691</v>
      </c>
      <c r="P79" s="741" t="s">
        <v>692</v>
      </c>
    </row>
    <row r="80" spans="2:16">
      <c r="B80" s="729">
        <v>42736</v>
      </c>
      <c r="C80" s="736"/>
      <c r="D80" s="734"/>
      <c r="E80" s="728"/>
      <c r="F80" s="728"/>
      <c r="H80" s="728" t="s">
        <v>732</v>
      </c>
      <c r="I80" s="728">
        <v>130</v>
      </c>
      <c r="J80" s="728">
        <v>205</v>
      </c>
      <c r="K80" s="728">
        <v>26.65</v>
      </c>
      <c r="M80" s="728" t="s">
        <v>734</v>
      </c>
      <c r="N80" s="728">
        <v>68.09</v>
      </c>
      <c r="O80" s="728">
        <v>232</v>
      </c>
      <c r="P80" s="743">
        <v>15.796880000000002</v>
      </c>
    </row>
    <row r="81" spans="2:16">
      <c r="B81" s="729">
        <v>42767</v>
      </c>
      <c r="C81" s="737"/>
      <c r="D81" s="738"/>
      <c r="E81" s="728"/>
      <c r="F81" s="735"/>
      <c r="H81" s="728" t="s">
        <v>732</v>
      </c>
      <c r="I81" s="728">
        <v>196</v>
      </c>
      <c r="J81" s="728">
        <v>1861</v>
      </c>
      <c r="K81" s="728">
        <v>364.75599999999997</v>
      </c>
      <c r="M81" s="728" t="s">
        <v>734</v>
      </c>
      <c r="N81" s="728">
        <v>78</v>
      </c>
      <c r="O81" s="728">
        <v>3234</v>
      </c>
      <c r="P81" s="743">
        <v>252.25200000000001</v>
      </c>
    </row>
    <row r="82" spans="2:16">
      <c r="B82" s="729">
        <v>42795</v>
      </c>
      <c r="C82" s="728"/>
      <c r="D82" s="728"/>
      <c r="E82" s="728"/>
      <c r="F82" s="728"/>
      <c r="H82" s="728" t="s">
        <v>732</v>
      </c>
      <c r="I82" s="728">
        <v>225</v>
      </c>
      <c r="J82" s="728">
        <v>2</v>
      </c>
      <c r="K82" s="728">
        <v>0.45</v>
      </c>
      <c r="M82" s="728" t="s">
        <v>734</v>
      </c>
      <c r="N82" s="728">
        <v>120</v>
      </c>
      <c r="O82" s="728">
        <v>114</v>
      </c>
      <c r="P82" s="743">
        <v>13.68</v>
      </c>
    </row>
    <row r="83" spans="2:16">
      <c r="B83" s="729">
        <v>42826</v>
      </c>
      <c r="C83" s="728"/>
      <c r="D83" s="728"/>
      <c r="E83" s="728"/>
      <c r="F83" s="728"/>
      <c r="H83" s="728" t="s">
        <v>732</v>
      </c>
      <c r="I83" s="728">
        <v>246</v>
      </c>
      <c r="J83" s="728">
        <v>1214</v>
      </c>
      <c r="K83" s="728">
        <v>298.64400000000001</v>
      </c>
      <c r="M83" s="728"/>
      <c r="N83" s="743"/>
      <c r="O83" s="742"/>
      <c r="P83" s="746"/>
    </row>
    <row r="84" spans="2:16">
      <c r="B84" s="729">
        <v>42856</v>
      </c>
      <c r="C84" s="728"/>
      <c r="D84" s="728"/>
      <c r="E84" s="728"/>
      <c r="F84" s="728"/>
      <c r="H84" s="728" t="s">
        <v>732</v>
      </c>
      <c r="I84" s="728">
        <v>305</v>
      </c>
      <c r="J84" s="728">
        <v>298</v>
      </c>
      <c r="K84" s="728">
        <v>90.89</v>
      </c>
      <c r="M84" s="728"/>
      <c r="N84" s="743"/>
      <c r="O84" s="742"/>
      <c r="P84" s="746"/>
    </row>
    <row r="85" spans="2:16">
      <c r="B85" s="729">
        <v>42887</v>
      </c>
      <c r="C85" s="802">
        <f>K95</f>
        <v>781.39</v>
      </c>
      <c r="D85" s="728"/>
      <c r="E85" s="728"/>
      <c r="F85" s="728"/>
      <c r="H85" s="728"/>
      <c r="I85" s="728"/>
      <c r="J85" s="728"/>
      <c r="K85" s="745"/>
      <c r="M85" s="728"/>
      <c r="N85" s="743"/>
      <c r="O85" s="742"/>
      <c r="P85" s="746"/>
    </row>
    <row r="86" spans="2:16">
      <c r="B86" s="729">
        <v>42917</v>
      </c>
      <c r="C86" s="747">
        <f>C85-D86</f>
        <v>755.22686999999996</v>
      </c>
      <c r="D86" s="792">
        <v>26.163129999999981</v>
      </c>
      <c r="E86" s="743">
        <v>0.9</v>
      </c>
      <c r="F86" s="745">
        <f>D86*E86</f>
        <v>23.546816999999983</v>
      </c>
      <c r="H86" s="728"/>
      <c r="I86" s="728"/>
      <c r="J86" s="728"/>
      <c r="K86" s="745"/>
      <c r="M86" s="728"/>
      <c r="N86" s="728"/>
      <c r="O86" s="728"/>
      <c r="P86" s="728"/>
    </row>
    <row r="87" spans="2:16">
      <c r="B87" s="729">
        <v>42948</v>
      </c>
      <c r="C87" s="747">
        <f t="shared" ref="C87:C91" si="7">C86-D87</f>
        <v>680.08943999999997</v>
      </c>
      <c r="D87" s="792">
        <v>75.137429999999995</v>
      </c>
      <c r="E87" s="743">
        <v>0.9</v>
      </c>
      <c r="F87" s="749">
        <f>(D86+D87)*E87</f>
        <v>91.17050399999998</v>
      </c>
      <c r="H87" s="728"/>
      <c r="I87" s="728"/>
      <c r="J87" s="728"/>
      <c r="K87" s="745"/>
      <c r="M87" s="728"/>
      <c r="N87" s="728"/>
      <c r="O87" s="728"/>
      <c r="P87" s="728"/>
    </row>
    <row r="88" spans="2:16">
      <c r="B88" s="729">
        <v>42979</v>
      </c>
      <c r="C88" s="747">
        <f t="shared" si="7"/>
        <v>596.97778999999991</v>
      </c>
      <c r="D88" s="792">
        <v>83.111649999999997</v>
      </c>
      <c r="E88" s="743">
        <v>0.9</v>
      </c>
      <c r="F88" s="749">
        <f>(D86+D87+D88)*E88</f>
        <v>165.97098899999997</v>
      </c>
      <c r="H88" s="728"/>
      <c r="I88" s="728"/>
      <c r="J88" s="742"/>
      <c r="K88" s="743"/>
      <c r="M88" s="728"/>
      <c r="N88" s="728"/>
      <c r="O88" s="728"/>
      <c r="P88" s="728"/>
    </row>
    <row r="89" spans="2:16">
      <c r="B89" s="729">
        <v>43009</v>
      </c>
      <c r="C89" s="747">
        <f t="shared" si="7"/>
        <v>462.72478999999993</v>
      </c>
      <c r="D89" s="792">
        <v>134.25299999999999</v>
      </c>
      <c r="E89" s="743">
        <v>0.9</v>
      </c>
      <c r="F89" s="749">
        <f>(D86+D87+D88+D89)*E89</f>
        <v>286.79868899999997</v>
      </c>
      <c r="H89" s="728"/>
      <c r="I89" s="728"/>
      <c r="J89" s="742"/>
      <c r="K89" s="743"/>
      <c r="M89" s="728"/>
      <c r="N89" s="728"/>
      <c r="O89" s="728"/>
      <c r="P89" s="728"/>
    </row>
    <row r="90" spans="2:16">
      <c r="B90" s="729">
        <v>43040</v>
      </c>
      <c r="C90" s="747">
        <f t="shared" si="7"/>
        <v>285.85387999999989</v>
      </c>
      <c r="D90" s="792">
        <v>176.87091000000001</v>
      </c>
      <c r="E90" s="743">
        <v>0.9</v>
      </c>
      <c r="F90" s="749">
        <f>(D86+D87+D88+D89+D90)*E90</f>
        <v>445.982508</v>
      </c>
      <c r="H90" s="728"/>
      <c r="I90" s="728"/>
      <c r="J90" s="728"/>
      <c r="K90" s="728"/>
      <c r="M90" s="728"/>
      <c r="N90" s="728"/>
      <c r="O90" s="728"/>
      <c r="P90" s="728"/>
    </row>
    <row r="91" spans="2:16">
      <c r="B91" s="729">
        <v>43070</v>
      </c>
      <c r="C91" s="747">
        <f t="shared" si="7"/>
        <v>281.72387999999989</v>
      </c>
      <c r="D91" s="792">
        <v>4.13</v>
      </c>
      <c r="E91" s="743">
        <v>0.9</v>
      </c>
      <c r="F91" s="749">
        <f>(D86+D87+ D88+D89+D90+D91)*E91</f>
        <v>449.69950799999998</v>
      </c>
      <c r="H91" s="728"/>
      <c r="I91" s="728"/>
      <c r="J91" s="728"/>
      <c r="K91" s="728"/>
      <c r="M91" s="728"/>
      <c r="N91" s="728"/>
      <c r="O91" s="728"/>
      <c r="P91" s="728"/>
    </row>
    <row r="92" spans="2:16">
      <c r="B92" s="739" t="s">
        <v>26</v>
      </c>
      <c r="C92" s="740"/>
      <c r="D92" s="794">
        <f>SUM(D80:D91)</f>
        <v>499.66611999999998</v>
      </c>
      <c r="E92" s="740"/>
      <c r="F92" s="750">
        <f>SUM(F81:F91)</f>
        <v>1463.1690149999999</v>
      </c>
      <c r="H92" s="728"/>
      <c r="I92" s="728"/>
      <c r="J92" s="728"/>
      <c r="K92" s="728"/>
      <c r="M92" s="728"/>
      <c r="N92" s="728"/>
      <c r="O92" s="728"/>
      <c r="P92" s="728"/>
    </row>
    <row r="93" spans="2:16" ht="15" thickBot="1">
      <c r="B93" s="1032" t="s">
        <v>735</v>
      </c>
      <c r="C93" s="1033"/>
      <c r="D93" s="1033"/>
      <c r="E93" s="1033"/>
      <c r="F93" s="1034">
        <f>D92*E91*12</f>
        <v>5396.394096</v>
      </c>
      <c r="H93" s="728"/>
      <c r="I93" s="728"/>
      <c r="J93" s="728"/>
      <c r="K93" s="728"/>
      <c r="M93" s="728"/>
      <c r="N93" s="728"/>
      <c r="O93" s="728"/>
      <c r="P93" s="728"/>
    </row>
    <row r="94" spans="2:16" ht="15" thickBot="1">
      <c r="B94" s="1038" t="s">
        <v>736</v>
      </c>
      <c r="C94" s="1039"/>
      <c r="D94" s="1039"/>
      <c r="E94" s="1039"/>
      <c r="F94" s="1040">
        <f>F93</f>
        <v>5396.394096</v>
      </c>
      <c r="H94" s="728"/>
      <c r="I94" s="728"/>
      <c r="J94" s="728"/>
      <c r="K94" s="728"/>
      <c r="M94" s="728"/>
      <c r="N94" s="728"/>
      <c r="O94" s="728"/>
      <c r="P94" s="728"/>
    </row>
    <row r="95" spans="2:16">
      <c r="B95" s="1035" t="s">
        <v>737</v>
      </c>
      <c r="C95" s="1036"/>
      <c r="D95" s="1036"/>
      <c r="E95" s="1036"/>
      <c r="F95" s="1037">
        <f>F94</f>
        <v>5396.394096</v>
      </c>
      <c r="H95" s="739" t="s">
        <v>26</v>
      </c>
      <c r="I95" s="740"/>
      <c r="J95" s="740"/>
      <c r="K95" s="736">
        <f>SUM(K80:K94)</f>
        <v>781.39</v>
      </c>
      <c r="M95" s="739" t="s">
        <v>26</v>
      </c>
      <c r="N95" s="740"/>
      <c r="O95" s="740"/>
      <c r="P95" s="737">
        <f>SUM(P80:P94)</f>
        <v>281.72888</v>
      </c>
    </row>
  </sheetData>
  <mergeCells count="4">
    <mergeCell ref="B31:F31"/>
    <mergeCell ref="B18:U18"/>
    <mergeCell ref="B54:F54"/>
    <mergeCell ref="B77:F77"/>
  </mergeCells>
  <pageMargins left="0.7" right="0.7" top="0.75" bottom="0.75" header="0.3" footer="0.3"/>
  <pageSetup orientation="portrait" verticalDpi="0" r:id="rId1"/>
  <ignoredErrors>
    <ignoredError sqref="C40:C45 E43:E45 F41:F47 J34:J36 J39:K39 J41:J42 K40:K43 K34:K38 K49 O34:P35 P36:P39 P49 F48:F49 C62:C68 D46 D69 F63:F72 K72 P72 F86:F95 K95 P95 D92 C85:C91 F24:F27 G24:G27 H24:H27 I24:I27"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D89C-DFE2-49BF-8803-26BA42639DD5}">
  <sheetPr>
    <tabColor theme="6" tint="0.59999389629810485"/>
    <pageSetUpPr fitToPage="1"/>
  </sheetPr>
  <dimension ref="A1:U80"/>
  <sheetViews>
    <sheetView zoomScaleNormal="100" workbookViewId="0">
      <pane xSplit="6" ySplit="6" topLeftCell="G31" activePane="bottomRight" state="frozen"/>
      <selection activeCell="K3" sqref="K3"/>
      <selection pane="topRight" activeCell="K3" sqref="K3"/>
      <selection pane="bottomLeft" activeCell="K3" sqref="K3"/>
      <selection pane="bottomRight" activeCell="A33" sqref="A33"/>
    </sheetView>
  </sheetViews>
  <sheetFormatPr defaultColWidth="8.7265625" defaultRowHeight="14.5"/>
  <cols>
    <col min="1" max="1" width="21.81640625" style="804" bestFit="1" customWidth="1"/>
    <col min="2" max="2" width="10.54296875" style="804" bestFit="1" customWidth="1"/>
    <col min="3" max="3" width="14.26953125" style="804" bestFit="1" customWidth="1"/>
    <col min="4" max="4" width="12" style="804" bestFit="1" customWidth="1"/>
    <col min="5" max="5" width="13.26953125" style="804" bestFit="1" customWidth="1"/>
    <col min="6" max="6" width="1.453125" style="803" customWidth="1"/>
    <col min="7" max="7" width="10.26953125" style="804" customWidth="1"/>
    <col min="8" max="8" width="10.54296875" style="805" bestFit="1" customWidth="1"/>
    <col min="9" max="9" width="10.54296875" style="804" bestFit="1" customWidth="1"/>
    <col min="10" max="10" width="2.1796875" style="804" customWidth="1"/>
    <col min="11" max="11" width="24.81640625" style="804" bestFit="1" customWidth="1"/>
    <col min="12" max="12" width="10" style="804" customWidth="1"/>
    <col min="13" max="13" width="2.81640625" style="804" customWidth="1"/>
    <col min="14" max="14" width="10.54296875" style="804" bestFit="1" customWidth="1"/>
    <col min="15" max="15" width="11.54296875" style="804" bestFit="1" customWidth="1"/>
    <col min="16" max="16" width="12.1796875" style="804" bestFit="1" customWidth="1"/>
    <col min="17" max="17" width="11.54296875" style="804" bestFit="1" customWidth="1"/>
    <col min="18" max="18" width="12.1796875" style="804" bestFit="1" customWidth="1"/>
    <col min="19" max="19" width="13.26953125" style="806" bestFit="1" customWidth="1"/>
    <col min="20" max="20" width="13.26953125" style="804" bestFit="1" customWidth="1"/>
    <col min="21" max="16384" width="8.7265625" style="804"/>
  </cols>
  <sheetData>
    <row r="1" spans="1:21" ht="15.5">
      <c r="A1" s="1215" t="s">
        <v>750</v>
      </c>
      <c r="B1" s="1215"/>
      <c r="C1" s="1215"/>
      <c r="D1" s="1215"/>
      <c r="E1" s="1215"/>
    </row>
    <row r="2" spans="1:21">
      <c r="B2" s="807"/>
      <c r="C2" s="807" t="s">
        <v>751</v>
      </c>
      <c r="D2" s="807" t="s">
        <v>752</v>
      </c>
      <c r="E2" s="807" t="s">
        <v>753</v>
      </c>
      <c r="K2" s="808" t="s">
        <v>754</v>
      </c>
      <c r="L2" s="809"/>
      <c r="M2" s="809"/>
      <c r="N2" s="810">
        <v>10.079032258055504</v>
      </c>
      <c r="O2" s="810">
        <v>11.505555555556203</v>
      </c>
      <c r="P2" s="810">
        <v>12.99</v>
      </c>
      <c r="Q2" s="810">
        <v>14.298333333339542</v>
      </c>
      <c r="R2" s="810">
        <v>14.981182795705184</v>
      </c>
      <c r="S2" s="811"/>
      <c r="T2" s="812">
        <v>11.79</v>
      </c>
    </row>
    <row r="3" spans="1:21" ht="30">
      <c r="A3" s="813" t="s">
        <v>741</v>
      </c>
      <c r="B3" s="807"/>
      <c r="C3" s="814" t="s">
        <v>755</v>
      </c>
      <c r="D3" s="815" t="s">
        <v>756</v>
      </c>
      <c r="E3" s="816" t="s">
        <v>757</v>
      </c>
      <c r="K3" s="817" t="s">
        <v>758</v>
      </c>
      <c r="L3" s="818"/>
      <c r="M3" s="818"/>
      <c r="N3" s="819">
        <v>7.42</v>
      </c>
      <c r="O3" s="819">
        <v>11.79</v>
      </c>
      <c r="P3" s="819">
        <v>14.3</v>
      </c>
      <c r="Q3" s="819">
        <v>17.73</v>
      </c>
      <c r="R3" s="819">
        <v>14.33</v>
      </c>
      <c r="S3" s="820"/>
      <c r="T3" s="821"/>
      <c r="U3" s="822"/>
    </row>
    <row r="4" spans="1:21">
      <c r="B4" s="807"/>
      <c r="C4" s="823"/>
      <c r="D4" s="823"/>
      <c r="E4" s="823"/>
      <c r="G4" s="824" t="s">
        <v>759</v>
      </c>
      <c r="H4" s="825"/>
      <c r="I4" s="826"/>
      <c r="K4" s="827" t="s">
        <v>760</v>
      </c>
      <c r="L4" s="828"/>
      <c r="M4" s="828"/>
      <c r="N4" s="829">
        <v>31</v>
      </c>
      <c r="O4" s="829">
        <v>30</v>
      </c>
      <c r="P4" s="829">
        <v>31</v>
      </c>
      <c r="Q4" s="829">
        <v>30</v>
      </c>
      <c r="R4" s="830">
        <v>31</v>
      </c>
      <c r="S4" s="831"/>
      <c r="T4" s="832">
        <v>365</v>
      </c>
    </row>
    <row r="5" spans="1:21" ht="38.15" customHeight="1">
      <c r="A5" s="833" t="s">
        <v>761</v>
      </c>
      <c r="B5" s="834" t="s">
        <v>762</v>
      </c>
      <c r="C5" s="834" t="s">
        <v>763</v>
      </c>
      <c r="D5" s="834" t="s">
        <v>764</v>
      </c>
      <c r="E5" s="834" t="s">
        <v>765</v>
      </c>
      <c r="F5" s="835"/>
      <c r="G5" s="836" t="s">
        <v>766</v>
      </c>
      <c r="H5" s="837" t="s">
        <v>762</v>
      </c>
      <c r="I5" s="838" t="s">
        <v>764</v>
      </c>
      <c r="J5" s="839"/>
      <c r="K5" s="840" t="s">
        <v>767</v>
      </c>
      <c r="L5" s="841" t="s">
        <v>768</v>
      </c>
      <c r="M5" s="842"/>
      <c r="N5" s="843" t="s">
        <v>769</v>
      </c>
      <c r="O5" s="843" t="s">
        <v>770</v>
      </c>
      <c r="P5" s="843" t="s">
        <v>771</v>
      </c>
      <c r="Q5" s="843" t="s">
        <v>772</v>
      </c>
      <c r="R5" s="843" t="s">
        <v>773</v>
      </c>
      <c r="S5" s="844" t="s">
        <v>774</v>
      </c>
      <c r="T5" s="844" t="s">
        <v>775</v>
      </c>
    </row>
    <row r="6" spans="1:21">
      <c r="A6" s="845"/>
      <c r="B6" s="846"/>
      <c r="C6" s="846"/>
      <c r="D6" s="846"/>
      <c r="G6" s="847"/>
      <c r="H6" s="848"/>
      <c r="I6" s="849"/>
      <c r="J6" s="847"/>
      <c r="L6" s="850">
        <v>0.9</v>
      </c>
      <c r="S6" s="851"/>
      <c r="T6" s="851"/>
    </row>
    <row r="7" spans="1:21">
      <c r="A7" s="852" t="s">
        <v>776</v>
      </c>
      <c r="B7" s="846"/>
      <c r="C7" s="846"/>
      <c r="D7" s="846"/>
      <c r="G7" s="853"/>
      <c r="H7" s="848"/>
      <c r="I7" s="849"/>
      <c r="J7" s="847"/>
      <c r="M7" s="854"/>
      <c r="N7" s="855"/>
      <c r="O7" s="855"/>
      <c r="P7" s="855"/>
      <c r="Q7" s="855"/>
      <c r="R7" s="855"/>
      <c r="S7" s="856"/>
      <c r="T7" s="856"/>
    </row>
    <row r="8" spans="1:21">
      <c r="A8" s="857">
        <v>91</v>
      </c>
      <c r="B8" s="858">
        <v>1153</v>
      </c>
      <c r="C8" s="859">
        <v>104923</v>
      </c>
      <c r="D8" s="860">
        <v>40477.099999999125</v>
      </c>
      <c r="E8" s="861">
        <f t="shared" ref="E8:E11" si="0">C8-D8</f>
        <v>64445.900000000875</v>
      </c>
      <c r="G8" s="853"/>
      <c r="H8" s="862"/>
      <c r="I8" s="863"/>
      <c r="J8" s="864"/>
      <c r="M8" s="854"/>
      <c r="N8" s="855"/>
      <c r="O8" s="855"/>
      <c r="P8" s="855"/>
      <c r="Q8" s="855"/>
      <c r="R8" s="855"/>
      <c r="S8" s="856"/>
      <c r="T8" s="856"/>
    </row>
    <row r="9" spans="1:21">
      <c r="A9" s="857">
        <v>130</v>
      </c>
      <c r="B9" s="858">
        <f>1559+1</f>
        <v>1560</v>
      </c>
      <c r="C9" s="859">
        <f>202670+130</f>
        <v>202800</v>
      </c>
      <c r="D9" s="860">
        <f>56672.4999999994+35.1</f>
        <v>56707.599999999402</v>
      </c>
      <c r="E9" s="861">
        <f t="shared" si="0"/>
        <v>146092.40000000061</v>
      </c>
      <c r="G9" s="853"/>
      <c r="H9" s="862"/>
      <c r="I9" s="863"/>
      <c r="J9" s="864"/>
      <c r="M9" s="854"/>
      <c r="N9" s="855"/>
      <c r="O9" s="855"/>
      <c r="P9" s="855"/>
      <c r="Q9" s="855"/>
      <c r="R9" s="855"/>
      <c r="S9" s="856"/>
      <c r="T9" s="856"/>
    </row>
    <row r="10" spans="1:21">
      <c r="A10" s="857">
        <v>196</v>
      </c>
      <c r="B10" s="858">
        <v>159</v>
      </c>
      <c r="C10" s="859">
        <v>31164</v>
      </c>
      <c r="D10" s="860">
        <v>6107.9</v>
      </c>
      <c r="E10" s="861">
        <f t="shared" si="0"/>
        <v>25056.1</v>
      </c>
      <c r="G10" s="865">
        <v>35.1</v>
      </c>
      <c r="H10" s="862">
        <v>2141</v>
      </c>
      <c r="I10" s="866">
        <f>H10*G10</f>
        <v>75149.100000000006</v>
      </c>
      <c r="J10" s="867"/>
      <c r="M10" s="854"/>
      <c r="N10" s="855"/>
      <c r="O10" s="855"/>
      <c r="P10" s="855"/>
      <c r="Q10" s="855"/>
      <c r="R10" s="855"/>
      <c r="S10" s="856"/>
      <c r="T10" s="856"/>
    </row>
    <row r="11" spans="1:21">
      <c r="A11" s="857">
        <v>246</v>
      </c>
      <c r="B11" s="858">
        <v>185</v>
      </c>
      <c r="C11" s="859">
        <v>45510</v>
      </c>
      <c r="D11" s="860">
        <v>7122.5</v>
      </c>
      <c r="E11" s="861">
        <f t="shared" si="0"/>
        <v>38387.5</v>
      </c>
      <c r="G11" s="865">
        <v>38.5</v>
      </c>
      <c r="H11" s="868">
        <v>916</v>
      </c>
      <c r="I11" s="869">
        <f>H11*G11</f>
        <v>35266</v>
      </c>
      <c r="J11" s="870"/>
      <c r="M11" s="854"/>
      <c r="N11" s="855"/>
      <c r="O11" s="855"/>
      <c r="P11" s="855"/>
      <c r="Q11" s="855"/>
      <c r="R11" s="855"/>
      <c r="S11" s="856"/>
      <c r="T11" s="856"/>
    </row>
    <row r="12" spans="1:21">
      <c r="A12" s="871" t="s">
        <v>777</v>
      </c>
      <c r="B12" s="872">
        <f>SUM(B8:B11)</f>
        <v>3057</v>
      </c>
      <c r="C12" s="873">
        <f>SUM(C8:C11)</f>
        <v>384397</v>
      </c>
      <c r="D12" s="874">
        <f>SUM(D8:D11)</f>
        <v>110415.09999999852</v>
      </c>
      <c r="E12" s="875">
        <f>SUM(E8:E11)</f>
        <v>273981.90000000148</v>
      </c>
      <c r="G12" s="876"/>
      <c r="H12" s="877">
        <f t="shared" ref="H12:I12" si="1">SUM(H10:H11)</f>
        <v>3057</v>
      </c>
      <c r="I12" s="878">
        <f t="shared" si="1"/>
        <v>110415.1</v>
      </c>
      <c r="J12" s="870"/>
      <c r="K12" s="879">
        <f>E12/1000</f>
        <v>273.98190000000147</v>
      </c>
      <c r="L12" s="879">
        <f>K12*$L$6</f>
        <v>246.58371000000133</v>
      </c>
      <c r="N12" s="880">
        <f>$L12*N$2*N$3</f>
        <v>18441.112742115547</v>
      </c>
      <c r="O12" s="881">
        <f>$L12*O$2*O$4</f>
        <v>85112.477235005237</v>
      </c>
      <c r="P12" s="881">
        <f>$L12*P$2*P$4</f>
        <v>99296.794179900549</v>
      </c>
      <c r="Q12" s="881">
        <f>$L12*Q$2*Q$4</f>
        <v>105772.0824045465</v>
      </c>
      <c r="R12" s="881">
        <f>$L12*R$2*R$4</f>
        <v>114517.58465254847</v>
      </c>
      <c r="S12" s="882">
        <f t="shared" ref="S12" si="2">SUM(N12:R12)</f>
        <v>423140.05121411633</v>
      </c>
      <c r="T12" s="882">
        <f>$L12*$T$2*$T$4</f>
        <v>1061136.0084285056</v>
      </c>
    </row>
    <row r="13" spans="1:21">
      <c r="A13" s="845"/>
      <c r="B13" s="876"/>
      <c r="C13" s="846"/>
      <c r="D13" s="883"/>
      <c r="E13" s="861"/>
      <c r="G13" s="853"/>
      <c r="H13" s="862"/>
      <c r="I13" s="863"/>
      <c r="J13" s="864"/>
      <c r="S13" s="851"/>
      <c r="T13" s="851"/>
    </row>
    <row r="14" spans="1:21">
      <c r="A14" s="852" t="s">
        <v>776</v>
      </c>
      <c r="B14" s="876"/>
      <c r="C14" s="846"/>
      <c r="D14" s="883"/>
      <c r="E14" s="861"/>
      <c r="G14" s="853"/>
      <c r="H14" s="862"/>
      <c r="I14" s="863"/>
      <c r="J14" s="864"/>
      <c r="S14" s="851"/>
      <c r="T14" s="851"/>
    </row>
    <row r="15" spans="1:21">
      <c r="A15" s="857">
        <v>91</v>
      </c>
      <c r="B15" s="858">
        <v>1368</v>
      </c>
      <c r="C15" s="859">
        <v>124488</v>
      </c>
      <c r="D15" s="860">
        <v>48074.599999998834</v>
      </c>
      <c r="E15" s="861">
        <f t="shared" ref="E15:E18" si="3">C15-D15</f>
        <v>76413.400000001158</v>
      </c>
      <c r="G15" s="853"/>
      <c r="H15" s="862"/>
      <c r="I15" s="863"/>
      <c r="J15" s="864"/>
      <c r="S15" s="851"/>
      <c r="T15" s="851"/>
    </row>
    <row r="16" spans="1:21">
      <c r="A16" s="857">
        <v>130</v>
      </c>
      <c r="B16" s="858">
        <v>1959</v>
      </c>
      <c r="C16" s="859">
        <v>254670</v>
      </c>
      <c r="D16" s="860">
        <v>70185.499999998559</v>
      </c>
      <c r="E16" s="861">
        <f t="shared" si="3"/>
        <v>184484.50000000146</v>
      </c>
      <c r="G16" s="853"/>
      <c r="H16" s="862"/>
      <c r="I16" s="863"/>
      <c r="J16" s="864"/>
      <c r="S16" s="851"/>
      <c r="T16" s="851"/>
    </row>
    <row r="17" spans="1:20">
      <c r="A17" s="857">
        <v>196</v>
      </c>
      <c r="B17" s="858">
        <v>505</v>
      </c>
      <c r="C17" s="859">
        <v>98980</v>
      </c>
      <c r="D17" s="860">
        <v>19058.299999999992</v>
      </c>
      <c r="E17" s="861">
        <f t="shared" si="3"/>
        <v>79921.700000000012</v>
      </c>
      <c r="G17" s="853">
        <v>35.1</v>
      </c>
      <c r="H17" s="862">
        <v>3078</v>
      </c>
      <c r="I17" s="866">
        <f>H17*G17</f>
        <v>108037.8</v>
      </c>
      <c r="J17" s="867"/>
      <c r="S17" s="851"/>
      <c r="T17" s="851"/>
    </row>
    <row r="18" spans="1:20">
      <c r="A18" s="857">
        <v>246</v>
      </c>
      <c r="B18" s="858">
        <v>270</v>
      </c>
      <c r="C18" s="859">
        <v>66420</v>
      </c>
      <c r="D18" s="860">
        <v>10143.399999999996</v>
      </c>
      <c r="E18" s="861">
        <f t="shared" si="3"/>
        <v>56276.600000000006</v>
      </c>
      <c r="G18" s="853">
        <v>38.5</v>
      </c>
      <c r="H18" s="862">
        <v>1024</v>
      </c>
      <c r="I18" s="869">
        <f>H18*G18</f>
        <v>39424</v>
      </c>
      <c r="J18" s="870"/>
      <c r="S18" s="851"/>
      <c r="T18" s="851"/>
    </row>
    <row r="19" spans="1:20">
      <c r="A19" s="871" t="s">
        <v>778</v>
      </c>
      <c r="B19" s="872">
        <f>SUM(B15:B18)</f>
        <v>4102</v>
      </c>
      <c r="C19" s="873">
        <f>SUM(C15:C18)</f>
        <v>544558</v>
      </c>
      <c r="D19" s="874">
        <f>SUM(D15:D18)</f>
        <v>147461.79999999737</v>
      </c>
      <c r="E19" s="875">
        <f>SUM(E15:E18)</f>
        <v>397096.20000000263</v>
      </c>
      <c r="G19" s="853"/>
      <c r="H19" s="877">
        <v>4102</v>
      </c>
      <c r="I19" s="878">
        <f t="shared" ref="I19" si="4">SUM(I17:I18)</f>
        <v>147461.79999999999</v>
      </c>
      <c r="J19" s="870"/>
      <c r="K19" s="879">
        <f>E19/1000</f>
        <v>397.09620000000263</v>
      </c>
      <c r="L19" s="879">
        <f>K19*$L$6</f>
        <v>357.38658000000237</v>
      </c>
      <c r="M19" s="854"/>
      <c r="N19" s="884"/>
      <c r="O19" s="880">
        <f>$L19*O$2*O$3</f>
        <v>48479.668270293048</v>
      </c>
      <c r="P19" s="881">
        <f>$L19*P$2*P$4</f>
        <v>143916.00190020094</v>
      </c>
      <c r="Q19" s="881">
        <f>$L19*Q$2*Q$4</f>
        <v>153300.97349106759</v>
      </c>
      <c r="R19" s="881">
        <f>$L19*R$2*R$4</f>
        <v>165976.28419507045</v>
      </c>
      <c r="S19" s="882">
        <f t="shared" ref="S19" si="5">SUM(N19:R19)</f>
        <v>511672.92785663198</v>
      </c>
      <c r="T19" s="882">
        <f>$L19*$T$2*$T$4</f>
        <v>1537959.5390430102</v>
      </c>
    </row>
    <row r="20" spans="1:20">
      <c r="A20" s="845"/>
      <c r="B20" s="876"/>
      <c r="C20" s="846"/>
      <c r="D20" s="883"/>
      <c r="E20" s="861"/>
      <c r="G20" s="853"/>
      <c r="H20" s="862"/>
      <c r="I20" s="863"/>
      <c r="J20" s="864"/>
      <c r="S20" s="851"/>
      <c r="T20" s="851"/>
    </row>
    <row r="21" spans="1:20">
      <c r="A21" s="852" t="s">
        <v>779</v>
      </c>
      <c r="B21" s="876"/>
      <c r="C21" s="846"/>
      <c r="D21" s="883"/>
      <c r="E21" s="861"/>
      <c r="G21" s="853"/>
      <c r="H21" s="862"/>
      <c r="I21" s="863"/>
      <c r="J21" s="864"/>
      <c r="S21" s="851"/>
      <c r="T21" s="851"/>
    </row>
    <row r="22" spans="1:20">
      <c r="A22" s="857">
        <v>91</v>
      </c>
      <c r="B22" s="858">
        <v>1726</v>
      </c>
      <c r="C22" s="859">
        <v>157066</v>
      </c>
      <c r="D22" s="860">
        <v>60619.999999998297</v>
      </c>
      <c r="E22" s="861">
        <f t="shared" ref="E22:E28" si="6">C22-D22</f>
        <v>96446.000000001703</v>
      </c>
      <c r="G22" s="853"/>
      <c r="H22" s="862"/>
      <c r="I22" s="863"/>
      <c r="J22" s="864"/>
      <c r="S22" s="851"/>
      <c r="T22" s="851"/>
    </row>
    <row r="23" spans="1:20">
      <c r="A23" s="857">
        <v>130</v>
      </c>
      <c r="B23" s="858">
        <v>2104</v>
      </c>
      <c r="C23" s="859">
        <v>273520</v>
      </c>
      <c r="D23" s="860">
        <v>76121.100000000006</v>
      </c>
      <c r="E23" s="861">
        <f t="shared" si="6"/>
        <v>197398.9</v>
      </c>
      <c r="G23" s="853"/>
      <c r="H23" s="862"/>
      <c r="I23" s="863"/>
      <c r="J23" s="864"/>
      <c r="S23" s="851"/>
      <c r="T23" s="851"/>
    </row>
    <row r="24" spans="1:20">
      <c r="A24" s="857">
        <v>155</v>
      </c>
      <c r="B24" s="858">
        <v>4</v>
      </c>
      <c r="C24" s="859">
        <v>620</v>
      </c>
      <c r="D24" s="860">
        <v>140.4</v>
      </c>
      <c r="E24" s="861">
        <f t="shared" si="6"/>
        <v>479.6</v>
      </c>
      <c r="G24" s="853"/>
      <c r="H24" s="862"/>
      <c r="I24" s="863"/>
      <c r="J24" s="864"/>
      <c r="S24" s="851"/>
      <c r="T24" s="851"/>
    </row>
    <row r="25" spans="1:20">
      <c r="A25" s="857">
        <v>196</v>
      </c>
      <c r="B25" s="858">
        <v>339</v>
      </c>
      <c r="C25" s="859">
        <v>66444</v>
      </c>
      <c r="D25" s="860">
        <v>13054.7</v>
      </c>
      <c r="E25" s="861">
        <f t="shared" si="6"/>
        <v>53389.3</v>
      </c>
      <c r="G25" s="853"/>
      <c r="H25" s="862"/>
      <c r="I25" s="863"/>
      <c r="J25" s="864"/>
      <c r="S25" s="851"/>
      <c r="T25" s="851"/>
    </row>
    <row r="26" spans="1:20">
      <c r="A26" s="857">
        <v>215</v>
      </c>
      <c r="B26" s="858">
        <v>1</v>
      </c>
      <c r="C26" s="859">
        <v>215</v>
      </c>
      <c r="D26" s="860">
        <v>38.5</v>
      </c>
      <c r="E26" s="861">
        <f t="shared" si="6"/>
        <v>176.5</v>
      </c>
      <c r="G26" s="853">
        <v>35.1</v>
      </c>
      <c r="H26" s="862">
        <v>3246</v>
      </c>
      <c r="I26" s="863">
        <f t="shared" ref="I26:I29" si="7">H26*G26</f>
        <v>113934.6</v>
      </c>
      <c r="J26" s="864"/>
      <c r="S26" s="851"/>
      <c r="T26" s="851"/>
    </row>
    <row r="27" spans="1:20">
      <c r="A27" s="857">
        <v>225</v>
      </c>
      <c r="B27" s="858">
        <v>1</v>
      </c>
      <c r="C27" s="859">
        <v>225</v>
      </c>
      <c r="D27" s="860">
        <v>35.1</v>
      </c>
      <c r="E27" s="861">
        <f t="shared" si="6"/>
        <v>189.9</v>
      </c>
      <c r="G27" s="853">
        <v>38.5</v>
      </c>
      <c r="H27" s="862">
        <v>1260</v>
      </c>
      <c r="I27" s="863">
        <f t="shared" si="7"/>
        <v>48510</v>
      </c>
      <c r="J27" s="864"/>
      <c r="S27" s="851"/>
      <c r="T27" s="851"/>
    </row>
    <row r="28" spans="1:20">
      <c r="A28" s="857">
        <v>246</v>
      </c>
      <c r="B28" s="858">
        <v>340</v>
      </c>
      <c r="C28" s="859">
        <v>83640</v>
      </c>
      <c r="D28" s="860">
        <v>13551.8</v>
      </c>
      <c r="E28" s="861">
        <f t="shared" si="6"/>
        <v>70088.2</v>
      </c>
      <c r="G28" s="853">
        <v>78</v>
      </c>
      <c r="H28" s="862">
        <f>4-1</f>
        <v>3</v>
      </c>
      <c r="I28" s="863">
        <f t="shared" si="7"/>
        <v>234</v>
      </c>
      <c r="J28" s="864"/>
      <c r="S28" s="851"/>
      <c r="T28" s="851"/>
    </row>
    <row r="29" spans="1:20">
      <c r="A29" s="857">
        <v>305</v>
      </c>
      <c r="B29" s="858">
        <v>2</v>
      </c>
      <c r="C29" s="859">
        <v>610</v>
      </c>
      <c r="D29" s="860">
        <v>77</v>
      </c>
      <c r="E29" s="861">
        <f>C29-D29</f>
        <v>533</v>
      </c>
      <c r="G29" s="853">
        <v>120</v>
      </c>
      <c r="H29" s="862">
        <v>8</v>
      </c>
      <c r="I29" s="863">
        <f t="shared" si="7"/>
        <v>960</v>
      </c>
      <c r="J29" s="864"/>
      <c r="S29" s="851"/>
      <c r="T29" s="851"/>
    </row>
    <row r="30" spans="1:20">
      <c r="A30" s="871" t="s">
        <v>780</v>
      </c>
      <c r="B30" s="872">
        <f>SUM(B22:B29)</f>
        <v>4517</v>
      </c>
      <c r="C30" s="873">
        <f>SUM(C22:C29)</f>
        <v>582340</v>
      </c>
      <c r="D30" s="874">
        <f>SUM(D22:D29)</f>
        <v>163638.59999999829</v>
      </c>
      <c r="E30" s="875">
        <f>SUM(E22:E29)</f>
        <v>418701.40000000171</v>
      </c>
      <c r="G30" s="853"/>
      <c r="H30" s="877">
        <f>SUM(H26:H29)</f>
        <v>4517</v>
      </c>
      <c r="I30" s="878">
        <f>SUM(I26:I29)</f>
        <v>163638.6</v>
      </c>
      <c r="J30" s="870"/>
      <c r="K30" s="879">
        <f>E30/1000</f>
        <v>418.70140000000168</v>
      </c>
      <c r="L30" s="879">
        <f>K30*$L$6</f>
        <v>376.83126000000152</v>
      </c>
      <c r="N30" s="884"/>
      <c r="O30" s="884"/>
      <c r="P30" s="880">
        <f>$L30*P$2*P$3</f>
        <v>69999.044363820285</v>
      </c>
      <c r="Q30" s="881">
        <f>$L30*Q$2*Q$4</f>
        <v>161641.76897707084</v>
      </c>
      <c r="R30" s="881">
        <f>$L30*R$2*R$4</f>
        <v>175006.71766507384</v>
      </c>
      <c r="S30" s="882">
        <f t="shared" ref="S30" si="8">SUM(N30:R30)</f>
        <v>406647.53100596496</v>
      </c>
      <c r="T30" s="882">
        <f>$L30*$T$2*$T$4</f>
        <v>1621636.8027210063</v>
      </c>
    </row>
    <row r="31" spans="1:20">
      <c r="A31" s="845"/>
      <c r="B31" s="876"/>
      <c r="C31" s="846"/>
      <c r="D31" s="883"/>
      <c r="E31" s="861"/>
      <c r="G31" s="853"/>
      <c r="H31" s="862"/>
      <c r="I31" s="863"/>
      <c r="J31" s="864"/>
      <c r="S31" s="851"/>
      <c r="T31" s="851"/>
    </row>
    <row r="32" spans="1:20">
      <c r="A32" s="852" t="s">
        <v>776</v>
      </c>
      <c r="B32" s="876"/>
      <c r="C32" s="846"/>
      <c r="D32" s="883"/>
      <c r="E32" s="861"/>
      <c r="G32" s="853"/>
      <c r="H32" s="862"/>
      <c r="I32" s="863"/>
      <c r="J32" s="864"/>
      <c r="S32" s="851"/>
      <c r="T32" s="851"/>
    </row>
    <row r="33" spans="1:20">
      <c r="A33" s="857">
        <v>91</v>
      </c>
      <c r="B33" s="858">
        <v>1094</v>
      </c>
      <c r="C33" s="859">
        <v>99554</v>
      </c>
      <c r="D33" s="860">
        <v>38460.599999999235</v>
      </c>
      <c r="E33" s="861">
        <f t="shared" ref="E33:E38" si="9">C33-D33</f>
        <v>61093.400000000765</v>
      </c>
      <c r="G33" s="853"/>
      <c r="H33" s="862"/>
      <c r="I33" s="863"/>
      <c r="J33" s="864"/>
      <c r="S33" s="851"/>
      <c r="T33" s="851"/>
    </row>
    <row r="34" spans="1:20">
      <c r="A34" s="857">
        <v>130</v>
      </c>
      <c r="B34" s="858">
        <v>1605</v>
      </c>
      <c r="C34" s="859">
        <v>208650</v>
      </c>
      <c r="D34" s="860">
        <v>58127.299999999203</v>
      </c>
      <c r="E34" s="861">
        <f t="shared" si="9"/>
        <v>150522.7000000008</v>
      </c>
      <c r="G34" s="853"/>
      <c r="H34" s="862"/>
      <c r="I34" s="863"/>
      <c r="J34" s="864"/>
      <c r="S34" s="851"/>
      <c r="T34" s="851"/>
    </row>
    <row r="35" spans="1:20">
      <c r="A35" s="857">
        <v>135</v>
      </c>
      <c r="B35" s="858">
        <v>2</v>
      </c>
      <c r="C35" s="859">
        <v>270</v>
      </c>
      <c r="D35" s="860">
        <v>70.2</v>
      </c>
      <c r="E35" s="861">
        <f t="shared" si="9"/>
        <v>199.8</v>
      </c>
      <c r="G35" s="853">
        <v>35.1</v>
      </c>
      <c r="H35" s="862">
        <v>2204</v>
      </c>
      <c r="I35" s="863">
        <f t="shared" ref="I35:I39" si="10">H35*G35</f>
        <v>77360.400000000009</v>
      </c>
      <c r="J35" s="864"/>
      <c r="S35" s="851"/>
      <c r="T35" s="851"/>
    </row>
    <row r="36" spans="1:20">
      <c r="A36" s="857">
        <v>196</v>
      </c>
      <c r="B36" s="858">
        <v>264</v>
      </c>
      <c r="C36" s="859">
        <v>51744</v>
      </c>
      <c r="D36" s="860">
        <v>10277.399999999994</v>
      </c>
      <c r="E36" s="861">
        <f t="shared" si="9"/>
        <v>41466.600000000006</v>
      </c>
      <c r="G36" s="853">
        <v>38.5</v>
      </c>
      <c r="H36" s="862">
        <v>984</v>
      </c>
      <c r="I36" s="863">
        <f t="shared" si="10"/>
        <v>37884</v>
      </c>
      <c r="J36" s="864"/>
      <c r="S36" s="851"/>
      <c r="T36" s="851"/>
    </row>
    <row r="37" spans="1:20">
      <c r="A37" s="857">
        <v>225</v>
      </c>
      <c r="B37" s="858">
        <v>5</v>
      </c>
      <c r="C37" s="859">
        <v>1125</v>
      </c>
      <c r="D37" s="860">
        <v>182.3</v>
      </c>
      <c r="E37" s="861">
        <f t="shared" si="9"/>
        <v>942.7</v>
      </c>
      <c r="G37" s="853">
        <v>53.4</v>
      </c>
      <c r="H37" s="862">
        <v>14</v>
      </c>
      <c r="I37" s="863">
        <f t="shared" si="10"/>
        <v>747.6</v>
      </c>
      <c r="J37" s="864"/>
      <c r="S37" s="851"/>
      <c r="T37" s="851"/>
    </row>
    <row r="38" spans="1:20">
      <c r="A38" s="857">
        <v>246</v>
      </c>
      <c r="B38" s="858">
        <v>218</v>
      </c>
      <c r="C38" s="859">
        <v>53628</v>
      </c>
      <c r="D38" s="860">
        <v>8611.7100000000009</v>
      </c>
      <c r="E38" s="861">
        <f t="shared" si="9"/>
        <v>45016.29</v>
      </c>
      <c r="G38" s="853">
        <v>68.09</v>
      </c>
      <c r="H38" s="862">
        <v>9</v>
      </c>
      <c r="I38" s="863">
        <f t="shared" si="10"/>
        <v>612.81000000000006</v>
      </c>
      <c r="J38" s="864"/>
      <c r="S38" s="851"/>
      <c r="T38" s="851"/>
    </row>
    <row r="39" spans="1:20">
      <c r="A39" s="857">
        <v>305</v>
      </c>
      <c r="B39" s="858">
        <v>24</v>
      </c>
      <c r="C39" s="859">
        <v>7320</v>
      </c>
      <c r="D39" s="860">
        <v>995.3</v>
      </c>
      <c r="E39" s="861">
        <f>C39-D39</f>
        <v>6324.7</v>
      </c>
      <c r="G39" s="853">
        <v>120</v>
      </c>
      <c r="H39" s="862">
        <f>3-2</f>
        <v>1</v>
      </c>
      <c r="I39" s="863">
        <f t="shared" si="10"/>
        <v>120</v>
      </c>
      <c r="J39" s="864"/>
      <c r="S39" s="851"/>
      <c r="T39" s="851"/>
    </row>
    <row r="40" spans="1:20">
      <c r="A40" s="871" t="s">
        <v>781</v>
      </c>
      <c r="B40" s="872">
        <f>SUM(B33:B39)</f>
        <v>3212</v>
      </c>
      <c r="C40" s="873">
        <f t="shared" ref="C40:E40" si="11">SUM(C33:C39)</f>
        <v>422291</v>
      </c>
      <c r="D40" s="874">
        <f t="shared" si="11"/>
        <v>116724.80999999844</v>
      </c>
      <c r="E40" s="875">
        <f t="shared" si="11"/>
        <v>305566.19000000157</v>
      </c>
      <c r="G40" s="853"/>
      <c r="H40" s="877">
        <f>SUM(H35:H39)</f>
        <v>3212</v>
      </c>
      <c r="I40" s="885">
        <f>SUM(I35:I39)</f>
        <v>116724.81000000001</v>
      </c>
      <c r="J40" s="864"/>
      <c r="K40" s="879">
        <f>E40/1000</f>
        <v>305.5661900000016</v>
      </c>
      <c r="L40" s="879">
        <f>K40*$L$6</f>
        <v>275.00957100000147</v>
      </c>
      <c r="N40" s="886"/>
      <c r="O40" s="886"/>
      <c r="P40" s="886"/>
      <c r="Q40" s="880">
        <f>$L40*Q$2*Q$3</f>
        <v>69717.525088976603</v>
      </c>
      <c r="R40" s="881">
        <f>$L40*R$2*R$4</f>
        <v>127719.02826530406</v>
      </c>
      <c r="S40" s="882">
        <f t="shared" ref="S40" si="12">SUM(N40:R40)</f>
        <v>197436.55335428065</v>
      </c>
      <c r="T40" s="882">
        <f>$L40*$T$2*$T$4</f>
        <v>1183462.4373628562</v>
      </c>
    </row>
    <row r="41" spans="1:20">
      <c r="A41" s="871"/>
      <c r="B41" s="887"/>
      <c r="C41" s="888"/>
      <c r="D41" s="889"/>
      <c r="E41" s="889"/>
      <c r="G41" s="853"/>
      <c r="H41" s="862"/>
      <c r="I41" s="863"/>
      <c r="J41" s="864"/>
      <c r="S41" s="851"/>
      <c r="T41" s="851"/>
    </row>
    <row r="42" spans="1:20">
      <c r="A42" s="852" t="s">
        <v>776</v>
      </c>
      <c r="B42" s="858"/>
      <c r="C42" s="890"/>
      <c r="D42" s="861"/>
      <c r="E42" s="861"/>
      <c r="G42" s="853"/>
      <c r="H42" s="862"/>
      <c r="I42" s="863"/>
      <c r="J42" s="864"/>
      <c r="S42" s="851"/>
      <c r="T42" s="851"/>
    </row>
    <row r="43" spans="1:20" ht="14.5" customHeight="1">
      <c r="A43" s="857">
        <v>91</v>
      </c>
      <c r="B43" s="858">
        <v>5</v>
      </c>
      <c r="C43" s="891">
        <v>455</v>
      </c>
      <c r="D43" s="892">
        <v>175.5</v>
      </c>
      <c r="E43" s="892">
        <v>279.5</v>
      </c>
      <c r="G43" s="853"/>
      <c r="H43" s="862"/>
      <c r="I43" s="863"/>
      <c r="J43" s="864"/>
      <c r="S43" s="851"/>
      <c r="T43" s="851"/>
    </row>
    <row r="44" spans="1:20" ht="14.5" customHeight="1">
      <c r="A44" s="857">
        <v>130</v>
      </c>
      <c r="B44" s="858">
        <v>21</v>
      </c>
      <c r="C44" s="891">
        <v>2730</v>
      </c>
      <c r="D44" s="892">
        <v>740.50000000000023</v>
      </c>
      <c r="E44" s="892">
        <v>1989.5000000000007</v>
      </c>
      <c r="G44" s="853"/>
      <c r="H44" s="862"/>
      <c r="I44" s="863"/>
      <c r="J44" s="864"/>
      <c r="S44" s="851"/>
      <c r="T44" s="851"/>
    </row>
    <row r="45" spans="1:20" ht="14.5" customHeight="1">
      <c r="A45" s="857">
        <v>135</v>
      </c>
      <c r="B45" s="858">
        <v>6</v>
      </c>
      <c r="C45" s="891">
        <v>810</v>
      </c>
      <c r="D45" s="892">
        <v>210.6</v>
      </c>
      <c r="E45" s="892">
        <v>599.4</v>
      </c>
      <c r="G45" s="853"/>
      <c r="H45" s="862"/>
      <c r="I45" s="863"/>
      <c r="J45" s="864"/>
      <c r="S45" s="851"/>
      <c r="T45" s="851"/>
    </row>
    <row r="46" spans="1:20" ht="14.5" customHeight="1">
      <c r="A46" s="857">
        <v>195</v>
      </c>
      <c r="B46" s="858">
        <v>1</v>
      </c>
      <c r="C46" s="891">
        <v>195</v>
      </c>
      <c r="D46" s="892">
        <v>38.5</v>
      </c>
      <c r="E46" s="892">
        <v>156.5</v>
      </c>
      <c r="G46" s="853"/>
      <c r="H46" s="862"/>
      <c r="I46" s="863"/>
      <c r="J46" s="864"/>
      <c r="S46" s="851"/>
      <c r="T46" s="851"/>
    </row>
    <row r="47" spans="1:20" ht="14.5" customHeight="1">
      <c r="A47" s="857">
        <v>196</v>
      </c>
      <c r="B47" s="858">
        <v>16</v>
      </c>
      <c r="C47" s="891">
        <v>3136</v>
      </c>
      <c r="D47" s="892">
        <v>599</v>
      </c>
      <c r="E47" s="892">
        <v>2537</v>
      </c>
      <c r="G47" s="853"/>
      <c r="H47" s="862"/>
      <c r="I47" s="863"/>
      <c r="J47" s="864"/>
      <c r="S47" s="851"/>
      <c r="T47" s="851"/>
    </row>
    <row r="48" spans="1:20" ht="14.5" customHeight="1">
      <c r="A48" s="857">
        <v>225</v>
      </c>
      <c r="B48" s="858">
        <v>8</v>
      </c>
      <c r="C48" s="891">
        <v>1800</v>
      </c>
      <c r="D48" s="892">
        <v>291</v>
      </c>
      <c r="E48" s="892">
        <v>1509</v>
      </c>
      <c r="G48" s="853">
        <v>35.1</v>
      </c>
      <c r="H48" s="862">
        <v>45</v>
      </c>
      <c r="I48" s="863">
        <f>H48*G48</f>
        <v>1579.5</v>
      </c>
      <c r="J48" s="864"/>
      <c r="S48" s="851"/>
      <c r="T48" s="851"/>
    </row>
    <row r="49" spans="1:20" ht="14.5" customHeight="1">
      <c r="A49" s="857">
        <v>246</v>
      </c>
      <c r="B49" s="858">
        <v>7</v>
      </c>
      <c r="C49" s="891">
        <v>1722</v>
      </c>
      <c r="D49" s="892">
        <v>255.9</v>
      </c>
      <c r="E49" s="892">
        <v>1466.1</v>
      </c>
      <c r="G49" s="853">
        <v>38.5</v>
      </c>
      <c r="H49" s="862">
        <v>19</v>
      </c>
      <c r="I49" s="863">
        <f>H49*G49</f>
        <v>731.5</v>
      </c>
      <c r="J49" s="864"/>
      <c r="S49" s="851"/>
      <c r="T49" s="851"/>
    </row>
    <row r="50" spans="1:20" ht="14.5" customHeight="1">
      <c r="A50" s="893">
        <v>43070</v>
      </c>
      <c r="B50" s="872">
        <f>SUM(B43:B49)</f>
        <v>64</v>
      </c>
      <c r="C50" s="894">
        <f>SUM(C43:C49)</f>
        <v>10848</v>
      </c>
      <c r="D50" s="895">
        <f>SUM(D43:D49)</f>
        <v>2311.0000000000005</v>
      </c>
      <c r="E50" s="896">
        <f>SUM(E43:E49)</f>
        <v>8537.0000000000018</v>
      </c>
      <c r="F50" s="897"/>
      <c r="G50" s="853"/>
      <c r="H50" s="877">
        <f t="shared" ref="H50:I50" si="13">SUM(H48:H49)</f>
        <v>64</v>
      </c>
      <c r="I50" s="878">
        <f t="shared" si="13"/>
        <v>2311</v>
      </c>
      <c r="J50" s="870"/>
      <c r="K50" s="879">
        <f>E50/1000</f>
        <v>8.5370000000000026</v>
      </c>
      <c r="L50" s="879">
        <f>K50*$L$6</f>
        <v>7.6833000000000027</v>
      </c>
      <c r="N50" s="886"/>
      <c r="O50" s="886"/>
      <c r="P50" s="886"/>
      <c r="Q50" s="886"/>
      <c r="R50" s="880">
        <f>$L50*R$2*R$3</f>
        <v>1649.4535290248832</v>
      </c>
      <c r="S50" s="898">
        <f t="shared" ref="S50" si="14">SUM(N50:R50)</f>
        <v>1649.4535290248832</v>
      </c>
      <c r="T50" s="882">
        <f>$L50*$T$2*$T$4</f>
        <v>33063.929055000008</v>
      </c>
    </row>
    <row r="51" spans="1:20" ht="14.5" customHeight="1">
      <c r="A51" s="899"/>
      <c r="B51" s="858"/>
      <c r="C51" s="859"/>
      <c r="D51" s="860"/>
      <c r="E51" s="860"/>
      <c r="F51" s="897"/>
      <c r="G51" s="853"/>
      <c r="H51" s="862"/>
      <c r="I51" s="900"/>
      <c r="J51" s="847"/>
      <c r="S51" s="851"/>
      <c r="T51" s="851"/>
    </row>
    <row r="52" spans="1:20" ht="14.5" customHeight="1">
      <c r="A52" s="899"/>
      <c r="B52" s="858"/>
      <c r="C52" s="890"/>
      <c r="D52" s="861"/>
      <c r="E52" s="861"/>
      <c r="F52" s="897"/>
      <c r="G52" s="853"/>
      <c r="H52" s="862"/>
      <c r="I52" s="900"/>
      <c r="J52" s="847"/>
      <c r="S52" s="851"/>
      <c r="T52" s="851"/>
    </row>
    <row r="53" spans="1:20" ht="14.5" customHeight="1">
      <c r="A53" s="901">
        <v>91</v>
      </c>
      <c r="B53" s="902">
        <f>SUMIF($A$7:$A$49,$A53,B$7:B$49)</f>
        <v>5346</v>
      </c>
      <c r="C53" s="903">
        <f>SUMIF($A$7:$A$49,$A53,C$7:C$49)</f>
        <v>486486</v>
      </c>
      <c r="D53" s="904">
        <f>SUMIF($A$7:$A$49,$A53,D$7:D$49)</f>
        <v>187807.79999999551</v>
      </c>
      <c r="E53" s="904">
        <f>SUMIF($A$7:$A$49,$A53,E$7:E$49)</f>
        <v>298678.20000000449</v>
      </c>
      <c r="F53" s="897"/>
      <c r="G53" s="853"/>
      <c r="H53" s="905"/>
      <c r="I53" s="906"/>
      <c r="J53" s="847"/>
      <c r="S53" s="851"/>
      <c r="T53" s="851"/>
    </row>
    <row r="54" spans="1:20" ht="14.5" customHeight="1">
      <c r="A54" s="901">
        <v>130</v>
      </c>
      <c r="B54" s="902">
        <f t="shared" ref="B54:E62" si="15">SUMIF($A$7:$A$49,$A54,B$7:B$49)</f>
        <v>7249</v>
      </c>
      <c r="C54" s="903">
        <f t="shared" si="15"/>
        <v>942370</v>
      </c>
      <c r="D54" s="904">
        <f t="shared" si="15"/>
        <v>261881.99999999718</v>
      </c>
      <c r="E54" s="904">
        <f t="shared" si="15"/>
        <v>680488.00000000279</v>
      </c>
      <c r="F54" s="897"/>
      <c r="G54" s="853"/>
      <c r="H54" s="905"/>
      <c r="I54" s="906"/>
      <c r="J54" s="847"/>
      <c r="S54" s="851"/>
      <c r="T54" s="851"/>
    </row>
    <row r="55" spans="1:20" ht="14.5" customHeight="1">
      <c r="A55" s="901">
        <v>135</v>
      </c>
      <c r="B55" s="902">
        <f t="shared" si="15"/>
        <v>8</v>
      </c>
      <c r="C55" s="903">
        <f t="shared" si="15"/>
        <v>1080</v>
      </c>
      <c r="D55" s="904">
        <f t="shared" si="15"/>
        <v>280.8</v>
      </c>
      <c r="E55" s="904">
        <f t="shared" si="15"/>
        <v>799.2</v>
      </c>
      <c r="F55" s="897"/>
      <c r="G55" s="853"/>
      <c r="H55" s="905"/>
      <c r="I55" s="906"/>
      <c r="J55" s="847"/>
      <c r="S55" s="851"/>
      <c r="T55" s="851"/>
    </row>
    <row r="56" spans="1:20" ht="14.5" customHeight="1">
      <c r="A56" s="901">
        <v>155</v>
      </c>
      <c r="B56" s="902">
        <f t="shared" si="15"/>
        <v>4</v>
      </c>
      <c r="C56" s="903">
        <f t="shared" si="15"/>
        <v>620</v>
      </c>
      <c r="D56" s="904">
        <f t="shared" si="15"/>
        <v>140.4</v>
      </c>
      <c r="E56" s="904">
        <f t="shared" si="15"/>
        <v>479.6</v>
      </c>
      <c r="F56" s="897"/>
      <c r="G56" s="853"/>
      <c r="H56" s="905"/>
      <c r="I56" s="906"/>
      <c r="J56" s="847"/>
      <c r="S56" s="851"/>
      <c r="T56" s="851"/>
    </row>
    <row r="57" spans="1:20" ht="14.5" customHeight="1">
      <c r="A57" s="901">
        <v>195</v>
      </c>
      <c r="B57" s="902">
        <f t="shared" si="15"/>
        <v>1</v>
      </c>
      <c r="C57" s="903">
        <f t="shared" si="15"/>
        <v>195</v>
      </c>
      <c r="D57" s="904">
        <f t="shared" si="15"/>
        <v>38.5</v>
      </c>
      <c r="E57" s="904">
        <f t="shared" si="15"/>
        <v>156.5</v>
      </c>
      <c r="F57" s="897"/>
      <c r="G57" s="853">
        <v>35.1</v>
      </c>
      <c r="H57" s="907">
        <f t="shared" ref="H57:I62" si="16">SUMIF($G$7:$G$49,$G57,H$7:H$49)</f>
        <v>10714</v>
      </c>
      <c r="I57" s="908">
        <f t="shared" si="16"/>
        <v>376061.4</v>
      </c>
      <c r="J57" s="847"/>
      <c r="S57" s="851"/>
      <c r="T57" s="851"/>
    </row>
    <row r="58" spans="1:20" ht="14.5" customHeight="1">
      <c r="A58" s="901">
        <v>196</v>
      </c>
      <c r="B58" s="902">
        <f t="shared" si="15"/>
        <v>1283</v>
      </c>
      <c r="C58" s="903">
        <f t="shared" si="15"/>
        <v>251468</v>
      </c>
      <c r="D58" s="904">
        <f t="shared" si="15"/>
        <v>49097.299999999988</v>
      </c>
      <c r="E58" s="904">
        <f t="shared" si="15"/>
        <v>202370.70000000004</v>
      </c>
      <c r="F58" s="897"/>
      <c r="G58" s="853">
        <v>38.5</v>
      </c>
      <c r="H58" s="907">
        <f t="shared" si="16"/>
        <v>4203</v>
      </c>
      <c r="I58" s="908">
        <f t="shared" si="16"/>
        <v>161815.5</v>
      </c>
      <c r="J58" s="847"/>
      <c r="S58" s="851"/>
      <c r="T58" s="851"/>
    </row>
    <row r="59" spans="1:20" ht="14.5" customHeight="1">
      <c r="A59" s="901">
        <v>215</v>
      </c>
      <c r="B59" s="902">
        <f t="shared" si="15"/>
        <v>1</v>
      </c>
      <c r="C59" s="903">
        <f t="shared" si="15"/>
        <v>215</v>
      </c>
      <c r="D59" s="904">
        <f t="shared" si="15"/>
        <v>38.5</v>
      </c>
      <c r="E59" s="904">
        <f t="shared" si="15"/>
        <v>176.5</v>
      </c>
      <c r="F59" s="897"/>
      <c r="G59" s="853">
        <v>53.4</v>
      </c>
      <c r="H59" s="907">
        <f t="shared" si="16"/>
        <v>14</v>
      </c>
      <c r="I59" s="908">
        <f t="shared" si="16"/>
        <v>747.6</v>
      </c>
      <c r="J59" s="847"/>
      <c r="S59" s="851"/>
      <c r="T59" s="851"/>
    </row>
    <row r="60" spans="1:20" ht="14.5" customHeight="1">
      <c r="A60" s="901">
        <v>225</v>
      </c>
      <c r="B60" s="902">
        <f t="shared" si="15"/>
        <v>14</v>
      </c>
      <c r="C60" s="903">
        <f t="shared" si="15"/>
        <v>3150</v>
      </c>
      <c r="D60" s="904">
        <f t="shared" si="15"/>
        <v>508.4</v>
      </c>
      <c r="E60" s="904">
        <f t="shared" si="15"/>
        <v>2641.6000000000004</v>
      </c>
      <c r="F60" s="897"/>
      <c r="G60" s="853">
        <v>68.09</v>
      </c>
      <c r="H60" s="907">
        <f t="shared" si="16"/>
        <v>9</v>
      </c>
      <c r="I60" s="908">
        <f t="shared" si="16"/>
        <v>612.81000000000006</v>
      </c>
      <c r="J60" s="847"/>
      <c r="S60" s="851"/>
      <c r="T60" s="851"/>
    </row>
    <row r="61" spans="1:20" ht="14.5" customHeight="1">
      <c r="A61" s="901">
        <v>246</v>
      </c>
      <c r="B61" s="902">
        <f t="shared" si="15"/>
        <v>1020</v>
      </c>
      <c r="C61" s="903">
        <f t="shared" si="15"/>
        <v>250920</v>
      </c>
      <c r="D61" s="904">
        <f t="shared" si="15"/>
        <v>39685.31</v>
      </c>
      <c r="E61" s="904">
        <f t="shared" si="15"/>
        <v>211234.69</v>
      </c>
      <c r="F61" s="897"/>
      <c r="G61" s="853">
        <v>78</v>
      </c>
      <c r="H61" s="907">
        <f t="shared" si="16"/>
        <v>3</v>
      </c>
      <c r="I61" s="908">
        <f t="shared" si="16"/>
        <v>234</v>
      </c>
      <c r="J61" s="847"/>
      <c r="S61" s="851"/>
      <c r="T61" s="851"/>
    </row>
    <row r="62" spans="1:20" ht="14.5" customHeight="1">
      <c r="A62" s="901">
        <v>305</v>
      </c>
      <c r="B62" s="902">
        <f t="shared" si="15"/>
        <v>26</v>
      </c>
      <c r="C62" s="903">
        <f t="shared" si="15"/>
        <v>7930</v>
      </c>
      <c r="D62" s="904">
        <f t="shared" si="15"/>
        <v>1072.3</v>
      </c>
      <c r="E62" s="904">
        <f t="shared" si="15"/>
        <v>6857.7</v>
      </c>
      <c r="F62" s="897"/>
      <c r="G62" s="853">
        <v>120</v>
      </c>
      <c r="H62" s="907">
        <f t="shared" si="16"/>
        <v>9</v>
      </c>
      <c r="I62" s="908">
        <f t="shared" si="16"/>
        <v>1080</v>
      </c>
      <c r="J62" s="847"/>
      <c r="S62" s="851"/>
      <c r="T62" s="851"/>
    </row>
    <row r="63" spans="1:20" ht="14.5" customHeight="1" thickBot="1">
      <c r="A63" s="909" t="s">
        <v>782</v>
      </c>
      <c r="B63" s="910">
        <f>B50+B40+B30+B19+B12</f>
        <v>14952</v>
      </c>
      <c r="C63" s="911">
        <f>C50+C40+C30+C19+C12</f>
        <v>1944434</v>
      </c>
      <c r="D63" s="912">
        <f>D50+D40+D30+D19+D12</f>
        <v>540551.30999999261</v>
      </c>
      <c r="E63" s="913">
        <f>E50+E40+E30+E19+E12</f>
        <v>1403882.6900000076</v>
      </c>
      <c r="F63" s="897"/>
      <c r="G63" s="847"/>
      <c r="H63" s="910">
        <f>SUM(H57:H62)</f>
        <v>14952</v>
      </c>
      <c r="I63" s="914">
        <f>SUM(I57:I62)</f>
        <v>540551.31000000006</v>
      </c>
      <c r="J63" s="847"/>
      <c r="K63" s="915">
        <f>E63/1000</f>
        <v>1403.8826900000076</v>
      </c>
      <c r="L63" s="915">
        <f>K63*$L$6</f>
        <v>1263.4944210000069</v>
      </c>
      <c r="N63" s="915">
        <f>SUM(N12:N50)</f>
        <v>18441.112742115547</v>
      </c>
      <c r="O63" s="915">
        <f t="shared" ref="O63:R63" si="17">SUM(O12:O50)</f>
        <v>133592.14550529828</v>
      </c>
      <c r="P63" s="915">
        <f t="shared" si="17"/>
        <v>313211.84044392174</v>
      </c>
      <c r="Q63" s="915">
        <f t="shared" si="17"/>
        <v>490432.3499616615</v>
      </c>
      <c r="R63" s="915">
        <f t="shared" si="17"/>
        <v>584869.06830702163</v>
      </c>
      <c r="S63" s="916">
        <f t="shared" ref="S63" si="18">SUM(N63:R63)</f>
        <v>1540546.5169600188</v>
      </c>
      <c r="T63" s="916">
        <f>SUM(T8:T62)</f>
        <v>5437258.7166103786</v>
      </c>
    </row>
    <row r="64" spans="1:20" ht="14.5" customHeight="1" thickTop="1">
      <c r="A64" s="917"/>
      <c r="B64" s="918"/>
      <c r="C64" s="918"/>
      <c r="D64" s="918"/>
      <c r="E64" s="918"/>
      <c r="F64" s="919"/>
      <c r="G64" s="918"/>
      <c r="H64" s="920"/>
      <c r="I64" s="921"/>
    </row>
    <row r="65" spans="1:19" ht="14.5" customHeight="1">
      <c r="N65" s="922">
        <f>18441.1127421155-N63</f>
        <v>-4.7293724492192268E-11</v>
      </c>
      <c r="O65" s="922">
        <f>133592.145505298-O63</f>
        <v>-2.9103830456733704E-10</v>
      </c>
      <c r="P65" s="923">
        <f>313211.840443922-P63</f>
        <v>0</v>
      </c>
      <c r="Q65" s="922">
        <f>490432.349961662-Q63</f>
        <v>5.2386894822120667E-10</v>
      </c>
      <c r="R65" s="923">
        <f>584869.068307022-R63</f>
        <v>0</v>
      </c>
      <c r="S65" s="924">
        <f>1540546.51696002-S63</f>
        <v>0</v>
      </c>
    </row>
    <row r="66" spans="1:19" ht="14.5" customHeight="1">
      <c r="B66" s="890">
        <f>SUM(B53:B62)-B63</f>
        <v>0</v>
      </c>
      <c r="C66" s="890">
        <f>SUM(C53:C62)-C63</f>
        <v>0</v>
      </c>
      <c r="D66" s="890">
        <f>SUM(D53:D62)-D63</f>
        <v>0</v>
      </c>
      <c r="E66" s="890">
        <f>SUM(E53:E62)-E63</f>
        <v>0</v>
      </c>
      <c r="H66" s="805">
        <f>+H12+H19+H30+H40+H50-H63</f>
        <v>0</v>
      </c>
      <c r="I66" s="890">
        <f>+I12+I19+I30+I40+I50-I63</f>
        <v>0</v>
      </c>
      <c r="J66" s="890"/>
      <c r="K66" s="890"/>
    </row>
    <row r="67" spans="1:19" ht="14.5" customHeight="1">
      <c r="A67" s="925"/>
      <c r="S67" s="926"/>
    </row>
    <row r="68" spans="1:19" ht="14.5" customHeight="1">
      <c r="A68" s="925"/>
    </row>
    <row r="69" spans="1:19" ht="14.5" customHeight="1">
      <c r="A69" s="925"/>
    </row>
    <row r="70" spans="1:19" ht="14.5" customHeight="1">
      <c r="A70" s="925"/>
    </row>
    <row r="71" spans="1:19" ht="14.5" customHeight="1">
      <c r="A71" s="925"/>
    </row>
    <row r="72" spans="1:19" ht="14.5" customHeight="1">
      <c r="A72" s="925"/>
    </row>
    <row r="73" spans="1:19" ht="14.5" customHeight="1">
      <c r="A73" s="925"/>
    </row>
    <row r="74" spans="1:19" ht="14.5" customHeight="1">
      <c r="A74" s="925"/>
    </row>
    <row r="75" spans="1:19" ht="14.5" customHeight="1"/>
    <row r="76" spans="1:19" ht="14.5" customHeight="1"/>
    <row r="77" spans="1:19" ht="14.5" customHeight="1"/>
    <row r="78" spans="1:19" ht="14.5" customHeight="1"/>
    <row r="79" spans="1:19" ht="14.5" customHeight="1"/>
    <row r="80" spans="1:19" ht="14.5" customHeight="1"/>
  </sheetData>
  <mergeCells count="1">
    <mergeCell ref="A1:E1"/>
  </mergeCells>
  <pageMargins left="0.70866141732283505" right="0.70866141732283505" top="0.74803149606299202" bottom="0.74803149606299202" header="0.31496062992126" footer="0.31496062992126"/>
  <pageSetup paperSize="3" scale="10" orientation="landscape" r:id="rId1"/>
  <rowBreaks count="2" manualBreakCount="2">
    <brk id="6" max="16383" man="1"/>
    <brk id="40"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127-53EB-420E-8E33-38B990C3B68B}">
  <sheetPr>
    <tabColor theme="6" tint="0.59999389629810485"/>
  </sheetPr>
  <dimension ref="A1:U75"/>
  <sheetViews>
    <sheetView workbookViewId="0">
      <pane xSplit="6" ySplit="6" topLeftCell="G7" activePane="bottomRight" state="frozen"/>
      <selection activeCell="K3" sqref="K3"/>
      <selection pane="topRight" activeCell="K3" sqref="K3"/>
      <selection pane="bottomLeft" activeCell="K3" sqref="K3"/>
      <selection pane="bottomRight" activeCell="K3" sqref="K3"/>
    </sheetView>
  </sheetViews>
  <sheetFormatPr defaultColWidth="8.7265625" defaultRowHeight="14.5"/>
  <cols>
    <col min="1" max="1" width="17.54296875" style="804" customWidth="1"/>
    <col min="2" max="2" width="11" style="805" customWidth="1"/>
    <col min="3" max="3" width="13.7265625" style="804" customWidth="1"/>
    <col min="4" max="4" width="12.81640625" style="804" customWidth="1"/>
    <col min="5" max="5" width="12.54296875" style="804" customWidth="1"/>
    <col min="6" max="6" width="1.26953125" style="925" customWidth="1"/>
    <col min="7" max="7" width="6.81640625" style="804" customWidth="1"/>
    <col min="8" max="8" width="9.54296875" style="805" bestFit="1" customWidth="1"/>
    <col min="9" max="9" width="12.26953125" style="855" customWidth="1"/>
    <col min="10" max="10" width="1.7265625" style="804" customWidth="1"/>
    <col min="11" max="11" width="11.54296875" style="804" customWidth="1"/>
    <col min="12" max="12" width="10.81640625" style="804" customWidth="1"/>
    <col min="13" max="14" width="12" style="804" customWidth="1"/>
    <col min="15" max="19" width="10.453125" style="804" customWidth="1"/>
    <col min="20" max="20" width="11.453125" style="804" customWidth="1"/>
    <col min="21" max="21" width="13.54296875" style="804" customWidth="1"/>
    <col min="22" max="16384" width="8.7265625" style="804"/>
  </cols>
  <sheetData>
    <row r="1" spans="1:21" ht="15.5">
      <c r="A1" s="1215" t="s">
        <v>750</v>
      </c>
      <c r="B1" s="1215"/>
      <c r="C1" s="1215"/>
      <c r="D1" s="1215"/>
      <c r="E1" s="1215"/>
    </row>
    <row r="2" spans="1:21">
      <c r="B2" s="927"/>
      <c r="C2" s="807" t="s">
        <v>751</v>
      </c>
      <c r="D2" s="807" t="s">
        <v>752</v>
      </c>
      <c r="E2" s="807" t="s">
        <v>753</v>
      </c>
      <c r="K2" s="808" t="s">
        <v>783</v>
      </c>
      <c r="L2" s="809"/>
      <c r="M2" s="809">
        <v>8.64</v>
      </c>
      <c r="N2" s="809">
        <v>8.9700000000000006</v>
      </c>
      <c r="O2" s="810">
        <v>10.079032258055504</v>
      </c>
      <c r="P2" s="810">
        <v>11.505555555556203</v>
      </c>
      <c r="Q2" s="810">
        <v>12.99</v>
      </c>
      <c r="R2" s="810">
        <v>14.298333333339542</v>
      </c>
      <c r="S2" s="810">
        <v>14.981182795705184</v>
      </c>
      <c r="T2" s="811"/>
      <c r="U2" s="812">
        <v>11.79</v>
      </c>
    </row>
    <row r="3" spans="1:21" ht="29">
      <c r="A3" s="813" t="s">
        <v>742</v>
      </c>
      <c r="B3" s="927"/>
      <c r="C3" s="814" t="s">
        <v>755</v>
      </c>
      <c r="D3" s="928" t="s">
        <v>756</v>
      </c>
      <c r="E3" s="807"/>
      <c r="K3" s="817" t="s">
        <v>758</v>
      </c>
      <c r="L3" s="818"/>
      <c r="M3" s="929">
        <v>12.43</v>
      </c>
      <c r="N3" s="929">
        <v>5.61</v>
      </c>
      <c r="O3" s="819">
        <v>25.46</v>
      </c>
      <c r="P3" s="819">
        <v>17.03</v>
      </c>
      <c r="Q3" s="819">
        <v>0</v>
      </c>
      <c r="R3" s="819">
        <v>9</v>
      </c>
      <c r="S3" s="819">
        <v>0</v>
      </c>
      <c r="T3" s="820"/>
      <c r="U3" s="821"/>
    </row>
    <row r="4" spans="1:21">
      <c r="B4" s="927"/>
      <c r="C4" s="823"/>
      <c r="D4" s="823"/>
      <c r="E4" s="823"/>
      <c r="G4" s="824" t="s">
        <v>759</v>
      </c>
      <c r="H4" s="825"/>
      <c r="I4" s="826"/>
      <c r="K4" s="827" t="s">
        <v>760</v>
      </c>
      <c r="L4" s="828"/>
      <c r="M4" s="930">
        <v>30</v>
      </c>
      <c r="N4" s="930">
        <v>31</v>
      </c>
      <c r="O4" s="829">
        <v>31</v>
      </c>
      <c r="P4" s="829">
        <v>30</v>
      </c>
      <c r="Q4" s="829">
        <v>31</v>
      </c>
      <c r="R4" s="829">
        <v>30</v>
      </c>
      <c r="S4" s="931">
        <v>31</v>
      </c>
      <c r="T4" s="831"/>
      <c r="U4" s="832">
        <v>365</v>
      </c>
    </row>
    <row r="5" spans="1:21" ht="43.5">
      <c r="A5" s="833" t="s">
        <v>761</v>
      </c>
      <c r="B5" s="932" t="s">
        <v>762</v>
      </c>
      <c r="C5" s="834" t="s">
        <v>763</v>
      </c>
      <c r="D5" s="834" t="s">
        <v>764</v>
      </c>
      <c r="E5" s="834" t="s">
        <v>765</v>
      </c>
      <c r="F5" s="933"/>
      <c r="G5" s="836" t="s">
        <v>766</v>
      </c>
      <c r="H5" s="837" t="s">
        <v>762</v>
      </c>
      <c r="I5" s="838" t="s">
        <v>764</v>
      </c>
      <c r="K5" s="840" t="s">
        <v>767</v>
      </c>
      <c r="L5" s="841" t="s">
        <v>768</v>
      </c>
      <c r="M5" s="843" t="s">
        <v>784</v>
      </c>
      <c r="N5" s="843" t="s">
        <v>785</v>
      </c>
      <c r="O5" s="843" t="s">
        <v>769</v>
      </c>
      <c r="P5" s="843" t="s">
        <v>770</v>
      </c>
      <c r="Q5" s="843" t="s">
        <v>771</v>
      </c>
      <c r="R5" s="843" t="s">
        <v>772</v>
      </c>
      <c r="S5" s="843" t="s">
        <v>773</v>
      </c>
      <c r="T5" s="844" t="s">
        <v>774</v>
      </c>
      <c r="U5" s="844" t="s">
        <v>775</v>
      </c>
    </row>
    <row r="6" spans="1:21">
      <c r="A6" s="871"/>
      <c r="B6" s="876"/>
      <c r="C6" s="823"/>
      <c r="D6" s="823"/>
      <c r="E6" s="823"/>
      <c r="H6" s="858"/>
      <c r="I6" s="934"/>
      <c r="L6" s="850">
        <v>0.9</v>
      </c>
      <c r="T6" s="899"/>
      <c r="U6" s="935"/>
    </row>
    <row r="7" spans="1:21">
      <c r="A7" s="852" t="s">
        <v>776</v>
      </c>
      <c r="B7" s="876"/>
      <c r="C7" s="846"/>
      <c r="D7" s="846"/>
      <c r="H7" s="858"/>
      <c r="I7" s="934"/>
      <c r="T7" s="899"/>
      <c r="U7" s="935"/>
    </row>
    <row r="8" spans="1:21">
      <c r="A8" s="857">
        <v>91</v>
      </c>
      <c r="B8" s="858">
        <v>585</v>
      </c>
      <c r="C8" s="936">
        <v>53235</v>
      </c>
      <c r="D8" s="922">
        <v>17198.999999999898</v>
      </c>
      <c r="E8" s="922">
        <v>36035.999999999607</v>
      </c>
      <c r="H8" s="858"/>
      <c r="I8" s="934"/>
      <c r="T8" s="899"/>
      <c r="U8" s="935"/>
    </row>
    <row r="9" spans="1:21">
      <c r="A9" s="857">
        <v>130</v>
      </c>
      <c r="B9" s="858">
        <v>188</v>
      </c>
      <c r="C9" s="936">
        <v>24440</v>
      </c>
      <c r="D9" s="922">
        <v>5527.1999999999916</v>
      </c>
      <c r="E9" s="922">
        <v>18912.800000000003</v>
      </c>
      <c r="H9" s="858"/>
      <c r="I9" s="934"/>
      <c r="T9" s="899"/>
      <c r="U9" s="935"/>
    </row>
    <row r="10" spans="1:21" ht="14.25" customHeight="1">
      <c r="A10" s="857">
        <v>196</v>
      </c>
      <c r="B10" s="862">
        <v>1</v>
      </c>
      <c r="C10" s="936">
        <v>196</v>
      </c>
      <c r="D10" s="937">
        <v>29.4</v>
      </c>
      <c r="E10" s="922">
        <v>166.6</v>
      </c>
      <c r="G10" s="804">
        <v>29.4</v>
      </c>
      <c r="H10" s="858">
        <v>774</v>
      </c>
      <c r="I10" s="934">
        <f>H10*G10</f>
        <v>22755.599999999999</v>
      </c>
      <c r="T10" s="899"/>
      <c r="U10" s="935"/>
    </row>
    <row r="11" spans="1:21">
      <c r="A11" s="857">
        <v>215</v>
      </c>
      <c r="B11" s="858"/>
      <c r="C11" s="936"/>
      <c r="D11" s="922"/>
      <c r="E11" s="922"/>
      <c r="H11" s="858"/>
      <c r="I11" s="934"/>
      <c r="T11" s="899"/>
      <c r="U11" s="935"/>
    </row>
    <row r="12" spans="1:21">
      <c r="A12" s="857">
        <v>246</v>
      </c>
      <c r="B12" s="862"/>
      <c r="C12" s="936"/>
      <c r="D12" s="937"/>
      <c r="E12" s="922"/>
      <c r="H12" s="858"/>
      <c r="I12" s="934"/>
      <c r="T12" s="899"/>
      <c r="U12" s="935"/>
    </row>
    <row r="13" spans="1:21">
      <c r="A13" s="857">
        <v>480</v>
      </c>
      <c r="B13" s="858"/>
      <c r="C13" s="938"/>
      <c r="D13" s="922"/>
      <c r="E13" s="922"/>
      <c r="H13" s="858"/>
      <c r="I13" s="934"/>
      <c r="T13" s="899"/>
      <c r="U13" s="935"/>
    </row>
    <row r="14" spans="1:21">
      <c r="A14" s="871" t="s">
        <v>786</v>
      </c>
      <c r="B14" s="872">
        <f>SUM(B8:B13)</f>
        <v>774</v>
      </c>
      <c r="C14" s="939">
        <f>SUM(C8:C13)</f>
        <v>77871</v>
      </c>
      <c r="D14" s="939">
        <f>SUM(D8:D13)</f>
        <v>22755.599999999889</v>
      </c>
      <c r="E14" s="939">
        <f>SUM(E8:E13)</f>
        <v>55115.399999999609</v>
      </c>
      <c r="H14" s="940">
        <f>SUM(H10:H13)</f>
        <v>774</v>
      </c>
      <c r="I14" s="941">
        <f>SUM(I10:I13)</f>
        <v>22755.599999999999</v>
      </c>
      <c r="K14" s="879">
        <f>E14/1000</f>
        <v>55.11539999999961</v>
      </c>
      <c r="L14" s="879">
        <f>K14*$L$6</f>
        <v>49.603859999999649</v>
      </c>
      <c r="M14" s="880">
        <f>$L14*M$2*M$3</f>
        <v>5327.2164654719627</v>
      </c>
      <c r="N14" s="942">
        <f>$L14*N$2*N$4</f>
        <v>13793.345350199905</v>
      </c>
      <c r="O14" s="942">
        <f t="shared" ref="O14:S14" si="0">$L14*O$2*O$4</f>
        <v>15498.726056986032</v>
      </c>
      <c r="P14" s="942">
        <f t="shared" si="0"/>
        <v>17121.599010000842</v>
      </c>
      <c r="Q14" s="942">
        <f t="shared" si="0"/>
        <v>19974.978383399859</v>
      </c>
      <c r="R14" s="942">
        <f t="shared" si="0"/>
        <v>21277.57574700909</v>
      </c>
      <c r="S14" s="942">
        <f t="shared" si="0"/>
        <v>23036.859315009464</v>
      </c>
      <c r="T14" s="943">
        <f>SUM(M14:S14)</f>
        <v>116030.30032807715</v>
      </c>
      <c r="U14" s="882">
        <f>$L14*$U$2*$U$4</f>
        <v>213462.77093099846</v>
      </c>
    </row>
    <row r="15" spans="1:21">
      <c r="A15" s="845"/>
      <c r="B15" s="876"/>
      <c r="C15" s="846"/>
      <c r="D15" s="846"/>
      <c r="H15" s="858"/>
      <c r="I15" s="934"/>
      <c r="T15" s="899"/>
      <c r="U15" s="935"/>
    </row>
    <row r="16" spans="1:21">
      <c r="A16" s="852" t="s">
        <v>776</v>
      </c>
      <c r="B16" s="876"/>
      <c r="C16" s="846"/>
      <c r="D16" s="846"/>
      <c r="H16" s="858"/>
      <c r="I16" s="934"/>
      <c r="T16" s="899"/>
      <c r="U16" s="935"/>
    </row>
    <row r="17" spans="1:21">
      <c r="A17" s="857">
        <v>91</v>
      </c>
      <c r="B17" s="858">
        <v>113</v>
      </c>
      <c r="C17" s="936">
        <v>10283</v>
      </c>
      <c r="D17" s="944">
        <v>3322.2000000000066</v>
      </c>
      <c r="E17" s="944">
        <v>6960.8000000000129</v>
      </c>
      <c r="H17" s="858"/>
      <c r="I17" s="934"/>
      <c r="T17" s="899"/>
      <c r="U17" s="935"/>
    </row>
    <row r="18" spans="1:21">
      <c r="A18" s="857">
        <v>130</v>
      </c>
      <c r="B18" s="858">
        <v>187</v>
      </c>
      <c r="C18" s="936">
        <v>24310</v>
      </c>
      <c r="D18" s="944">
        <v>5625.1999999999971</v>
      </c>
      <c r="E18" s="944">
        <v>18684.800000000025</v>
      </c>
      <c r="H18" s="858"/>
      <c r="I18" s="934"/>
      <c r="T18" s="899"/>
      <c r="U18" s="935"/>
    </row>
    <row r="19" spans="1:21">
      <c r="A19" s="857">
        <v>196</v>
      </c>
      <c r="B19" s="862">
        <v>64</v>
      </c>
      <c r="C19" s="936">
        <v>12544</v>
      </c>
      <c r="D19" s="945">
        <v>2200.0999999999995</v>
      </c>
      <c r="E19" s="944">
        <v>10343.900000000001</v>
      </c>
      <c r="G19">
        <v>29.4</v>
      </c>
      <c r="H19" s="946">
        <v>315</v>
      </c>
      <c r="I19" s="934">
        <f t="shared" ref="I19:I20" si="1">H19*G19</f>
        <v>9261</v>
      </c>
      <c r="T19" s="899"/>
      <c r="U19" s="935"/>
    </row>
    <row r="20" spans="1:21">
      <c r="A20" s="857">
        <v>215</v>
      </c>
      <c r="B20" s="858">
        <v>1</v>
      </c>
      <c r="C20" s="936">
        <v>215</v>
      </c>
      <c r="D20" s="944">
        <v>38.5</v>
      </c>
      <c r="E20" s="944">
        <v>176.5</v>
      </c>
      <c r="G20">
        <v>38.5</v>
      </c>
      <c r="H20" s="946">
        <v>50</v>
      </c>
      <c r="I20" s="934">
        <f t="shared" si="1"/>
        <v>1925</v>
      </c>
      <c r="T20" s="899"/>
      <c r="U20" s="935"/>
    </row>
    <row r="21" spans="1:21">
      <c r="A21" s="857">
        <v>246</v>
      </c>
      <c r="B21" s="862"/>
      <c r="C21" s="936"/>
      <c r="D21" s="945"/>
      <c r="E21" s="944"/>
      <c r="H21" s="858"/>
      <c r="I21" s="934"/>
      <c r="T21" s="899"/>
      <c r="U21" s="935"/>
    </row>
    <row r="22" spans="1:21">
      <c r="A22" s="857">
        <v>480</v>
      </c>
      <c r="B22" s="858"/>
      <c r="C22" s="944"/>
      <c r="D22" s="944"/>
      <c r="E22" s="944">
        <f>C22-D22</f>
        <v>0</v>
      </c>
      <c r="H22" s="858"/>
      <c r="I22" s="934"/>
      <c r="T22" s="899"/>
      <c r="U22" s="935"/>
    </row>
    <row r="23" spans="1:21">
      <c r="A23" s="871" t="s">
        <v>787</v>
      </c>
      <c r="B23" s="872">
        <f>SUM(B17:B22)</f>
        <v>365</v>
      </c>
      <c r="C23" s="947">
        <f>SUM(C17:C22)</f>
        <v>47352</v>
      </c>
      <c r="D23" s="947">
        <f>SUM(D17:D22)</f>
        <v>11186.000000000004</v>
      </c>
      <c r="E23" s="947">
        <f>SUM(E17:E22)</f>
        <v>36166.000000000044</v>
      </c>
      <c r="H23" s="940">
        <f>SUM(H19:H22)</f>
        <v>365</v>
      </c>
      <c r="I23" s="941">
        <f>SUM(I19:I22)</f>
        <v>11186</v>
      </c>
      <c r="K23" s="879">
        <f>E23/1000</f>
        <v>36.166000000000047</v>
      </c>
      <c r="L23" s="879">
        <f>K23*$L$6</f>
        <v>32.549400000000041</v>
      </c>
      <c r="M23" s="880"/>
      <c r="N23" s="880">
        <f>$L23*N$2*N$3</f>
        <v>1637.9411419800024</v>
      </c>
      <c r="O23" s="942">
        <f>$L23*O$2*O$4</f>
        <v>10170.06002999092</v>
      </c>
      <c r="P23" s="942">
        <f t="shared" ref="P23:S23" si="2">$L23*P$2*P$4</f>
        <v>11234.967900000647</v>
      </c>
      <c r="Q23" s="942">
        <f t="shared" si="2"/>
        <v>13107.317886000015</v>
      </c>
      <c r="R23" s="942">
        <f t="shared" si="2"/>
        <v>13962.06513000608</v>
      </c>
      <c r="S23" s="942">
        <f t="shared" si="2"/>
        <v>15116.483850006336</v>
      </c>
      <c r="T23" s="943">
        <f>SUM(M23:S23)</f>
        <v>65228.835937983997</v>
      </c>
      <c r="U23" s="882">
        <f>$L23*$U$2*$U$4</f>
        <v>140071.46049000017</v>
      </c>
    </row>
    <row r="24" spans="1:21">
      <c r="A24" s="845"/>
      <c r="B24" s="876"/>
      <c r="C24" s="846"/>
      <c r="D24" s="846"/>
      <c r="H24" s="858"/>
      <c r="I24" s="934"/>
      <c r="T24" s="899"/>
      <c r="U24" s="935"/>
    </row>
    <row r="25" spans="1:21">
      <c r="A25" s="852" t="s">
        <v>776</v>
      </c>
      <c r="B25" s="876"/>
      <c r="C25" s="846"/>
      <c r="D25" s="846"/>
      <c r="H25" s="858"/>
      <c r="I25" s="934"/>
      <c r="T25" s="899"/>
      <c r="U25" s="935"/>
    </row>
    <row r="26" spans="1:21" ht="15.75" customHeight="1">
      <c r="A26" s="857">
        <v>91</v>
      </c>
      <c r="B26" s="858">
        <v>106</v>
      </c>
      <c r="C26" s="936">
        <v>9646</v>
      </c>
      <c r="D26" s="922">
        <v>3116.400000000006</v>
      </c>
      <c r="E26" s="922">
        <v>6529.6000000000104</v>
      </c>
      <c r="H26" s="858"/>
      <c r="I26" s="934"/>
      <c r="T26" s="899"/>
      <c r="U26" s="935"/>
    </row>
    <row r="27" spans="1:21" ht="15.75" customHeight="1">
      <c r="A27" s="857">
        <v>130</v>
      </c>
      <c r="B27" s="858">
        <v>123</v>
      </c>
      <c r="C27" s="936">
        <v>15990</v>
      </c>
      <c r="D27" s="922">
        <v>3616.2000000000075</v>
      </c>
      <c r="E27" s="922">
        <v>12373.800000000027</v>
      </c>
      <c r="H27" s="858"/>
      <c r="I27" s="934"/>
      <c r="T27" s="899"/>
      <c r="U27" s="935"/>
    </row>
    <row r="28" spans="1:21" ht="15.75" customHeight="1">
      <c r="A28" s="857">
        <v>196</v>
      </c>
      <c r="B28" s="862">
        <v>21</v>
      </c>
      <c r="C28" s="936">
        <v>4116</v>
      </c>
      <c r="D28" s="937">
        <v>656.0899999999998</v>
      </c>
      <c r="E28" s="922">
        <v>3459.9099999999989</v>
      </c>
      <c r="H28" s="858"/>
      <c r="I28" s="934"/>
      <c r="T28" s="899"/>
      <c r="U28" s="935"/>
    </row>
    <row r="29" spans="1:21" ht="15.75" customHeight="1">
      <c r="A29" s="857">
        <v>215</v>
      </c>
      <c r="B29" s="858"/>
      <c r="C29" s="936"/>
      <c r="D29" s="922"/>
      <c r="E29" s="922"/>
      <c r="H29" s="858"/>
      <c r="I29" s="934"/>
      <c r="T29" s="899"/>
      <c r="U29" s="935"/>
    </row>
    <row r="30" spans="1:21" ht="15.75" customHeight="1">
      <c r="A30" s="857">
        <v>246</v>
      </c>
      <c r="B30" s="858">
        <v>2</v>
      </c>
      <c r="C30" s="936">
        <v>492</v>
      </c>
      <c r="D30" s="922">
        <v>58.8</v>
      </c>
      <c r="E30" s="922">
        <v>433.2</v>
      </c>
      <c r="G30">
        <v>29.4</v>
      </c>
      <c r="H30" s="946">
        <v>251</v>
      </c>
      <c r="I30" s="934">
        <f t="shared" ref="I30:I31" si="3">H30*G30</f>
        <v>7379.4</v>
      </c>
      <c r="T30" s="899"/>
      <c r="U30" s="935"/>
    </row>
    <row r="31" spans="1:21" ht="15.75" customHeight="1">
      <c r="A31" s="857">
        <v>480</v>
      </c>
      <c r="B31" s="858"/>
      <c r="C31" s="922"/>
      <c r="D31" s="922"/>
      <c r="E31" s="922">
        <f>C31-D31</f>
        <v>0</v>
      </c>
      <c r="G31">
        <v>68.09</v>
      </c>
      <c r="H31" s="946">
        <v>1</v>
      </c>
      <c r="I31" s="934">
        <f t="shared" si="3"/>
        <v>68.09</v>
      </c>
      <c r="T31" s="899"/>
      <c r="U31" s="935"/>
    </row>
    <row r="32" spans="1:21">
      <c r="A32" s="871" t="s">
        <v>777</v>
      </c>
      <c r="B32" s="872">
        <f>SUM(B26:B31)</f>
        <v>252</v>
      </c>
      <c r="C32" s="939">
        <f>SUM(C26:C31)</f>
        <v>30244</v>
      </c>
      <c r="D32" s="939">
        <f>SUM(D26:D31)</f>
        <v>7447.4900000000134</v>
      </c>
      <c r="E32" s="939">
        <f>SUM(E26:E31)</f>
        <v>22796.510000000038</v>
      </c>
      <c r="H32" s="940">
        <f>SUM(H29:H31)</f>
        <v>252</v>
      </c>
      <c r="I32" s="941">
        <f>SUM(I29:I31)</f>
        <v>7447.49</v>
      </c>
      <c r="K32" s="879">
        <f>E32/1000</f>
        <v>22.796510000000037</v>
      </c>
      <c r="L32" s="879">
        <f>K32*$L$6</f>
        <v>20.516859000000032</v>
      </c>
      <c r="M32" s="880"/>
      <c r="N32" s="880"/>
      <c r="O32" s="880">
        <f>$L32*O$2*O$3</f>
        <v>5264.8755308741074</v>
      </c>
      <c r="P32" s="942">
        <f t="shared" ref="P32:S32" si="4">$L32*P$2*P$4</f>
        <v>7081.7358315004094</v>
      </c>
      <c r="Q32" s="942">
        <f t="shared" si="4"/>
        <v>8261.9339507100121</v>
      </c>
      <c r="R32" s="942">
        <f t="shared" si="4"/>
        <v>8800.7066680538355</v>
      </c>
      <c r="S32" s="942">
        <f t="shared" si="4"/>
        <v>9528.371267253995</v>
      </c>
      <c r="T32" s="943">
        <f>SUM(M32:S32)</f>
        <v>38937.623248392352</v>
      </c>
      <c r="U32" s="882">
        <f>$L32*$U$2*$U$4</f>
        <v>88291.225177650136</v>
      </c>
    </row>
    <row r="33" spans="1:21">
      <c r="A33" s="845"/>
      <c r="B33" s="876"/>
      <c r="C33" s="846"/>
      <c r="D33" s="846"/>
      <c r="H33" s="858"/>
      <c r="I33" s="934"/>
      <c r="T33" s="899"/>
      <c r="U33" s="935"/>
    </row>
    <row r="34" spans="1:21">
      <c r="A34" s="852" t="s">
        <v>776</v>
      </c>
      <c r="B34" s="876"/>
      <c r="C34" s="846"/>
      <c r="D34" s="846"/>
      <c r="H34" s="858"/>
      <c r="I34" s="934"/>
      <c r="T34" s="899"/>
      <c r="U34" s="935"/>
    </row>
    <row r="35" spans="1:21">
      <c r="A35" s="857">
        <v>91</v>
      </c>
      <c r="B35" s="858">
        <v>23</v>
      </c>
      <c r="C35" s="936">
        <v>2093</v>
      </c>
      <c r="D35" s="922">
        <v>676.1999999999997</v>
      </c>
      <c r="E35" s="922">
        <v>1416.7999999999997</v>
      </c>
      <c r="H35" s="858"/>
      <c r="I35" s="934"/>
      <c r="T35" s="899"/>
      <c r="U35" s="935"/>
    </row>
    <row r="36" spans="1:21">
      <c r="A36" s="857">
        <v>130</v>
      </c>
      <c r="B36" s="858">
        <v>37</v>
      </c>
      <c r="C36" s="936">
        <v>4810</v>
      </c>
      <c r="D36" s="922">
        <v>1087.7999999999997</v>
      </c>
      <c r="E36" s="922">
        <v>3722.199999999998</v>
      </c>
      <c r="H36" s="858"/>
      <c r="I36" s="934"/>
      <c r="T36" s="899"/>
      <c r="U36" s="935"/>
    </row>
    <row r="37" spans="1:21">
      <c r="A37" s="857">
        <v>196</v>
      </c>
      <c r="B37" s="862">
        <v>6</v>
      </c>
      <c r="C37" s="936">
        <v>1176</v>
      </c>
      <c r="D37" s="937">
        <v>194.6</v>
      </c>
      <c r="E37" s="922">
        <v>981.4</v>
      </c>
      <c r="H37" s="858"/>
      <c r="I37" s="934"/>
      <c r="T37" s="899"/>
      <c r="U37" s="935"/>
    </row>
    <row r="38" spans="1:21" ht="1" customHeight="1">
      <c r="A38" s="857">
        <v>215</v>
      </c>
      <c r="B38" s="858"/>
      <c r="C38" s="936"/>
      <c r="D38" s="922"/>
      <c r="E38" s="922"/>
      <c r="H38" s="858"/>
      <c r="I38" s="934"/>
      <c r="T38" s="899"/>
      <c r="U38" s="935"/>
    </row>
    <row r="39" spans="1:21">
      <c r="A39" s="857">
        <v>290</v>
      </c>
      <c r="B39" s="862">
        <v>1</v>
      </c>
      <c r="C39" s="936">
        <v>290</v>
      </c>
      <c r="D39" s="937">
        <v>38.5</v>
      </c>
      <c r="E39" s="922">
        <v>251.5</v>
      </c>
      <c r="G39">
        <v>29.4</v>
      </c>
      <c r="H39" s="946">
        <v>66</v>
      </c>
      <c r="I39" s="934">
        <f t="shared" ref="I39:I40" si="5">H39*G39</f>
        <v>1940.3999999999999</v>
      </c>
      <c r="T39" s="899"/>
      <c r="U39" s="935"/>
    </row>
    <row r="40" spans="1:21">
      <c r="A40" s="857">
        <v>480</v>
      </c>
      <c r="B40" s="858">
        <v>2</v>
      </c>
      <c r="C40" s="922">
        <v>960</v>
      </c>
      <c r="D40" s="922">
        <v>58.8</v>
      </c>
      <c r="E40" s="922">
        <v>901.2</v>
      </c>
      <c r="G40">
        <v>38.5</v>
      </c>
      <c r="H40" s="946">
        <v>3</v>
      </c>
      <c r="I40" s="934">
        <f t="shared" si="5"/>
        <v>115.5</v>
      </c>
      <c r="T40" s="899"/>
      <c r="U40" s="935"/>
    </row>
    <row r="41" spans="1:21">
      <c r="A41" s="871" t="s">
        <v>778</v>
      </c>
      <c r="B41" s="872">
        <f>SUM(B35:B40)</f>
        <v>69</v>
      </c>
      <c r="C41" s="939">
        <f>SUM(C35:C40)</f>
        <v>9329</v>
      </c>
      <c r="D41" s="939">
        <f>SUM(D35:D40)</f>
        <v>2055.8999999999996</v>
      </c>
      <c r="E41" s="939">
        <f>SUM(E35:E40)</f>
        <v>7273.0999999999976</v>
      </c>
      <c r="H41" s="940">
        <f>SUM(H38:H40)</f>
        <v>69</v>
      </c>
      <c r="I41" s="941">
        <f>SUM(I38:I40)</f>
        <v>2055.8999999999996</v>
      </c>
      <c r="K41" s="879">
        <f>E41/1000</f>
        <v>7.2730999999999977</v>
      </c>
      <c r="L41" s="879">
        <f>K41*$L$6</f>
        <v>6.5457899999999984</v>
      </c>
      <c r="M41" s="880"/>
      <c r="N41" s="880"/>
      <c r="O41" s="880"/>
      <c r="P41" s="880">
        <f>$L41*P$2*P$3</f>
        <v>1282.579547015072</v>
      </c>
      <c r="Q41" s="942">
        <f t="shared" ref="Q41:S41" si="6">$L41*Q$2*Q$4</f>
        <v>2635.9241750999995</v>
      </c>
      <c r="R41" s="942">
        <f t="shared" si="6"/>
        <v>2807.8166205012185</v>
      </c>
      <c r="S41" s="942">
        <f t="shared" si="6"/>
        <v>3039.9739725012696</v>
      </c>
      <c r="T41" s="943">
        <f>SUM(M41:S41)</f>
        <v>9766.2943151175605</v>
      </c>
      <c r="U41" s="882">
        <f>$L41*$U$2*$U$4</f>
        <v>28168.825396499993</v>
      </c>
    </row>
    <row r="42" spans="1:21">
      <c r="A42" s="845"/>
      <c r="B42" s="876"/>
      <c r="C42" s="846"/>
      <c r="D42" s="846"/>
      <c r="H42" s="858"/>
      <c r="I42" s="934"/>
      <c r="T42" s="899"/>
      <c r="U42" s="935"/>
    </row>
    <row r="43" spans="1:21">
      <c r="A43" s="852" t="s">
        <v>779</v>
      </c>
      <c r="B43" s="876"/>
      <c r="C43" s="846"/>
      <c r="D43" s="846"/>
      <c r="H43" s="858"/>
      <c r="I43" s="934"/>
      <c r="T43" s="899"/>
      <c r="U43" s="935"/>
    </row>
    <row r="44" spans="1:21">
      <c r="A44" s="857">
        <v>91</v>
      </c>
      <c r="B44" s="902"/>
      <c r="C44" s="948"/>
      <c r="D44" s="949"/>
      <c r="E44" s="949"/>
      <c r="H44" s="858"/>
      <c r="I44" s="934"/>
      <c r="T44" s="899"/>
      <c r="U44" s="935"/>
    </row>
    <row r="45" spans="1:21">
      <c r="A45" s="857">
        <v>130</v>
      </c>
      <c r="B45" s="902"/>
      <c r="C45" s="948"/>
      <c r="D45" s="949"/>
      <c r="E45" s="949"/>
      <c r="H45" s="858"/>
      <c r="I45" s="934"/>
      <c r="T45" s="899"/>
      <c r="U45" s="935"/>
    </row>
    <row r="46" spans="1:21">
      <c r="A46" s="857">
        <v>196</v>
      </c>
      <c r="B46" s="907"/>
      <c r="C46" s="948"/>
      <c r="D46" s="950"/>
      <c r="E46" s="949"/>
      <c r="H46" s="858"/>
      <c r="I46" s="934"/>
      <c r="T46" s="899"/>
      <c r="U46" s="935"/>
    </row>
    <row r="47" spans="1:21">
      <c r="A47" s="857">
        <v>215</v>
      </c>
      <c r="B47" s="902"/>
      <c r="C47" s="948"/>
      <c r="D47" s="949"/>
      <c r="E47" s="949"/>
      <c r="H47" s="858"/>
      <c r="I47" s="934"/>
      <c r="T47" s="899"/>
      <c r="U47" s="935"/>
    </row>
    <row r="48" spans="1:21">
      <c r="A48" s="857">
        <v>246</v>
      </c>
      <c r="B48" s="907"/>
      <c r="C48" s="948"/>
      <c r="D48" s="950"/>
      <c r="E48" s="949"/>
      <c r="H48" s="858"/>
      <c r="I48" s="934"/>
      <c r="T48" s="899"/>
      <c r="U48" s="935"/>
    </row>
    <row r="49" spans="1:21">
      <c r="A49" s="857">
        <v>480</v>
      </c>
      <c r="B49" s="902"/>
      <c r="C49" s="949"/>
      <c r="D49" s="949"/>
      <c r="E49" s="949">
        <f>C49-D49</f>
        <v>0</v>
      </c>
      <c r="H49" s="858"/>
      <c r="I49" s="934"/>
      <c r="T49" s="899"/>
      <c r="U49" s="935"/>
    </row>
    <row r="50" spans="1:21">
      <c r="A50" s="871" t="s">
        <v>780</v>
      </c>
      <c r="B50" s="872">
        <f>SUM(B44:B49)</f>
        <v>0</v>
      </c>
      <c r="C50" s="873">
        <f>SUM(C44:C49)</f>
        <v>0</v>
      </c>
      <c r="D50" s="873">
        <f>SUM(D44:D49)</f>
        <v>0</v>
      </c>
      <c r="E50" s="873">
        <f>SUM(E44:E49)</f>
        <v>0</v>
      </c>
      <c r="H50" s="940">
        <f>SUM(H47:H49)</f>
        <v>0</v>
      </c>
      <c r="I50" s="951">
        <f>SUM(I47:I49)</f>
        <v>0</v>
      </c>
      <c r="K50" s="952"/>
      <c r="L50" s="952"/>
      <c r="M50" s="880"/>
      <c r="N50" s="880"/>
      <c r="O50" s="880"/>
      <c r="P50" s="880"/>
      <c r="Q50" s="880"/>
      <c r="R50" s="880"/>
      <c r="S50" s="880"/>
      <c r="T50" s="953"/>
      <c r="U50" s="954"/>
    </row>
    <row r="51" spans="1:21">
      <c r="A51" s="845"/>
      <c r="B51" s="876"/>
      <c r="C51" s="846"/>
      <c r="D51" s="846"/>
      <c r="H51" s="858"/>
      <c r="I51" s="934"/>
      <c r="T51" s="899"/>
      <c r="U51" s="935"/>
    </row>
    <row r="52" spans="1:21">
      <c r="A52" s="852" t="s">
        <v>776</v>
      </c>
      <c r="B52" s="876"/>
      <c r="C52" s="846"/>
      <c r="D52" s="846"/>
      <c r="H52" s="858"/>
      <c r="I52" s="934"/>
      <c r="T52" s="899"/>
      <c r="U52" s="935"/>
    </row>
    <row r="53" spans="1:21">
      <c r="A53" s="857">
        <v>91</v>
      </c>
      <c r="B53" s="858">
        <v>2</v>
      </c>
      <c r="C53" s="955">
        <v>182</v>
      </c>
      <c r="D53" s="955">
        <v>58.8</v>
      </c>
      <c r="E53" s="922">
        <v>123.2</v>
      </c>
      <c r="H53" s="858"/>
      <c r="I53" s="934"/>
      <c r="T53" s="899"/>
      <c r="U53" s="935"/>
    </row>
    <row r="54" spans="1:21">
      <c r="A54" s="857">
        <v>130</v>
      </c>
      <c r="B54" s="858">
        <v>1</v>
      </c>
      <c r="C54" s="955">
        <v>130</v>
      </c>
      <c r="D54" s="955">
        <v>29.4</v>
      </c>
      <c r="E54" s="922">
        <v>100.6</v>
      </c>
      <c r="H54" s="858"/>
      <c r="I54" s="934"/>
      <c r="T54" s="899"/>
      <c r="U54" s="935"/>
    </row>
    <row r="55" spans="1:21">
      <c r="A55" s="857">
        <v>196</v>
      </c>
      <c r="B55" s="858">
        <v>2</v>
      </c>
      <c r="C55" s="955">
        <v>392</v>
      </c>
      <c r="D55" s="955">
        <v>58.8</v>
      </c>
      <c r="E55" s="922">
        <v>333.2</v>
      </c>
      <c r="G55">
        <v>29.4</v>
      </c>
      <c r="H55" s="946">
        <v>5</v>
      </c>
      <c r="I55" s="934">
        <f t="shared" ref="I55" si="7">H55*G55</f>
        <v>147</v>
      </c>
      <c r="T55" s="899"/>
      <c r="U55" s="935"/>
    </row>
    <row r="56" spans="1:21">
      <c r="A56" s="857">
        <v>196</v>
      </c>
      <c r="B56" s="858"/>
      <c r="C56" s="955"/>
      <c r="D56" s="955"/>
      <c r="E56" s="922">
        <f t="shared" ref="E56:E57" si="8">C56-D56</f>
        <v>0</v>
      </c>
      <c r="H56" s="858"/>
      <c r="I56" s="934"/>
      <c r="T56" s="899"/>
      <c r="U56" s="935"/>
    </row>
    <row r="57" spans="1:21">
      <c r="A57" s="857">
        <v>225</v>
      </c>
      <c r="B57" s="858"/>
      <c r="C57" s="955"/>
      <c r="D57" s="955"/>
      <c r="E57" s="922">
        <f t="shared" si="8"/>
        <v>0</v>
      </c>
      <c r="H57" s="858"/>
      <c r="I57" s="934"/>
      <c r="T57" s="899"/>
      <c r="U57" s="935"/>
    </row>
    <row r="58" spans="1:21">
      <c r="A58" s="857">
        <v>305</v>
      </c>
      <c r="B58" s="858"/>
      <c r="C58" s="955"/>
      <c r="D58" s="955"/>
      <c r="E58" s="922">
        <f>C58-D58</f>
        <v>0</v>
      </c>
      <c r="H58" s="858"/>
      <c r="I58" s="934"/>
      <c r="T58" s="899"/>
      <c r="U58" s="935"/>
    </row>
    <row r="59" spans="1:21">
      <c r="A59" s="871" t="s">
        <v>781</v>
      </c>
      <c r="B59" s="872">
        <f>SUM(B53:B58)</f>
        <v>5</v>
      </c>
      <c r="C59" s="939">
        <f>SUM(C53:C58)</f>
        <v>704</v>
      </c>
      <c r="D59" s="939">
        <f>SUM(D53:D58)</f>
        <v>147</v>
      </c>
      <c r="E59" s="939">
        <f>SUM(E53:E58)</f>
        <v>557</v>
      </c>
      <c r="H59" s="940">
        <f>SUM(H55:H58)</f>
        <v>5</v>
      </c>
      <c r="I59" s="941">
        <f>SUM(I55:I58)</f>
        <v>147</v>
      </c>
      <c r="K59" s="879">
        <f>E59/1000</f>
        <v>0.55700000000000005</v>
      </c>
      <c r="L59" s="879">
        <f>K59*$L$6</f>
        <v>0.50130000000000008</v>
      </c>
      <c r="M59" s="880"/>
      <c r="N59" s="880"/>
      <c r="O59" s="880"/>
      <c r="P59" s="880"/>
      <c r="Q59" s="942"/>
      <c r="R59" s="880">
        <f>$L59*R$2*R$3</f>
        <v>64.509790500028032</v>
      </c>
      <c r="S59" s="942">
        <f t="shared" ref="S59" si="9">$L59*S$2*S$4</f>
        <v>232.81207500009731</v>
      </c>
      <c r="T59" s="943">
        <f>SUM(M59:S59)</f>
        <v>297.32186550012534</v>
      </c>
      <c r="U59" s="882">
        <f>$L59*$U$2*$U$4</f>
        <v>2157.2693550000004</v>
      </c>
    </row>
    <row r="60" spans="1:21">
      <c r="A60" s="871"/>
      <c r="B60" s="887"/>
      <c r="C60" s="888"/>
      <c r="D60" s="888"/>
      <c r="E60" s="888"/>
      <c r="H60" s="858"/>
      <c r="I60" s="934"/>
      <c r="T60" s="899"/>
      <c r="U60" s="935"/>
    </row>
    <row r="61" spans="1:21">
      <c r="A61" s="899"/>
      <c r="B61" s="858"/>
      <c r="H61" s="858"/>
      <c r="I61" s="934"/>
      <c r="T61" s="899"/>
      <c r="U61" s="935"/>
    </row>
    <row r="62" spans="1:21">
      <c r="A62" s="901">
        <v>91</v>
      </c>
      <c r="B62" s="902">
        <f>SUMIF($A$8:$A$58,$A62,B$8:B$58)</f>
        <v>829</v>
      </c>
      <c r="C62" s="956">
        <f t="shared" ref="C62:E62" si="10">SUMIF($A$8:$A$58,$A62,C$8:C$58)</f>
        <v>75439</v>
      </c>
      <c r="D62" s="956">
        <f t="shared" si="10"/>
        <v>24372.599999999911</v>
      </c>
      <c r="E62" s="956">
        <f t="shared" si="10"/>
        <v>51066.39999999963</v>
      </c>
      <c r="H62" s="902"/>
      <c r="I62" s="957"/>
      <c r="J62" s="925"/>
      <c r="T62" s="899"/>
      <c r="U62" s="935"/>
    </row>
    <row r="63" spans="1:21">
      <c r="A63" s="901">
        <v>130</v>
      </c>
      <c r="B63" s="902">
        <f t="shared" ref="B63:E68" si="11">SUMIF($A$8:$A$58,$A63,B$8:B$58)</f>
        <v>536</v>
      </c>
      <c r="C63" s="956">
        <f t="shared" si="11"/>
        <v>69680</v>
      </c>
      <c r="D63" s="956">
        <f t="shared" si="11"/>
        <v>15885.799999999996</v>
      </c>
      <c r="E63" s="956">
        <f t="shared" si="11"/>
        <v>53794.200000000048</v>
      </c>
      <c r="H63" s="902"/>
      <c r="I63" s="957"/>
      <c r="J63" s="925"/>
      <c r="T63" s="899"/>
      <c r="U63" s="935"/>
    </row>
    <row r="64" spans="1:21">
      <c r="A64" s="901">
        <v>196</v>
      </c>
      <c r="B64" s="902">
        <f t="shared" si="11"/>
        <v>94</v>
      </c>
      <c r="C64" s="956">
        <f t="shared" si="11"/>
        <v>18424</v>
      </c>
      <c r="D64" s="956">
        <f t="shared" si="11"/>
        <v>3138.9899999999993</v>
      </c>
      <c r="E64" s="956">
        <f t="shared" si="11"/>
        <v>15285.01</v>
      </c>
      <c r="H64" s="902"/>
      <c r="I64" s="957"/>
      <c r="J64" s="925"/>
      <c r="T64" s="899"/>
      <c r="U64" s="935"/>
    </row>
    <row r="65" spans="1:21">
      <c r="A65" s="901">
        <v>215</v>
      </c>
      <c r="B65" s="902">
        <f t="shared" si="11"/>
        <v>1</v>
      </c>
      <c r="C65" s="956">
        <f t="shared" si="11"/>
        <v>215</v>
      </c>
      <c r="D65" s="956">
        <f t="shared" si="11"/>
        <v>38.5</v>
      </c>
      <c r="E65" s="956">
        <f t="shared" si="11"/>
        <v>176.5</v>
      </c>
      <c r="H65" s="902"/>
      <c r="I65" s="957"/>
      <c r="J65" s="925"/>
      <c r="T65" s="899"/>
      <c r="U65" s="935"/>
    </row>
    <row r="66" spans="1:21">
      <c r="A66" s="901">
        <v>246</v>
      </c>
      <c r="B66" s="902">
        <f t="shared" si="11"/>
        <v>2</v>
      </c>
      <c r="C66" s="956">
        <f t="shared" si="11"/>
        <v>492</v>
      </c>
      <c r="D66" s="956">
        <f t="shared" si="11"/>
        <v>58.8</v>
      </c>
      <c r="E66" s="956">
        <f t="shared" si="11"/>
        <v>433.2</v>
      </c>
      <c r="G66" s="804">
        <v>29.4</v>
      </c>
      <c r="H66" s="902">
        <f t="shared" ref="H66:I68" si="12">SUMIF($G$8:$G$58,$G66,H$8:H$58)</f>
        <v>1411</v>
      </c>
      <c r="I66" s="957">
        <f t="shared" si="12"/>
        <v>41483.4</v>
      </c>
      <c r="J66" s="925"/>
      <c r="T66" s="899"/>
      <c r="U66" s="935"/>
    </row>
    <row r="67" spans="1:21">
      <c r="A67" s="901">
        <v>290</v>
      </c>
      <c r="B67" s="902">
        <f t="shared" si="11"/>
        <v>1</v>
      </c>
      <c r="C67" s="956">
        <f t="shared" si="11"/>
        <v>290</v>
      </c>
      <c r="D67" s="956">
        <f t="shared" si="11"/>
        <v>38.5</v>
      </c>
      <c r="E67" s="956">
        <f t="shared" si="11"/>
        <v>251.5</v>
      </c>
      <c r="G67" s="804">
        <v>38.5</v>
      </c>
      <c r="H67" s="902">
        <f t="shared" si="12"/>
        <v>53</v>
      </c>
      <c r="I67" s="957">
        <f t="shared" si="12"/>
        <v>2040.5</v>
      </c>
      <c r="J67" s="925"/>
      <c r="T67" s="899"/>
      <c r="U67" s="935"/>
    </row>
    <row r="68" spans="1:21">
      <c r="A68" s="901">
        <v>480</v>
      </c>
      <c r="B68" s="902">
        <f t="shared" si="11"/>
        <v>2</v>
      </c>
      <c r="C68" s="956">
        <f t="shared" si="11"/>
        <v>960</v>
      </c>
      <c r="D68" s="956">
        <f t="shared" si="11"/>
        <v>58.8</v>
      </c>
      <c r="E68" s="956">
        <f t="shared" si="11"/>
        <v>901.2</v>
      </c>
      <c r="G68" s="804">
        <v>68.09</v>
      </c>
      <c r="H68" s="902">
        <f t="shared" si="12"/>
        <v>1</v>
      </c>
      <c r="I68" s="957">
        <f t="shared" si="12"/>
        <v>68.09</v>
      </c>
      <c r="T68" s="899"/>
      <c r="U68" s="958"/>
    </row>
    <row r="69" spans="1:21" ht="15" thickBot="1">
      <c r="A69" s="909" t="s">
        <v>788</v>
      </c>
      <c r="B69" s="959">
        <f>B59+B50+B41+B32+B23+B14</f>
        <v>1465</v>
      </c>
      <c r="C69" s="960">
        <f>C59+C50+C41+C32+C23+C14</f>
        <v>165500</v>
      </c>
      <c r="D69" s="961">
        <f>D59+D50+D41+D32+D23+D14</f>
        <v>43591.989999999903</v>
      </c>
      <c r="E69" s="960">
        <f>E59+E50+E41+E32+E23+E14</f>
        <v>121908.00999999969</v>
      </c>
      <c r="H69" s="962">
        <f>SUM(H64:H68)</f>
        <v>1465</v>
      </c>
      <c r="I69" s="963">
        <f>SUM(I64:I68)</f>
        <v>43591.99</v>
      </c>
      <c r="K69" s="915">
        <f>E69/1000</f>
        <v>121.90800999999969</v>
      </c>
      <c r="L69" s="915">
        <f>K69*$L$6</f>
        <v>109.71720899999973</v>
      </c>
      <c r="M69" s="915">
        <f>SUM(M14:M60)</f>
        <v>5327.2164654719627</v>
      </c>
      <c r="N69" s="915">
        <f t="shared" ref="N69:U69" si="13">SUM(N14:N60)</f>
        <v>15431.286492179906</v>
      </c>
      <c r="O69" s="915">
        <f t="shared" si="13"/>
        <v>30933.661617851059</v>
      </c>
      <c r="P69" s="915">
        <f t="shared" si="13"/>
        <v>36720.882288516972</v>
      </c>
      <c r="Q69" s="915">
        <f t="shared" si="13"/>
        <v>43980.15439520988</v>
      </c>
      <c r="R69" s="915">
        <f t="shared" si="13"/>
        <v>46912.673956070248</v>
      </c>
      <c r="S69" s="915">
        <f t="shared" si="13"/>
        <v>50954.500479771166</v>
      </c>
      <c r="T69" s="964">
        <f t="shared" si="13"/>
        <v>230260.37569507121</v>
      </c>
      <c r="U69" s="965">
        <f t="shared" si="13"/>
        <v>472151.5513501488</v>
      </c>
    </row>
    <row r="70" spans="1:21" ht="14.5" customHeight="1" thickTop="1">
      <c r="A70" s="966"/>
      <c r="B70" s="967">
        <f>B69-SUM(B62:B68)</f>
        <v>0</v>
      </c>
      <c r="C70" s="968">
        <f>C69-SUM(C62:C68)</f>
        <v>0</v>
      </c>
      <c r="D70" s="968">
        <f>D69-SUM(D62:D68)</f>
        <v>0</v>
      </c>
      <c r="E70" s="968">
        <f>E69-SUM(E62:E68)</f>
        <v>0</v>
      </c>
      <c r="F70" s="969"/>
      <c r="G70" s="918"/>
      <c r="H70" s="920"/>
      <c r="I70" s="970"/>
    </row>
    <row r="71" spans="1:21">
      <c r="M71" s="922">
        <f>5327.21646547196-(M69)</f>
        <v>0</v>
      </c>
      <c r="N71" s="922">
        <f>15431.2864921799-(N69)</f>
        <v>0</v>
      </c>
      <c r="O71" s="922">
        <f>30933.6616178511-(O69)</f>
        <v>4.0017766878008842E-11</v>
      </c>
      <c r="P71" s="922">
        <f>36720.882288517-(P69)</f>
        <v>0</v>
      </c>
      <c r="Q71" s="922">
        <f>43980.1543952099-(Q69)</f>
        <v>0</v>
      </c>
      <c r="R71" s="922">
        <f>46912.6739560702-(R69)</f>
        <v>0</v>
      </c>
      <c r="S71" s="922">
        <f>50954.5004797712-(S69)</f>
        <v>0</v>
      </c>
      <c r="T71" s="922">
        <f>230260.375695071-(T69)</f>
        <v>0</v>
      </c>
      <c r="U71" s="922">
        <f>472151.551350149-(U69)</f>
        <v>0</v>
      </c>
    </row>
    <row r="75" spans="1:21">
      <c r="M75" s="922"/>
    </row>
  </sheetData>
  <mergeCells count="1">
    <mergeCell ref="A1:E1"/>
  </mergeCells>
  <pageMargins left="0.70866141732283472" right="0.70866141732283472" top="0.74803149606299213" bottom="0.74803149606299213" header="0.31496062992125984" footer="0.31496062992125984"/>
  <pageSetup orientation="portrait" r:id="rId1"/>
  <rowBreaks count="2" manualBreakCount="2">
    <brk id="32" max="16383" man="1"/>
    <brk id="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2CB84-C8B1-4420-BC5F-7503483CE46F}">
  <sheetPr>
    <tabColor theme="6" tint="0.59999389629810485"/>
    <pageSetUpPr fitToPage="1"/>
  </sheetPr>
  <dimension ref="A1:T120"/>
  <sheetViews>
    <sheetView zoomScaleNormal="100" workbookViewId="0">
      <pane xSplit="6" ySplit="5" topLeftCell="G48" activePane="bottomRight" state="frozen"/>
      <selection activeCell="K3" sqref="K3"/>
      <selection pane="topRight" activeCell="K3" sqref="K3"/>
      <selection pane="bottomLeft" activeCell="K3" sqref="K3"/>
      <selection pane="bottomRight" activeCell="K3" sqref="K3"/>
    </sheetView>
  </sheetViews>
  <sheetFormatPr defaultColWidth="8.7265625" defaultRowHeight="14.5"/>
  <cols>
    <col min="1" max="1" width="17.54296875" style="804" customWidth="1"/>
    <col min="2" max="2" width="11" style="805" customWidth="1"/>
    <col min="3" max="3" width="13.7265625" style="805" customWidth="1"/>
    <col min="4" max="4" width="12.81640625" style="971" customWidth="1"/>
    <col min="5" max="5" width="12.54296875" style="971" customWidth="1"/>
    <col min="6" max="6" width="1" style="803" customWidth="1"/>
    <col min="7" max="7" width="5.81640625" style="925" customWidth="1"/>
    <col min="8" max="8" width="11.1796875" style="805" customWidth="1"/>
    <col min="9" max="9" width="11.1796875" style="971" bestFit="1" customWidth="1"/>
    <col min="10" max="10" width="2.453125" style="804" customWidth="1"/>
    <col min="11" max="11" width="14.54296875" style="804" bestFit="1" customWidth="1"/>
    <col min="12" max="12" width="11.453125" style="804" customWidth="1"/>
    <col min="13" max="13" width="10" style="804" customWidth="1"/>
    <col min="14" max="20" width="13.54296875" style="804" customWidth="1"/>
    <col min="21" max="16384" width="8.7265625" style="804"/>
  </cols>
  <sheetData>
    <row r="1" spans="1:20" ht="15.5">
      <c r="A1" s="1215" t="s">
        <v>750</v>
      </c>
      <c r="B1" s="1215"/>
      <c r="C1" s="1215"/>
      <c r="D1" s="1215"/>
      <c r="E1" s="1215"/>
    </row>
    <row r="2" spans="1:20">
      <c r="B2" s="927" t="s">
        <v>789</v>
      </c>
      <c r="C2" s="927" t="s">
        <v>751</v>
      </c>
      <c r="D2" s="972" t="s">
        <v>752</v>
      </c>
      <c r="E2" s="972" t="s">
        <v>753</v>
      </c>
      <c r="K2" s="808" t="s">
        <v>783</v>
      </c>
      <c r="L2" s="809"/>
      <c r="M2" s="809">
        <v>8.9700000000000006</v>
      </c>
      <c r="N2" s="810">
        <v>10.079032258055504</v>
      </c>
      <c r="O2" s="810">
        <v>11.505555555556203</v>
      </c>
      <c r="P2" s="810">
        <v>12.99</v>
      </c>
      <c r="Q2" s="810">
        <v>14.298333333339542</v>
      </c>
      <c r="R2" s="810">
        <v>14.981182795705184</v>
      </c>
      <c r="S2" s="811"/>
      <c r="T2" s="812">
        <v>11.79</v>
      </c>
    </row>
    <row r="3" spans="1:20" ht="31">
      <c r="A3" s="973" t="s">
        <v>743</v>
      </c>
      <c r="B3" s="927"/>
      <c r="C3" s="974" t="s">
        <v>755</v>
      </c>
      <c r="D3" s="975" t="s">
        <v>756</v>
      </c>
      <c r="E3" s="972"/>
      <c r="K3" s="817" t="s">
        <v>758</v>
      </c>
      <c r="L3" s="818"/>
      <c r="M3" s="929">
        <v>5.54</v>
      </c>
      <c r="N3" s="819">
        <v>11.8</v>
      </c>
      <c r="O3" s="819">
        <v>14.95</v>
      </c>
      <c r="P3" s="819">
        <v>15.85</v>
      </c>
      <c r="Q3" s="819">
        <v>14.19</v>
      </c>
      <c r="R3" s="819">
        <v>20.03</v>
      </c>
      <c r="S3" s="820"/>
      <c r="T3" s="821"/>
    </row>
    <row r="4" spans="1:20">
      <c r="B4" s="927"/>
      <c r="C4" s="976"/>
      <c r="D4" s="977"/>
      <c r="E4" s="977"/>
      <c r="G4" s="824" t="s">
        <v>759</v>
      </c>
      <c r="K4" s="827" t="s">
        <v>760</v>
      </c>
      <c r="L4" s="828"/>
      <c r="M4" s="930">
        <v>31</v>
      </c>
      <c r="N4" s="829">
        <v>31</v>
      </c>
      <c r="O4" s="829">
        <v>30</v>
      </c>
      <c r="P4" s="829">
        <v>31</v>
      </c>
      <c r="Q4" s="829">
        <v>30</v>
      </c>
      <c r="R4" s="931">
        <v>31</v>
      </c>
      <c r="S4" s="831"/>
      <c r="T4" s="832">
        <v>365</v>
      </c>
    </row>
    <row r="5" spans="1:20" ht="43.5">
      <c r="A5" s="978" t="s">
        <v>761</v>
      </c>
      <c r="B5" s="932" t="s">
        <v>762</v>
      </c>
      <c r="C5" s="932" t="s">
        <v>763</v>
      </c>
      <c r="D5" s="979" t="s">
        <v>764</v>
      </c>
      <c r="E5" s="979" t="s">
        <v>765</v>
      </c>
      <c r="F5" s="835"/>
      <c r="G5" s="980" t="s">
        <v>766</v>
      </c>
      <c r="H5" s="932" t="s">
        <v>762</v>
      </c>
      <c r="I5" s="981" t="s">
        <v>764</v>
      </c>
      <c r="K5" s="840" t="s">
        <v>767</v>
      </c>
      <c r="L5" s="841" t="s">
        <v>768</v>
      </c>
      <c r="M5" s="843" t="s">
        <v>785</v>
      </c>
      <c r="N5" s="843" t="s">
        <v>769</v>
      </c>
      <c r="O5" s="843" t="s">
        <v>770</v>
      </c>
      <c r="P5" s="843" t="s">
        <v>771</v>
      </c>
      <c r="Q5" s="843" t="s">
        <v>772</v>
      </c>
      <c r="R5" s="843" t="s">
        <v>773</v>
      </c>
      <c r="S5" s="844" t="s">
        <v>774</v>
      </c>
      <c r="T5" s="844" t="s">
        <v>775</v>
      </c>
    </row>
    <row r="6" spans="1:20">
      <c r="A6" s="852" t="s">
        <v>776</v>
      </c>
      <c r="B6" s="982"/>
      <c r="C6" s="982"/>
      <c r="D6" s="983"/>
      <c r="I6" s="984"/>
      <c r="L6" s="850">
        <v>0.9</v>
      </c>
      <c r="S6" s="935"/>
      <c r="T6" s="935"/>
    </row>
    <row r="7" spans="1:20">
      <c r="A7" s="857">
        <v>130</v>
      </c>
      <c r="B7" s="805">
        <v>38</v>
      </c>
      <c r="C7" s="946">
        <v>4940</v>
      </c>
      <c r="D7" s="985">
        <v>2745.9800000000005</v>
      </c>
      <c r="E7" s="985">
        <v>2194.0200000000009</v>
      </c>
      <c r="I7" s="984"/>
      <c r="S7" s="935"/>
      <c r="T7" s="935"/>
    </row>
    <row r="8" spans="1:20">
      <c r="A8" s="857">
        <v>196</v>
      </c>
      <c r="B8" s="805">
        <v>181</v>
      </c>
      <c r="C8" s="946">
        <v>35476</v>
      </c>
      <c r="D8" s="985">
        <v>12918.890000000018</v>
      </c>
      <c r="E8" s="985">
        <v>22557.109999999982</v>
      </c>
      <c r="I8" s="984"/>
      <c r="S8" s="935"/>
      <c r="T8" s="935"/>
    </row>
    <row r="9" spans="1:20">
      <c r="A9" s="857">
        <v>246</v>
      </c>
      <c r="B9" s="805">
        <v>3</v>
      </c>
      <c r="C9" s="946">
        <v>738</v>
      </c>
      <c r="D9" s="985">
        <v>234</v>
      </c>
      <c r="E9" s="985">
        <v>504</v>
      </c>
      <c r="G9" s="986">
        <v>68.09</v>
      </c>
      <c r="H9" s="987">
        <v>143</v>
      </c>
      <c r="I9" s="988">
        <f>H9*G9</f>
        <v>9736.8700000000008</v>
      </c>
      <c r="S9" s="935"/>
      <c r="T9" s="935"/>
    </row>
    <row r="10" spans="1:20">
      <c r="A10" s="857">
        <v>305</v>
      </c>
      <c r="B10" s="805">
        <v>4</v>
      </c>
      <c r="C10" s="946">
        <v>1220</v>
      </c>
      <c r="D10" s="985">
        <v>312</v>
      </c>
      <c r="E10" s="985">
        <v>908</v>
      </c>
      <c r="G10" s="986">
        <v>78</v>
      </c>
      <c r="H10" s="987">
        <v>83</v>
      </c>
      <c r="I10" s="988">
        <f>H10*G10</f>
        <v>6474</v>
      </c>
      <c r="S10" s="935"/>
      <c r="T10" s="935"/>
    </row>
    <row r="11" spans="1:20">
      <c r="A11" s="871" t="s">
        <v>787</v>
      </c>
      <c r="B11" s="872">
        <f>SUM(B7:B10)</f>
        <v>226</v>
      </c>
      <c r="C11" s="872">
        <f>SUM(C7:C10)</f>
        <v>42374</v>
      </c>
      <c r="D11" s="989">
        <f>SUM(D7:D10)</f>
        <v>16210.870000000017</v>
      </c>
      <c r="E11" s="989">
        <f>SUM(E7:E10)</f>
        <v>26163.129999999983</v>
      </c>
      <c r="F11" s="897"/>
      <c r="H11" s="940">
        <f>SUM(H8:H10)</f>
        <v>226</v>
      </c>
      <c r="I11" s="990">
        <f>I10+I9+I8</f>
        <v>16210.87</v>
      </c>
      <c r="K11" s="879">
        <f>E11/1000</f>
        <v>26.163129999999981</v>
      </c>
      <c r="L11" s="879">
        <f>K11*$L$6</f>
        <v>23.546816999999983</v>
      </c>
      <c r="M11" s="880">
        <f>$L11*M$2*M$3</f>
        <v>1170.1308146345993</v>
      </c>
      <c r="N11" s="942">
        <f>$L11*N$2*N$4</f>
        <v>7357.2029716434163</v>
      </c>
      <c r="O11" s="942">
        <f t="shared" ref="O11:R11" si="0">$L11*O$2*O$4</f>
        <v>8127.5763345004507</v>
      </c>
      <c r="P11" s="942">
        <f t="shared" si="0"/>
        <v>9482.0677377299944</v>
      </c>
      <c r="Q11" s="942">
        <f t="shared" si="0"/>
        <v>10100.407152154377</v>
      </c>
      <c r="R11" s="942">
        <f t="shared" si="0"/>
        <v>10935.534261754561</v>
      </c>
      <c r="S11" s="882">
        <f>SUM(M11:R11)</f>
        <v>47172.919272417399</v>
      </c>
      <c r="T11" s="882">
        <f>$L11*$T$2*$T$4</f>
        <v>101330.19493694993</v>
      </c>
    </row>
    <row r="12" spans="1:20">
      <c r="A12" s="845"/>
      <c r="B12" s="982"/>
      <c r="C12" s="982"/>
      <c r="D12" s="983"/>
      <c r="I12" s="988"/>
      <c r="S12" s="935"/>
      <c r="T12" s="935"/>
    </row>
    <row r="13" spans="1:20">
      <c r="A13" s="852" t="s">
        <v>776</v>
      </c>
      <c r="B13" s="982"/>
      <c r="C13" s="982"/>
      <c r="D13" s="983"/>
      <c r="I13" s="988"/>
      <c r="S13" s="935"/>
      <c r="T13" s="935"/>
    </row>
    <row r="14" spans="1:20">
      <c r="A14" s="857">
        <v>130</v>
      </c>
      <c r="B14" s="805">
        <v>89</v>
      </c>
      <c r="C14" s="946">
        <v>11570</v>
      </c>
      <c r="D14" s="985">
        <v>6932.09</v>
      </c>
      <c r="E14" s="985">
        <v>4637.91</v>
      </c>
      <c r="I14" s="988"/>
      <c r="S14" s="935"/>
      <c r="T14" s="935"/>
    </row>
    <row r="15" spans="1:20">
      <c r="A15" s="857">
        <v>196</v>
      </c>
      <c r="B15" s="805">
        <v>241</v>
      </c>
      <c r="C15" s="946">
        <v>47236</v>
      </c>
      <c r="D15" s="985">
        <v>18084.48000000001</v>
      </c>
      <c r="E15" s="985">
        <v>29151.51999999999</v>
      </c>
      <c r="I15" s="988"/>
      <c r="S15" s="935"/>
      <c r="T15" s="935"/>
    </row>
    <row r="16" spans="1:20">
      <c r="A16" s="857">
        <v>225</v>
      </c>
      <c r="B16" s="805">
        <v>2</v>
      </c>
      <c r="C16" s="946">
        <v>450</v>
      </c>
      <c r="D16" s="985">
        <v>156</v>
      </c>
      <c r="E16" s="985">
        <v>294</v>
      </c>
      <c r="I16" s="988"/>
      <c r="S16" s="935"/>
      <c r="T16" s="935"/>
    </row>
    <row r="17" spans="1:20">
      <c r="A17" s="857">
        <v>246</v>
      </c>
      <c r="B17" s="805">
        <v>166</v>
      </c>
      <c r="C17" s="946">
        <v>40836</v>
      </c>
      <c r="D17" s="985">
        <v>12948</v>
      </c>
      <c r="E17" s="985">
        <v>27888</v>
      </c>
      <c r="G17" s="986">
        <v>68.09</v>
      </c>
      <c r="H17" s="987">
        <v>73</v>
      </c>
      <c r="I17" s="988">
        <f>H17*G17</f>
        <v>4970.5700000000006</v>
      </c>
      <c r="S17" s="935"/>
      <c r="T17" s="935"/>
    </row>
    <row r="18" spans="1:20">
      <c r="A18" s="857">
        <v>305</v>
      </c>
      <c r="B18" s="805">
        <v>58</v>
      </c>
      <c r="C18" s="946">
        <v>17690</v>
      </c>
      <c r="D18" s="985">
        <v>4524</v>
      </c>
      <c r="E18" s="985">
        <v>13166</v>
      </c>
      <c r="G18" s="986">
        <v>78</v>
      </c>
      <c r="H18" s="987">
        <v>483</v>
      </c>
      <c r="I18" s="988">
        <f>H18*G18</f>
        <v>37674</v>
      </c>
      <c r="S18" s="935"/>
      <c r="T18" s="935"/>
    </row>
    <row r="19" spans="1:20">
      <c r="A19" s="871" t="s">
        <v>777</v>
      </c>
      <c r="B19" s="872">
        <f>SUM(B14:B18)</f>
        <v>556</v>
      </c>
      <c r="C19" s="872">
        <f>SUM(C14:C18)</f>
        <v>117782</v>
      </c>
      <c r="D19" s="989">
        <f>SUM(D14:D18)</f>
        <v>42644.570000000007</v>
      </c>
      <c r="E19" s="989">
        <f>SUM(E14:E18)</f>
        <v>75137.429999999993</v>
      </c>
      <c r="H19" s="940">
        <f>SUM(H16:H18)</f>
        <v>556</v>
      </c>
      <c r="I19" s="990">
        <f>I18+I17+I16</f>
        <v>42644.57</v>
      </c>
      <c r="K19" s="879">
        <f>E19/1000</f>
        <v>75.137429999999995</v>
      </c>
      <c r="L19" s="879">
        <f>K19*$L$6</f>
        <v>67.623687000000004</v>
      </c>
      <c r="M19" s="880"/>
      <c r="N19" s="880">
        <f>$L19*N$2*N$3</f>
        <v>8042.6596076434544</v>
      </c>
      <c r="O19" s="942">
        <f t="shared" ref="O19:R19" si="1">$L19*O$2*O$4</f>
        <v>23341.442629501315</v>
      </c>
      <c r="P19" s="942">
        <f t="shared" si="1"/>
        <v>27231.382518030005</v>
      </c>
      <c r="Q19" s="942">
        <f t="shared" si="1"/>
        <v>29007.180538662597</v>
      </c>
      <c r="R19" s="942">
        <f t="shared" si="1"/>
        <v>31405.567304263124</v>
      </c>
      <c r="S19" s="882">
        <f>SUM(M19:R19)</f>
        <v>119028.2325981005</v>
      </c>
      <c r="T19" s="882">
        <f>$L19*$T$2*$T$4</f>
        <v>291008.39345144999</v>
      </c>
    </row>
    <row r="20" spans="1:20">
      <c r="A20" s="845"/>
      <c r="B20" s="982"/>
      <c r="C20" s="982"/>
      <c r="D20" s="983"/>
      <c r="I20" s="988"/>
      <c r="S20" s="935"/>
      <c r="T20" s="935"/>
    </row>
    <row r="21" spans="1:20">
      <c r="A21" s="852" t="s">
        <v>776</v>
      </c>
      <c r="B21" s="982"/>
      <c r="C21" s="982"/>
      <c r="D21" s="983"/>
      <c r="I21" s="988"/>
      <c r="S21" s="935"/>
      <c r="T21" s="935"/>
    </row>
    <row r="22" spans="1:20">
      <c r="A22" s="857">
        <v>130</v>
      </c>
      <c r="B22" s="805">
        <v>4</v>
      </c>
      <c r="C22" s="946">
        <v>520</v>
      </c>
      <c r="D22" s="985">
        <v>312</v>
      </c>
      <c r="E22" s="985">
        <v>208</v>
      </c>
      <c r="I22" s="988"/>
      <c r="S22" s="935"/>
      <c r="T22" s="935"/>
    </row>
    <row r="23" spans="1:20">
      <c r="A23" s="857">
        <v>196</v>
      </c>
      <c r="B23" s="805">
        <v>239</v>
      </c>
      <c r="C23" s="946">
        <v>46844</v>
      </c>
      <c r="D23" s="985">
        <v>18493.350000000002</v>
      </c>
      <c r="E23" s="985">
        <v>28350.649999999998</v>
      </c>
      <c r="I23" s="988"/>
      <c r="S23" s="935"/>
      <c r="T23" s="935"/>
    </row>
    <row r="24" spans="1:20">
      <c r="A24" s="857">
        <v>246</v>
      </c>
      <c r="B24" s="805">
        <v>245</v>
      </c>
      <c r="C24" s="946">
        <v>60270</v>
      </c>
      <c r="D24" s="985">
        <v>19110</v>
      </c>
      <c r="E24" s="985">
        <v>41160</v>
      </c>
      <c r="G24" s="986">
        <v>68.09</v>
      </c>
      <c r="H24" s="987">
        <v>15</v>
      </c>
      <c r="I24" s="988">
        <f>H24*G24</f>
        <v>1021.35</v>
      </c>
      <c r="S24" s="935"/>
      <c r="T24" s="935"/>
    </row>
    <row r="25" spans="1:20">
      <c r="A25" s="857">
        <v>305</v>
      </c>
      <c r="B25" s="805">
        <v>59</v>
      </c>
      <c r="C25" s="946">
        <v>17995</v>
      </c>
      <c r="D25" s="985">
        <v>4602</v>
      </c>
      <c r="E25" s="985">
        <v>13393</v>
      </c>
      <c r="G25" s="986">
        <v>78</v>
      </c>
      <c r="H25" s="987">
        <v>532</v>
      </c>
      <c r="I25" s="988">
        <f>H25*G25</f>
        <v>41496</v>
      </c>
      <c r="S25" s="935"/>
      <c r="T25" s="935"/>
    </row>
    <row r="26" spans="1:20">
      <c r="A26" s="871" t="s">
        <v>778</v>
      </c>
      <c r="B26" s="872">
        <f>SUM(B22:B25)</f>
        <v>547</v>
      </c>
      <c r="C26" s="872">
        <f>SUM(C22:C25)</f>
        <v>125629</v>
      </c>
      <c r="D26" s="989">
        <f>SUM(D22:D25)</f>
        <v>42517.350000000006</v>
      </c>
      <c r="E26" s="989">
        <f>SUM(E22:E25)</f>
        <v>83111.649999999994</v>
      </c>
      <c r="H26" s="940">
        <f>SUM(H23:H25)</f>
        <v>547</v>
      </c>
      <c r="I26" s="990">
        <f>I25+I24+I23</f>
        <v>42517.35</v>
      </c>
      <c r="K26" s="879">
        <f>E26/1000</f>
        <v>83.111649999999997</v>
      </c>
      <c r="L26" s="879">
        <f>K26*$L$6</f>
        <v>74.800484999999995</v>
      </c>
      <c r="M26" s="880"/>
      <c r="N26" s="942"/>
      <c r="O26" s="880">
        <f>$L26*O$2*O$3</f>
        <v>12866.285979463222</v>
      </c>
      <c r="P26" s="942">
        <f t="shared" ref="P26:R26" si="2">$L26*P$2*P$4</f>
        <v>30121.407304649998</v>
      </c>
      <c r="Q26" s="942">
        <f t="shared" si="2"/>
        <v>32085.668040763932</v>
      </c>
      <c r="R26" s="942">
        <f t="shared" si="2"/>
        <v>34738.591908764516</v>
      </c>
      <c r="S26" s="882">
        <f>SUM(M26:R26)</f>
        <v>109811.95323364167</v>
      </c>
      <c r="T26" s="882">
        <f>$L26*$T$2*$T$4</f>
        <v>321892.66712474992</v>
      </c>
    </row>
    <row r="27" spans="1:20">
      <c r="A27" s="845"/>
      <c r="B27" s="982"/>
      <c r="C27" s="982"/>
      <c r="D27" s="983"/>
      <c r="I27" s="988"/>
      <c r="S27" s="935"/>
      <c r="T27" s="935"/>
    </row>
    <row r="28" spans="1:20">
      <c r="A28" s="852" t="s">
        <v>776</v>
      </c>
      <c r="B28" s="982"/>
      <c r="C28" s="982"/>
      <c r="D28" s="983"/>
      <c r="I28" s="988"/>
      <c r="S28" s="935"/>
      <c r="T28" s="935"/>
    </row>
    <row r="29" spans="1:20">
      <c r="A29" s="857">
        <v>130</v>
      </c>
      <c r="B29" s="805">
        <v>45</v>
      </c>
      <c r="C29" s="946">
        <v>5850</v>
      </c>
      <c r="D29" s="985">
        <v>3510</v>
      </c>
      <c r="E29" s="985">
        <v>2340</v>
      </c>
      <c r="I29" s="988"/>
      <c r="S29" s="935"/>
      <c r="T29" s="935"/>
    </row>
    <row r="30" spans="1:20">
      <c r="A30" s="857">
        <v>196</v>
      </c>
      <c r="B30" s="805">
        <v>515</v>
      </c>
      <c r="C30" s="946">
        <v>100940</v>
      </c>
      <c r="D30" s="985">
        <v>40590</v>
      </c>
      <c r="E30" s="985">
        <v>60350</v>
      </c>
      <c r="I30" s="988"/>
      <c r="S30" s="935"/>
      <c r="T30" s="935"/>
    </row>
    <row r="31" spans="1:20">
      <c r="A31" s="857">
        <v>246</v>
      </c>
      <c r="B31" s="805">
        <v>350</v>
      </c>
      <c r="C31" s="946">
        <v>86100</v>
      </c>
      <c r="D31" s="985">
        <v>27342</v>
      </c>
      <c r="E31" s="985">
        <v>58758</v>
      </c>
      <c r="G31" s="986">
        <v>78</v>
      </c>
      <c r="H31" s="987">
        <v>944</v>
      </c>
      <c r="I31" s="988">
        <f>H31*G31</f>
        <v>73632</v>
      </c>
      <c r="S31" s="935"/>
      <c r="T31" s="935"/>
    </row>
    <row r="32" spans="1:20">
      <c r="A32" s="857">
        <v>305</v>
      </c>
      <c r="B32" s="805">
        <v>59</v>
      </c>
      <c r="C32" s="946">
        <v>17995</v>
      </c>
      <c r="D32" s="985">
        <v>5190</v>
      </c>
      <c r="E32" s="985">
        <v>12805</v>
      </c>
      <c r="G32" s="986">
        <v>120</v>
      </c>
      <c r="H32" s="987">
        <v>25</v>
      </c>
      <c r="I32" s="988">
        <f>H32*G32</f>
        <v>3000</v>
      </c>
      <c r="S32" s="935"/>
      <c r="T32" s="935"/>
    </row>
    <row r="33" spans="1:20">
      <c r="A33" s="871" t="s">
        <v>780</v>
      </c>
      <c r="B33" s="872">
        <f>SUM(B29:B32)</f>
        <v>969</v>
      </c>
      <c r="C33" s="872">
        <f>SUM(C29:C32)</f>
        <v>210885</v>
      </c>
      <c r="D33" s="989">
        <f>SUM(D29:D32)</f>
        <v>76632</v>
      </c>
      <c r="E33" s="989">
        <f>SUM(E29:E32)</f>
        <v>134253</v>
      </c>
      <c r="H33" s="940">
        <f>SUM(H30:H32)</f>
        <v>969</v>
      </c>
      <c r="I33" s="990">
        <f>I32+I31+I30</f>
        <v>76632</v>
      </c>
      <c r="K33" s="879">
        <f>E33/1000</f>
        <v>134.25299999999999</v>
      </c>
      <c r="L33" s="879">
        <f>K33*$L$6</f>
        <v>120.82769999999999</v>
      </c>
      <c r="M33" s="880"/>
      <c r="N33" s="942"/>
      <c r="O33" s="942"/>
      <c r="P33" s="880">
        <f>$L33*P$2*P$3</f>
        <v>24877.39639455</v>
      </c>
      <c r="Q33" s="942">
        <f t="shared" ref="Q33:R33" si="3">$L33*Q$2*Q$4</f>
        <v>51829.041915022499</v>
      </c>
      <c r="R33" s="942">
        <f t="shared" si="3"/>
        <v>56114.397675023443</v>
      </c>
      <c r="S33" s="882">
        <f>SUM(M33:R33)</f>
        <v>132820.83598459593</v>
      </c>
      <c r="T33" s="882">
        <f>$L33*$T$2*$T$4</f>
        <v>519963.88279499992</v>
      </c>
    </row>
    <row r="34" spans="1:20">
      <c r="A34" s="845"/>
      <c r="B34" s="982"/>
      <c r="C34" s="982"/>
      <c r="D34" s="983"/>
      <c r="I34" s="988"/>
      <c r="S34" s="935"/>
      <c r="T34" s="935"/>
    </row>
    <row r="35" spans="1:20">
      <c r="A35" s="852" t="s">
        <v>776</v>
      </c>
      <c r="B35" s="982"/>
      <c r="C35" s="982"/>
      <c r="D35" s="983"/>
      <c r="I35" s="988"/>
      <c r="S35" s="935"/>
      <c r="T35" s="935"/>
    </row>
    <row r="36" spans="1:20">
      <c r="A36" s="857">
        <v>130</v>
      </c>
      <c r="B36" s="805">
        <v>23</v>
      </c>
      <c r="C36" s="946">
        <v>2990</v>
      </c>
      <c r="D36" s="985">
        <v>1794</v>
      </c>
      <c r="E36" s="985">
        <v>1196</v>
      </c>
      <c r="I36" s="988"/>
      <c r="S36" s="935"/>
      <c r="T36" s="935"/>
    </row>
    <row r="37" spans="1:20">
      <c r="A37" s="857">
        <v>196</v>
      </c>
      <c r="B37" s="805">
        <v>666</v>
      </c>
      <c r="C37" s="946">
        <v>130536</v>
      </c>
      <c r="D37" s="985">
        <v>52148.09</v>
      </c>
      <c r="E37" s="985">
        <v>78387.91</v>
      </c>
      <c r="G37" s="986">
        <v>68.09</v>
      </c>
      <c r="H37" s="987">
        <v>1</v>
      </c>
      <c r="I37" s="988">
        <f>H37*G37</f>
        <v>68.09</v>
      </c>
      <c r="S37" s="935"/>
      <c r="T37" s="935"/>
    </row>
    <row r="38" spans="1:20">
      <c r="A38" s="857">
        <v>246</v>
      </c>
      <c r="B38" s="805">
        <v>442</v>
      </c>
      <c r="C38" s="946">
        <v>108732</v>
      </c>
      <c r="D38" s="985">
        <v>35442</v>
      </c>
      <c r="E38" s="985">
        <v>73290</v>
      </c>
      <c r="G38" s="986">
        <v>78</v>
      </c>
      <c r="H38" s="987">
        <v>1158</v>
      </c>
      <c r="I38" s="988">
        <f>H38*G38</f>
        <v>90324</v>
      </c>
      <c r="S38" s="935"/>
      <c r="T38" s="935"/>
    </row>
    <row r="39" spans="1:20">
      <c r="A39" s="857">
        <v>305</v>
      </c>
      <c r="B39" s="805">
        <v>117</v>
      </c>
      <c r="C39" s="946">
        <v>35685</v>
      </c>
      <c r="D39" s="985">
        <v>11688</v>
      </c>
      <c r="E39" s="985">
        <v>23997</v>
      </c>
      <c r="G39" s="986">
        <v>120</v>
      </c>
      <c r="H39" s="987">
        <v>89</v>
      </c>
      <c r="I39" s="988">
        <f>H39*G39</f>
        <v>10680</v>
      </c>
      <c r="S39" s="935"/>
      <c r="T39" s="935"/>
    </row>
    <row r="40" spans="1:20">
      <c r="A40" s="871" t="s">
        <v>781</v>
      </c>
      <c r="B40" s="872">
        <f>SUM(B36:B39)</f>
        <v>1248</v>
      </c>
      <c r="C40" s="872">
        <f>SUM(C36:C39)</f>
        <v>277943</v>
      </c>
      <c r="D40" s="989">
        <f>SUM(D36:D39)</f>
        <v>101072.09</v>
      </c>
      <c r="E40" s="989">
        <f>SUM(E36:E39)</f>
        <v>176870.91</v>
      </c>
      <c r="H40" s="940">
        <f>SUM(H37:H39)</f>
        <v>1248</v>
      </c>
      <c r="I40" s="990">
        <f>I39+I38+I37</f>
        <v>101072.09</v>
      </c>
      <c r="K40" s="879">
        <f>E40/1000</f>
        <v>176.87091000000001</v>
      </c>
      <c r="L40" s="879">
        <f>K40*$L$6</f>
        <v>159.183819</v>
      </c>
      <c r="M40" s="880"/>
      <c r="N40" s="942"/>
      <c r="O40" s="942"/>
      <c r="P40" s="942"/>
      <c r="Q40" s="880">
        <f>$L40*Q$2*Q$3</f>
        <v>32297.338302717675</v>
      </c>
      <c r="R40" s="942">
        <f t="shared" ref="R40" si="4">$L40*R$2*R$4</f>
        <v>73927.618607280892</v>
      </c>
      <c r="S40" s="882">
        <f>SUM(M40:R40)</f>
        <v>106224.95690999857</v>
      </c>
      <c r="T40" s="882">
        <f>$L40*$T$2*$T$4</f>
        <v>685023.68749364989</v>
      </c>
    </row>
    <row r="41" spans="1:20">
      <c r="A41" s="871"/>
      <c r="B41" s="991"/>
      <c r="C41" s="991"/>
      <c r="D41" s="992"/>
      <c r="E41" s="992"/>
      <c r="I41" s="988"/>
      <c r="S41" s="935"/>
      <c r="T41" s="935"/>
    </row>
    <row r="42" spans="1:20">
      <c r="A42" s="852" t="s">
        <v>776</v>
      </c>
      <c r="B42" s="982"/>
      <c r="C42" s="982"/>
      <c r="D42" s="983"/>
      <c r="I42" s="988"/>
      <c r="S42" s="935"/>
      <c r="T42" s="935"/>
    </row>
    <row r="43" spans="1:20">
      <c r="A43" s="857">
        <v>130</v>
      </c>
      <c r="B43" s="805">
        <v>6</v>
      </c>
      <c r="C43" s="993">
        <v>780</v>
      </c>
      <c r="D43" s="994">
        <v>468</v>
      </c>
      <c r="E43" s="994">
        <v>312</v>
      </c>
      <c r="I43" s="988"/>
      <c r="S43" s="935"/>
      <c r="T43" s="935"/>
    </row>
    <row r="44" spans="1:20">
      <c r="A44" s="857">
        <v>196</v>
      </c>
      <c r="B44" s="805">
        <v>19</v>
      </c>
      <c r="C44" s="993">
        <v>3724</v>
      </c>
      <c r="D44" s="994">
        <v>1482</v>
      </c>
      <c r="E44" s="994">
        <v>2242</v>
      </c>
      <c r="I44" s="988"/>
      <c r="S44" s="935"/>
      <c r="T44" s="935"/>
    </row>
    <row r="45" spans="1:20">
      <c r="A45" s="857">
        <v>225</v>
      </c>
      <c r="C45" s="993"/>
      <c r="D45" s="994"/>
      <c r="E45" s="994"/>
      <c r="I45" s="988"/>
      <c r="S45" s="935"/>
      <c r="T45" s="935"/>
    </row>
    <row r="46" spans="1:20">
      <c r="A46" s="857">
        <v>246</v>
      </c>
      <c r="B46" s="805">
        <v>8</v>
      </c>
      <c r="C46" s="993">
        <v>1968</v>
      </c>
      <c r="D46" s="994">
        <v>624</v>
      </c>
      <c r="E46" s="994">
        <v>1344</v>
      </c>
      <c r="I46" s="988"/>
      <c r="S46" s="935"/>
      <c r="T46" s="935"/>
    </row>
    <row r="47" spans="1:20">
      <c r="A47" s="857">
        <v>305</v>
      </c>
      <c r="B47" s="805">
        <v>1</v>
      </c>
      <c r="C47" s="993">
        <v>305</v>
      </c>
      <c r="D47" s="994">
        <v>78</v>
      </c>
      <c r="E47" s="994">
        <v>227</v>
      </c>
      <c r="G47" s="986">
        <v>78</v>
      </c>
      <c r="H47" s="987">
        <v>34</v>
      </c>
      <c r="I47" s="988">
        <f>H47*G47</f>
        <v>2652</v>
      </c>
      <c r="S47" s="935"/>
      <c r="T47" s="935"/>
    </row>
    <row r="48" spans="1:20">
      <c r="A48" s="995" t="s">
        <v>790</v>
      </c>
      <c r="B48" s="996">
        <f>SUM(B43:B47)</f>
        <v>34</v>
      </c>
      <c r="C48" s="996">
        <f>SUM(C43:C47)</f>
        <v>6777</v>
      </c>
      <c r="D48" s="997">
        <f>SUM(D43:D47)</f>
        <v>2652</v>
      </c>
      <c r="E48" s="997">
        <f>SUM(E43:E47)</f>
        <v>4125</v>
      </c>
      <c r="H48" s="940">
        <f>SUM(H45:H47)</f>
        <v>34</v>
      </c>
      <c r="I48" s="990">
        <f>I47+I46+I45</f>
        <v>2652</v>
      </c>
      <c r="K48" s="879">
        <f>E48/1000</f>
        <v>4.125</v>
      </c>
      <c r="L48" s="879">
        <f>K48*$L$6</f>
        <v>3.7124999999999999</v>
      </c>
      <c r="M48" s="880"/>
      <c r="N48" s="942"/>
      <c r="O48" s="942"/>
      <c r="P48" s="942"/>
      <c r="Q48" s="942"/>
      <c r="R48" s="880">
        <f>$L48*R$2*R$3</f>
        <v>1114.0213518149815</v>
      </c>
      <c r="S48" s="882">
        <f>SUM(M48:R48)</f>
        <v>1114.0213518149815</v>
      </c>
      <c r="T48" s="882">
        <f>$L48*$T$2*$T$4</f>
        <v>15976.186874999998</v>
      </c>
    </row>
    <row r="49" spans="1:20">
      <c r="A49" s="899"/>
      <c r="I49" s="984"/>
      <c r="S49" s="935"/>
      <c r="T49" s="935"/>
    </row>
    <row r="50" spans="1:20">
      <c r="A50" s="899"/>
      <c r="I50" s="984"/>
      <c r="S50" s="935"/>
      <c r="T50" s="935"/>
    </row>
    <row r="51" spans="1:20">
      <c r="A51" s="899"/>
      <c r="I51" s="984"/>
      <c r="S51" s="935"/>
      <c r="T51" s="935"/>
    </row>
    <row r="52" spans="1:20" ht="29">
      <c r="A52" s="998" t="s">
        <v>761</v>
      </c>
      <c r="B52" s="999" t="s">
        <v>762</v>
      </c>
      <c r="C52" s="999" t="s">
        <v>763</v>
      </c>
      <c r="D52" s="1000" t="s">
        <v>764</v>
      </c>
      <c r="E52" s="1000" t="s">
        <v>765</v>
      </c>
      <c r="I52" s="984"/>
      <c r="K52" s="1001"/>
      <c r="L52" s="1002"/>
      <c r="S52" s="935"/>
      <c r="T52" s="935"/>
    </row>
    <row r="53" spans="1:20">
      <c r="A53" s="1003"/>
      <c r="I53" s="984"/>
      <c r="K53" s="806"/>
      <c r="L53" s="1002"/>
      <c r="S53" s="935"/>
      <c r="T53" s="935"/>
    </row>
    <row r="54" spans="1:20">
      <c r="A54" s="901">
        <v>130</v>
      </c>
      <c r="B54" s="1004">
        <f t="shared" ref="B54:E55" si="5">B7+B14+B22+B29+B36+B43</f>
        <v>205</v>
      </c>
      <c r="C54" s="1004">
        <f t="shared" si="5"/>
        <v>26650</v>
      </c>
      <c r="D54" s="1005">
        <f t="shared" si="5"/>
        <v>15762.07</v>
      </c>
      <c r="E54" s="1005">
        <f t="shared" si="5"/>
        <v>10887.93</v>
      </c>
      <c r="H54" s="1004"/>
      <c r="I54" s="1006"/>
      <c r="L54" s="1002"/>
      <c r="S54" s="935"/>
      <c r="T54" s="935"/>
    </row>
    <row r="55" spans="1:20">
      <c r="A55" s="901">
        <v>196</v>
      </c>
      <c r="B55" s="1004">
        <f t="shared" si="5"/>
        <v>1861</v>
      </c>
      <c r="C55" s="1004">
        <f t="shared" si="5"/>
        <v>364756</v>
      </c>
      <c r="D55" s="1005">
        <f t="shared" si="5"/>
        <v>143716.81000000003</v>
      </c>
      <c r="E55" s="1005">
        <f t="shared" si="5"/>
        <v>221039.18999999997</v>
      </c>
      <c r="H55" s="1004"/>
      <c r="I55" s="1006"/>
      <c r="L55" s="1002"/>
      <c r="S55" s="935"/>
      <c r="T55" s="935"/>
    </row>
    <row r="56" spans="1:20">
      <c r="A56" s="901">
        <v>225</v>
      </c>
      <c r="B56" s="1004">
        <f>B16+B45</f>
        <v>2</v>
      </c>
      <c r="C56" s="1004">
        <f>C16+C45</f>
        <v>450</v>
      </c>
      <c r="D56" s="1005">
        <f>D16+D45</f>
        <v>156</v>
      </c>
      <c r="E56" s="1005">
        <f>E16+E45</f>
        <v>294</v>
      </c>
      <c r="G56" s="986">
        <v>68.09</v>
      </c>
      <c r="H56" s="1004">
        <f>SUMIF($G$6:$G$48,$G56,H$6:H$48)</f>
        <v>232</v>
      </c>
      <c r="I56" s="1007">
        <f>SUMIF($G$6:$G$48,$G56,I$6:I$48)</f>
        <v>15796.880000000003</v>
      </c>
      <c r="J56" s="1008"/>
      <c r="L56" s="1002"/>
      <c r="S56" s="935"/>
      <c r="T56" s="935"/>
    </row>
    <row r="57" spans="1:20">
      <c r="A57" s="901">
        <v>246</v>
      </c>
      <c r="B57" s="1004">
        <f t="shared" ref="B57:E58" si="6">B9+B17+B24+B31+B38+B46</f>
        <v>1214</v>
      </c>
      <c r="C57" s="1004">
        <f t="shared" si="6"/>
        <v>298644</v>
      </c>
      <c r="D57" s="1005">
        <f t="shared" si="6"/>
        <v>95700</v>
      </c>
      <c r="E57" s="1005">
        <f t="shared" si="6"/>
        <v>202944</v>
      </c>
      <c r="G57" s="986">
        <v>78</v>
      </c>
      <c r="H57" s="1004">
        <f t="shared" ref="H57:I58" si="7">SUMIF($G$6:$G$48,$G57,H$6:H$48)</f>
        <v>3234</v>
      </c>
      <c r="I57" s="1007">
        <f t="shared" si="7"/>
        <v>252252</v>
      </c>
      <c r="J57" s="1008"/>
      <c r="L57" s="1002"/>
      <c r="S57" s="935"/>
      <c r="T57" s="935"/>
    </row>
    <row r="58" spans="1:20">
      <c r="A58" s="901">
        <v>305</v>
      </c>
      <c r="B58" s="1004">
        <f t="shared" si="6"/>
        <v>298</v>
      </c>
      <c r="C58" s="1004">
        <f t="shared" si="6"/>
        <v>90890</v>
      </c>
      <c r="D58" s="1005">
        <f t="shared" si="6"/>
        <v>26394</v>
      </c>
      <c r="E58" s="1005">
        <f t="shared" si="6"/>
        <v>64496</v>
      </c>
      <c r="G58" s="986">
        <v>120</v>
      </c>
      <c r="H58" s="1004">
        <f t="shared" si="7"/>
        <v>114</v>
      </c>
      <c r="I58" s="1007">
        <f t="shared" si="7"/>
        <v>13680</v>
      </c>
      <c r="J58" s="1008"/>
      <c r="L58" s="1002"/>
      <c r="S58" s="935"/>
      <c r="T58" s="935"/>
    </row>
    <row r="59" spans="1:20" ht="15" thickBot="1">
      <c r="A59" s="1009" t="s">
        <v>788</v>
      </c>
      <c r="B59" s="959">
        <f>SUM(B54:B58)</f>
        <v>3580</v>
      </c>
      <c r="C59" s="959">
        <f>SUM(C54:C58)</f>
        <v>781390</v>
      </c>
      <c r="D59" s="1010">
        <f>SUM(D54:D58)</f>
        <v>281728.88</v>
      </c>
      <c r="E59" s="1011">
        <f>SUM(E54:E58)</f>
        <v>499661.12</v>
      </c>
      <c r="H59" s="959">
        <f t="shared" ref="H59:I59" si="8">SUM(H54:H58)</f>
        <v>3580</v>
      </c>
      <c r="I59" s="1012">
        <f t="shared" si="8"/>
        <v>281728.88</v>
      </c>
      <c r="K59" s="915">
        <f>E59/1000</f>
        <v>499.66111999999998</v>
      </c>
      <c r="L59" s="915">
        <f>K59*$L$6</f>
        <v>449.69500799999997</v>
      </c>
      <c r="M59" s="915">
        <f>SUM(M4:M50)</f>
        <v>1201.1308146345993</v>
      </c>
      <c r="N59" s="915">
        <f t="shared" ref="N59:T59" si="9">SUM(N4:N50)</f>
        <v>15430.86257928687</v>
      </c>
      <c r="O59" s="915">
        <f t="shared" si="9"/>
        <v>44365.304943464987</v>
      </c>
      <c r="P59" s="915">
        <f t="shared" si="9"/>
        <v>91743.25395495999</v>
      </c>
      <c r="Q59" s="915">
        <f t="shared" si="9"/>
        <v>155349.63594932109</v>
      </c>
      <c r="R59" s="915">
        <f t="shared" si="9"/>
        <v>208266.7311089015</v>
      </c>
      <c r="S59" s="1013">
        <f t="shared" si="9"/>
        <v>516172.91935056902</v>
      </c>
      <c r="T59" s="1013">
        <f t="shared" si="9"/>
        <v>1935560.0126767994</v>
      </c>
    </row>
    <row r="60" spans="1:20" ht="15" thickTop="1">
      <c r="A60" s="1014"/>
      <c r="B60" s="967"/>
      <c r="C60" s="967"/>
      <c r="D60" s="1015"/>
      <c r="E60" s="1015"/>
      <c r="F60" s="1016"/>
      <c r="G60" s="969"/>
      <c r="H60" s="920"/>
      <c r="I60" s="1017"/>
      <c r="L60" s="1002"/>
    </row>
    <row r="61" spans="1:20">
      <c r="A61" s="1018"/>
      <c r="B61" s="991"/>
      <c r="C61" s="991"/>
      <c r="D61" s="992"/>
      <c r="E61" s="992"/>
      <c r="L61" s="1002"/>
    </row>
    <row r="62" spans="1:20">
      <c r="A62" s="1018"/>
      <c r="B62" s="991"/>
      <c r="C62" s="991"/>
      <c r="D62" s="992"/>
      <c r="E62" s="992"/>
    </row>
    <row r="63" spans="1:20">
      <c r="A63" s="1019"/>
      <c r="B63" s="991"/>
      <c r="C63" s="991"/>
      <c r="D63" s="992"/>
      <c r="E63" s="992"/>
      <c r="I63" s="1020"/>
    </row>
    <row r="64" spans="1:20" ht="15.5">
      <c r="A64" s="973"/>
      <c r="B64" s="927"/>
      <c r="C64" s="974"/>
      <c r="D64" s="975"/>
      <c r="E64" s="972"/>
      <c r="I64" s="1020"/>
    </row>
    <row r="65" spans="1:10">
      <c r="B65" s="927"/>
      <c r="C65" s="976"/>
      <c r="D65" s="977"/>
      <c r="E65" s="977"/>
      <c r="I65" s="1020"/>
    </row>
    <row r="66" spans="1:10">
      <c r="A66" s="806"/>
      <c r="B66" s="999"/>
      <c r="C66" s="999"/>
      <c r="D66" s="1000"/>
      <c r="E66" s="1000"/>
      <c r="F66" s="1021"/>
      <c r="I66" s="1020"/>
    </row>
    <row r="67" spans="1:10">
      <c r="B67" s="991"/>
      <c r="C67" s="991"/>
      <c r="D67" s="992"/>
      <c r="E67" s="992"/>
      <c r="I67" s="1020"/>
    </row>
    <row r="68" spans="1:10">
      <c r="H68" s="1022"/>
      <c r="I68" s="1020"/>
    </row>
    <row r="69" spans="1:10">
      <c r="I69" s="1020"/>
    </row>
    <row r="70" spans="1:10">
      <c r="I70" s="1020"/>
    </row>
    <row r="71" spans="1:10">
      <c r="I71" s="1020"/>
    </row>
    <row r="72" spans="1:10">
      <c r="I72" s="1020"/>
    </row>
    <row r="73" spans="1:10">
      <c r="I73" s="1020"/>
    </row>
    <row r="74" spans="1:10">
      <c r="F74" s="1023"/>
      <c r="H74" s="1022"/>
      <c r="I74" s="1024"/>
    </row>
    <row r="75" spans="1:10">
      <c r="I75" s="1020"/>
    </row>
    <row r="76" spans="1:10">
      <c r="A76" s="853"/>
      <c r="I76" s="1020"/>
    </row>
    <row r="77" spans="1:10">
      <c r="A77" s="925"/>
      <c r="C77" s="993"/>
      <c r="D77" s="994"/>
      <c r="E77" s="994"/>
      <c r="H77" s="1022"/>
      <c r="I77" s="1020"/>
    </row>
    <row r="78" spans="1:10">
      <c r="A78" s="925"/>
      <c r="C78" s="993"/>
      <c r="D78" s="994"/>
      <c r="E78" s="994"/>
      <c r="I78" s="1020"/>
    </row>
    <row r="79" spans="1:10">
      <c r="A79" s="925"/>
      <c r="C79" s="993"/>
      <c r="D79" s="994"/>
      <c r="E79" s="994"/>
      <c r="I79" s="1020"/>
    </row>
    <row r="80" spans="1:10">
      <c r="A80" s="925"/>
      <c r="C80" s="993"/>
      <c r="D80" s="994"/>
      <c r="E80" s="994"/>
      <c r="I80" s="1020"/>
      <c r="J80" s="890"/>
    </row>
    <row r="81" spans="1:10">
      <c r="A81" s="925"/>
      <c r="C81" s="993"/>
      <c r="D81" s="994"/>
      <c r="E81" s="994"/>
      <c r="I81" s="1020"/>
    </row>
    <row r="82" spans="1:10">
      <c r="A82" s="853"/>
      <c r="B82" s="825"/>
      <c r="C82" s="1025"/>
      <c r="D82" s="1026"/>
      <c r="E82" s="1026"/>
      <c r="F82" s="897"/>
      <c r="H82" s="1022"/>
      <c r="I82" s="1024"/>
      <c r="J82" s="926"/>
    </row>
    <row r="83" spans="1:10" ht="14.5" customHeight="1">
      <c r="A83" s="925"/>
      <c r="C83" s="1027"/>
      <c r="D83" s="1028"/>
      <c r="E83" s="1028"/>
      <c r="I83" s="1020"/>
    </row>
    <row r="84" spans="1:10" ht="14.5" customHeight="1">
      <c r="A84" s="925"/>
      <c r="C84" s="1027"/>
      <c r="D84" s="1028"/>
      <c r="E84" s="1028"/>
      <c r="I84" s="1020"/>
    </row>
    <row r="85" spans="1:10" ht="14.5" customHeight="1">
      <c r="A85" s="925"/>
      <c r="C85" s="1027"/>
      <c r="D85" s="1028"/>
      <c r="E85" s="1028"/>
      <c r="I85" s="1020"/>
    </row>
    <row r="86" spans="1:10" ht="14.5" customHeight="1">
      <c r="A86" s="925"/>
      <c r="C86" s="1027"/>
      <c r="D86" s="1028"/>
      <c r="E86" s="1028"/>
      <c r="I86" s="1020"/>
    </row>
    <row r="87" spans="1:10" ht="14.5" customHeight="1">
      <c r="A87" s="925"/>
      <c r="C87" s="1027"/>
      <c r="D87" s="1028"/>
      <c r="E87" s="1028"/>
      <c r="I87" s="1020"/>
    </row>
    <row r="88" spans="1:10" ht="14.5" customHeight="1">
      <c r="A88" s="925"/>
      <c r="C88" s="1027"/>
      <c r="D88" s="1028"/>
      <c r="E88" s="1028"/>
      <c r="I88" s="1020"/>
    </row>
    <row r="89" spans="1:10" ht="14.5" customHeight="1">
      <c r="A89" s="925"/>
      <c r="C89" s="1027"/>
      <c r="D89" s="1028"/>
      <c r="E89" s="1028"/>
      <c r="I89" s="1020"/>
    </row>
    <row r="90" spans="1:10" ht="14.5" customHeight="1">
      <c r="D90" s="1020"/>
      <c r="E90" s="1020"/>
      <c r="I90" s="1020"/>
    </row>
    <row r="91" spans="1:10" ht="14.5" customHeight="1">
      <c r="C91" s="1027"/>
      <c r="D91" s="1028"/>
      <c r="E91" s="1028"/>
      <c r="I91" s="1020"/>
    </row>
    <row r="92" spans="1:10" ht="14.5" customHeight="1">
      <c r="A92" s="1019"/>
      <c r="B92" s="982"/>
      <c r="C92" s="982"/>
      <c r="D92" s="1029"/>
      <c r="E92" s="1029"/>
      <c r="I92" s="1020"/>
    </row>
    <row r="93" spans="1:10" ht="14.5" customHeight="1">
      <c r="A93" s="925"/>
      <c r="C93" s="1030"/>
      <c r="D93" s="1031"/>
      <c r="E93" s="1031"/>
      <c r="I93" s="1020"/>
    </row>
    <row r="94" spans="1:10" ht="14.5" customHeight="1">
      <c r="A94" s="925"/>
      <c r="C94" s="1030"/>
      <c r="D94" s="1031"/>
      <c r="E94" s="1031"/>
      <c r="I94" s="1020"/>
    </row>
    <row r="95" spans="1:10" ht="14.5" customHeight="1">
      <c r="A95" s="925"/>
      <c r="C95" s="1030"/>
      <c r="D95" s="1031"/>
      <c r="E95" s="1031"/>
      <c r="I95" s="1020"/>
    </row>
    <row r="96" spans="1:10" ht="14.5" customHeight="1">
      <c r="A96" s="925"/>
      <c r="C96" s="1030"/>
      <c r="D96" s="1031"/>
      <c r="E96" s="1031"/>
      <c r="I96" s="1020"/>
    </row>
    <row r="97" spans="1:9" ht="14.5" customHeight="1">
      <c r="A97" s="925"/>
      <c r="C97" s="1030"/>
      <c r="D97" s="1031"/>
      <c r="E97" s="1031"/>
      <c r="I97" s="1020"/>
    </row>
    <row r="98" spans="1:9" ht="14.5" customHeight="1">
      <c r="A98" s="925"/>
      <c r="C98" s="1030"/>
      <c r="D98" s="1031"/>
      <c r="E98" s="1031"/>
      <c r="I98" s="1020"/>
    </row>
    <row r="99" spans="1:9" ht="14.5" customHeight="1">
      <c r="A99" s="925"/>
      <c r="C99" s="1030"/>
      <c r="D99" s="1031"/>
      <c r="E99" s="1031"/>
      <c r="I99" s="1020"/>
    </row>
    <row r="100" spans="1:9" ht="14.5" customHeight="1">
      <c r="A100" s="925"/>
      <c r="C100" s="1030"/>
      <c r="D100" s="1031"/>
      <c r="E100" s="1031"/>
      <c r="I100" s="1020"/>
    </row>
    <row r="101" spans="1:9" ht="14.5" customHeight="1">
      <c r="A101" s="925"/>
      <c r="C101" s="1030"/>
      <c r="D101" s="1031"/>
      <c r="E101" s="1031"/>
      <c r="I101" s="1020"/>
    </row>
    <row r="102" spans="1:9" ht="14.5" customHeight="1">
      <c r="A102" s="925"/>
      <c r="C102" s="1030"/>
      <c r="D102" s="1031"/>
      <c r="E102" s="1031"/>
      <c r="I102" s="1020"/>
    </row>
    <row r="103" spans="1:9" ht="14.5" customHeight="1">
      <c r="I103" s="1020"/>
    </row>
    <row r="104" spans="1:9" ht="14.5" customHeight="1">
      <c r="I104" s="1020"/>
    </row>
    <row r="105" spans="1:9" ht="14.5" customHeight="1">
      <c r="I105" s="1020"/>
    </row>
    <row r="106" spans="1:9" ht="14.5" customHeight="1">
      <c r="I106" s="1020"/>
    </row>
    <row r="107" spans="1:9" ht="14.5" customHeight="1">
      <c r="A107" s="925"/>
      <c r="I107" s="1020"/>
    </row>
    <row r="108" spans="1:9" ht="14.5" customHeight="1">
      <c r="A108" s="925"/>
      <c r="I108" s="1020"/>
    </row>
    <row r="109" spans="1:9" ht="14.5" customHeight="1">
      <c r="A109" s="925"/>
      <c r="I109" s="1020"/>
    </row>
    <row r="110" spans="1:9" ht="14.5" customHeight="1">
      <c r="A110" s="925"/>
      <c r="I110" s="1020"/>
    </row>
    <row r="111" spans="1:9" ht="14.5" customHeight="1">
      <c r="A111" s="925"/>
      <c r="I111" s="1020"/>
    </row>
    <row r="112" spans="1:9" ht="14.5" customHeight="1">
      <c r="A112" s="925"/>
      <c r="I112" s="1020"/>
    </row>
    <row r="113" spans="1:9" ht="14.5" customHeight="1">
      <c r="A113" s="925"/>
      <c r="I113" s="1020"/>
    </row>
    <row r="114" spans="1:9" ht="14.5" customHeight="1">
      <c r="A114" s="925"/>
      <c r="I114" s="1020"/>
    </row>
    <row r="115" spans="1:9" ht="14.5" customHeight="1"/>
    <row r="116" spans="1:9" ht="14.5" customHeight="1"/>
    <row r="117" spans="1:9" ht="14.5" customHeight="1"/>
    <row r="118" spans="1:9" ht="14.5" customHeight="1"/>
    <row r="119" spans="1:9" ht="14.5" customHeight="1"/>
    <row r="120" spans="1:9" ht="14.5" customHeight="1"/>
  </sheetData>
  <mergeCells count="1">
    <mergeCell ref="A1:E1"/>
  </mergeCells>
  <pageMargins left="0.70866141732283472" right="0.70866141732283472" top="0.74803149606299213" bottom="0.74803149606299213" header="0.31496062992125984" footer="0.31496062992125984"/>
  <pageSetup scale="10" orientation="portrait" r:id="rId1"/>
  <rowBreaks count="2" manualBreakCount="2">
    <brk id="1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9. SL City of Kitchener</vt:lpstr>
      <vt:lpstr>10. SL Township of Wilmot</vt:lpstr>
      <vt:lpstr>11. SL Region of Waterloo</vt:lpstr>
      <vt:lpstr>'1.  LRAMVA Summary'!Print_Area</vt:lpstr>
      <vt:lpstr>'10. SL Township of Wilmot'!Print_Area</vt:lpstr>
      <vt:lpstr>'11. SL Region of Waterloo'!Print_Area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'9. SL City of Kitchener'!Print_Area</vt:lpstr>
      <vt:lpstr>Contents!Print_Area</vt:lpstr>
      <vt:lpstr>'LRAMVA Checklist Schematic'!Print_Area</vt:lpstr>
      <vt:lpstr>'10. SL Township of Wilmot'!Print_Titles</vt:lpstr>
      <vt:lpstr>'11. SL Region of Waterloo'!Print_Titles</vt:lpstr>
      <vt:lpstr>'4.  2011-2014 LRAM'!Print_Titles</vt:lpstr>
      <vt:lpstr>'5.  2015-2020 LRAM'!Print_Titles</vt:lpstr>
      <vt:lpstr>'9. SL City of Kitchener'!Print_Titles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Callaghan, Catherine</cp:lastModifiedBy>
  <cp:lastPrinted>2021-06-29T19:57:59Z</cp:lastPrinted>
  <dcterms:created xsi:type="dcterms:W3CDTF">2012-03-05T18:56:04Z</dcterms:created>
  <dcterms:modified xsi:type="dcterms:W3CDTF">2021-07-08T18:04:07Z</dcterms:modified>
</cp:coreProperties>
</file>