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2 EDR Application\0. Application and Adjudication Process\A. Complete Application and Evidence\Attachments\"/>
    </mc:Choice>
  </mc:AlternateContent>
  <xr:revisionPtr revIDLastSave="0" documentId="13_ncr:1_{C354A9FA-DEA4-4A90-889B-ACAD659D2C3C}" xr6:coauthVersionLast="46" xr6:coauthVersionMax="46" xr10:uidLastSave="{00000000-0000-0000-0000-000000000000}"/>
  <bookViews>
    <workbookView xWindow="-28920" yWindow="-120" windowWidth="29040" windowHeight="15840" tabRatio="87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Contents!$A$1:$D$27</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LRAM'!$B$769</definedName>
    <definedName name="Table_5_f.__2020_Lost_Revenues_Work_Form">'5.  2015-2020 LRAM'!$B$952</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5" i="47" l="1"/>
  <c r="H176" i="47"/>
  <c r="H174" i="47"/>
  <c r="H172" i="47"/>
  <c r="H173" i="47"/>
  <c r="H171" i="47"/>
  <c r="O892" i="79" l="1"/>
  <c r="O895" i="79"/>
  <c r="O683" i="79" l="1"/>
  <c r="P690" i="79"/>
  <c r="P680" i="79"/>
  <c r="P673" i="79"/>
  <c r="P669" i="79"/>
  <c r="E690" i="79"/>
  <c r="E680" i="79"/>
  <c r="E673" i="79"/>
  <c r="E669" i="79"/>
  <c r="P540" i="79"/>
  <c r="P534" i="79"/>
  <c r="P522" i="79"/>
  <c r="P515" i="79"/>
  <c r="P509" i="79"/>
  <c r="P505" i="79"/>
  <c r="O502" i="79"/>
  <c r="P502" i="79" s="1"/>
  <c r="P499" i="79"/>
  <c r="P500" i="79" s="1"/>
  <c r="P496" i="79"/>
  <c r="P493" i="79"/>
  <c r="P494" i="79" s="1"/>
  <c r="P490" i="79"/>
  <c r="P487" i="79"/>
  <c r="P488" i="79" s="1"/>
  <c r="P484" i="79"/>
  <c r="P485" i="79" s="1"/>
  <c r="P480" i="79"/>
  <c r="P477" i="79"/>
  <c r="P478" i="79" s="1"/>
  <c r="P474" i="79"/>
  <c r="P475" i="79" s="1"/>
  <c r="P471" i="79"/>
  <c r="P472" i="79" s="1"/>
  <c r="Q544" i="79"/>
  <c r="Q543" i="79"/>
  <c r="Q537" i="79"/>
  <c r="P525" i="79"/>
  <c r="Q525" i="79" s="1"/>
  <c r="P481" i="79"/>
  <c r="E540" i="79"/>
  <c r="E537" i="79"/>
  <c r="E534" i="79"/>
  <c r="E525" i="79"/>
  <c r="E522" i="79"/>
  <c r="E515" i="79"/>
  <c r="E509" i="79"/>
  <c r="E505" i="79"/>
  <c r="E506" i="79" s="1"/>
  <c r="E499" i="79"/>
  <c r="E500" i="79" s="1"/>
  <c r="E496" i="79"/>
  <c r="E493" i="79"/>
  <c r="E494" i="79" s="1"/>
  <c r="E490" i="79"/>
  <c r="E487" i="79"/>
  <c r="E484" i="79"/>
  <c r="E485" i="79" s="1"/>
  <c r="E480" i="79"/>
  <c r="E481" i="79" s="1"/>
  <c r="E477" i="79"/>
  <c r="E478" i="79" s="1"/>
  <c r="E474" i="79"/>
  <c r="E475" i="79" s="1"/>
  <c r="E471" i="79"/>
  <c r="E472" i="79" s="1"/>
  <c r="E544" i="79"/>
  <c r="F544" i="79" s="1"/>
  <c r="F543" i="79"/>
  <c r="F537" i="79"/>
  <c r="E502" i="79"/>
  <c r="E488" i="79"/>
  <c r="X375" i="79"/>
  <c r="W375" i="79"/>
  <c r="V375" i="79"/>
  <c r="U375" i="79"/>
  <c r="T375" i="79"/>
  <c r="S375" i="79"/>
  <c r="R375" i="79"/>
  <c r="Q375" i="79"/>
  <c r="P375" i="79"/>
  <c r="X333" i="79"/>
  <c r="W333" i="79"/>
  <c r="V333" i="79"/>
  <c r="U333" i="79"/>
  <c r="T333" i="79"/>
  <c r="S333" i="79"/>
  <c r="R333" i="79"/>
  <c r="Q333" i="79"/>
  <c r="P333" i="79"/>
  <c r="X326" i="79"/>
  <c r="W326" i="79"/>
  <c r="V326" i="79"/>
  <c r="U326" i="79"/>
  <c r="T326" i="79"/>
  <c r="S326" i="79"/>
  <c r="R326" i="79"/>
  <c r="Q326" i="79"/>
  <c r="P326" i="79"/>
  <c r="X323" i="79"/>
  <c r="W323" i="79"/>
  <c r="V323" i="79"/>
  <c r="U323" i="79"/>
  <c r="T323" i="79"/>
  <c r="S323" i="79"/>
  <c r="R323" i="79"/>
  <c r="Q323" i="79"/>
  <c r="P323" i="79"/>
  <c r="X322" i="79"/>
  <c r="W322" i="79"/>
  <c r="V322" i="79"/>
  <c r="U322" i="79"/>
  <c r="T322" i="79"/>
  <c r="S322" i="79"/>
  <c r="R322" i="79"/>
  <c r="Q322" i="79"/>
  <c r="P322" i="79"/>
  <c r="X311" i="79"/>
  <c r="W311" i="79"/>
  <c r="V311" i="79"/>
  <c r="U311" i="79"/>
  <c r="T311" i="79"/>
  <c r="S311" i="79"/>
  <c r="R311" i="79"/>
  <c r="Q311" i="79"/>
  <c r="P311" i="79"/>
  <c r="X310" i="79"/>
  <c r="W310" i="79"/>
  <c r="V310" i="79"/>
  <c r="U310" i="79"/>
  <c r="T310" i="79"/>
  <c r="S310" i="79"/>
  <c r="R310" i="79"/>
  <c r="Q310" i="79"/>
  <c r="P310" i="79"/>
  <c r="X308" i="79"/>
  <c r="W308" i="79"/>
  <c r="V308" i="79"/>
  <c r="U308" i="79"/>
  <c r="T308" i="79"/>
  <c r="S308" i="79"/>
  <c r="R308" i="79"/>
  <c r="Q308" i="79"/>
  <c r="P308" i="79"/>
  <c r="X307" i="79"/>
  <c r="W307" i="79"/>
  <c r="V307" i="79"/>
  <c r="U307" i="79"/>
  <c r="T307" i="79"/>
  <c r="S307" i="79"/>
  <c r="R307" i="79"/>
  <c r="Q307" i="79"/>
  <c r="P307" i="79"/>
  <c r="X305" i="79"/>
  <c r="W305" i="79"/>
  <c r="V305" i="79"/>
  <c r="U305" i="79"/>
  <c r="T305" i="79"/>
  <c r="S305" i="79"/>
  <c r="R305" i="79"/>
  <c r="Q305" i="79"/>
  <c r="P305" i="79"/>
  <c r="X304" i="79"/>
  <c r="W304" i="79"/>
  <c r="V304" i="79"/>
  <c r="U304" i="79"/>
  <c r="T304" i="79"/>
  <c r="S304" i="79"/>
  <c r="R304" i="79"/>
  <c r="Q304" i="79"/>
  <c r="P304" i="79"/>
  <c r="X302" i="79"/>
  <c r="W302" i="79"/>
  <c r="V302" i="79"/>
  <c r="U302" i="79"/>
  <c r="T302" i="79"/>
  <c r="S302" i="79"/>
  <c r="R302" i="79"/>
  <c r="Q302" i="79"/>
  <c r="P302" i="79"/>
  <c r="X301" i="79"/>
  <c r="W301" i="79"/>
  <c r="V301" i="79"/>
  <c r="U301" i="79"/>
  <c r="T301" i="79"/>
  <c r="S301" i="79"/>
  <c r="R301" i="79"/>
  <c r="Q301" i="79"/>
  <c r="P301" i="79"/>
  <c r="X295" i="79"/>
  <c r="W295" i="79"/>
  <c r="V295" i="79"/>
  <c r="U295" i="79"/>
  <c r="T295" i="79"/>
  <c r="S295" i="79"/>
  <c r="R295" i="79"/>
  <c r="Q295" i="79"/>
  <c r="P295" i="79"/>
  <c r="X294" i="79"/>
  <c r="W294" i="79"/>
  <c r="V294" i="79"/>
  <c r="U294" i="79"/>
  <c r="T294" i="79"/>
  <c r="S294" i="79"/>
  <c r="R294" i="79"/>
  <c r="Q294" i="79"/>
  <c r="P294" i="79"/>
  <c r="X292" i="79"/>
  <c r="W292" i="79"/>
  <c r="V292" i="79"/>
  <c r="U292" i="79"/>
  <c r="T292" i="79"/>
  <c r="S292" i="79"/>
  <c r="R292" i="79"/>
  <c r="Q292" i="79"/>
  <c r="P292" i="79"/>
  <c r="X291" i="79"/>
  <c r="W291" i="79"/>
  <c r="V291" i="79"/>
  <c r="U291" i="79"/>
  <c r="T291" i="79"/>
  <c r="S291" i="79"/>
  <c r="R291" i="79"/>
  <c r="Q291" i="79"/>
  <c r="P291" i="79"/>
  <c r="X289" i="79"/>
  <c r="W289" i="79"/>
  <c r="V289" i="79"/>
  <c r="U289" i="79"/>
  <c r="T289" i="79"/>
  <c r="S289" i="79"/>
  <c r="R289" i="79"/>
  <c r="Q289" i="79"/>
  <c r="P289" i="79"/>
  <c r="X288" i="79"/>
  <c r="W288" i="79"/>
  <c r="V288" i="79"/>
  <c r="U288" i="79"/>
  <c r="T288" i="79"/>
  <c r="S288" i="79"/>
  <c r="R288" i="79"/>
  <c r="Q288" i="79"/>
  <c r="P288" i="79"/>
  <c r="X274" i="79"/>
  <c r="W274" i="79"/>
  <c r="V274" i="79"/>
  <c r="U274" i="79"/>
  <c r="T274" i="79"/>
  <c r="S274" i="79"/>
  <c r="R274" i="79"/>
  <c r="Q274" i="79"/>
  <c r="P274" i="79"/>
  <c r="M375" i="79"/>
  <c r="L375" i="79"/>
  <c r="K375" i="79"/>
  <c r="J375" i="79"/>
  <c r="I375" i="79"/>
  <c r="H375" i="79"/>
  <c r="G375" i="79"/>
  <c r="F375" i="79"/>
  <c r="E375" i="79"/>
  <c r="M333" i="79"/>
  <c r="L333" i="79"/>
  <c r="K333" i="79"/>
  <c r="J333" i="79"/>
  <c r="I333" i="79"/>
  <c r="H333" i="79"/>
  <c r="G333" i="79"/>
  <c r="F333" i="79"/>
  <c r="E333" i="79"/>
  <c r="M326" i="79"/>
  <c r="L326" i="79"/>
  <c r="K326" i="79"/>
  <c r="J326" i="79"/>
  <c r="I326" i="79"/>
  <c r="H326" i="79"/>
  <c r="G326" i="79"/>
  <c r="F326" i="79"/>
  <c r="E326" i="79"/>
  <c r="M323" i="79"/>
  <c r="L323" i="79"/>
  <c r="K323" i="79"/>
  <c r="J323" i="79"/>
  <c r="I323" i="79"/>
  <c r="H323" i="79"/>
  <c r="G323" i="79"/>
  <c r="F323" i="79"/>
  <c r="E323" i="79"/>
  <c r="M322" i="79"/>
  <c r="L322" i="79"/>
  <c r="K322" i="79"/>
  <c r="J322" i="79"/>
  <c r="I322" i="79"/>
  <c r="H322" i="79"/>
  <c r="G322" i="79"/>
  <c r="F322" i="79"/>
  <c r="E322" i="79"/>
  <c r="M311" i="79"/>
  <c r="L311" i="79"/>
  <c r="K311" i="79"/>
  <c r="J311" i="79"/>
  <c r="I311" i="79"/>
  <c r="H311" i="79"/>
  <c r="G311" i="79"/>
  <c r="F311" i="79"/>
  <c r="E311" i="79"/>
  <c r="M310" i="79"/>
  <c r="L310" i="79"/>
  <c r="K310" i="79"/>
  <c r="J310" i="79"/>
  <c r="I310" i="79"/>
  <c r="H310" i="79"/>
  <c r="G310" i="79"/>
  <c r="F310" i="79"/>
  <c r="E310" i="79"/>
  <c r="M308" i="79"/>
  <c r="L308" i="79"/>
  <c r="K308" i="79"/>
  <c r="J308" i="79"/>
  <c r="I308" i="79"/>
  <c r="H308" i="79"/>
  <c r="G308" i="79"/>
  <c r="F308" i="79"/>
  <c r="E308" i="79"/>
  <c r="M307" i="79"/>
  <c r="L307" i="79"/>
  <c r="K307" i="79"/>
  <c r="J307" i="79"/>
  <c r="I307" i="79"/>
  <c r="H307" i="79"/>
  <c r="G307" i="79"/>
  <c r="F307" i="79"/>
  <c r="E307" i="79"/>
  <c r="M305" i="79"/>
  <c r="L305" i="79"/>
  <c r="K305" i="79"/>
  <c r="J305" i="79"/>
  <c r="I305" i="79"/>
  <c r="H305" i="79"/>
  <c r="G305" i="79"/>
  <c r="F305" i="79"/>
  <c r="E305" i="79"/>
  <c r="M302" i="79"/>
  <c r="L302" i="79"/>
  <c r="K302" i="79"/>
  <c r="J302" i="79"/>
  <c r="I302" i="79"/>
  <c r="H302" i="79"/>
  <c r="G302" i="79"/>
  <c r="F302" i="79"/>
  <c r="E302" i="79"/>
  <c r="M301" i="79"/>
  <c r="L301" i="79"/>
  <c r="K301" i="79"/>
  <c r="J301" i="79"/>
  <c r="I301" i="79"/>
  <c r="H301" i="79"/>
  <c r="G301" i="79"/>
  <c r="F301" i="79"/>
  <c r="E301" i="79"/>
  <c r="M295" i="79"/>
  <c r="L295" i="79"/>
  <c r="K295" i="79"/>
  <c r="J295" i="79"/>
  <c r="I295" i="79"/>
  <c r="H295" i="79"/>
  <c r="G295" i="79"/>
  <c r="F295" i="79"/>
  <c r="E295" i="79"/>
  <c r="M294" i="79"/>
  <c r="L294" i="79"/>
  <c r="K294" i="79"/>
  <c r="J294" i="79"/>
  <c r="I294" i="79"/>
  <c r="H294" i="79"/>
  <c r="G294" i="79"/>
  <c r="F294" i="79"/>
  <c r="E294" i="79"/>
  <c r="M292" i="79"/>
  <c r="L292" i="79"/>
  <c r="K292" i="79"/>
  <c r="J292" i="79"/>
  <c r="I292" i="79"/>
  <c r="H292" i="79"/>
  <c r="G292" i="79"/>
  <c r="F292" i="79"/>
  <c r="E292" i="79"/>
  <c r="M291" i="79"/>
  <c r="L291" i="79"/>
  <c r="K291" i="79"/>
  <c r="J291" i="79"/>
  <c r="I291" i="79"/>
  <c r="H291" i="79"/>
  <c r="G291" i="79"/>
  <c r="F291" i="79"/>
  <c r="E291" i="79"/>
  <c r="M289" i="79"/>
  <c r="L289" i="79"/>
  <c r="K289" i="79"/>
  <c r="J289" i="79"/>
  <c r="I289" i="79"/>
  <c r="H289" i="79"/>
  <c r="G289" i="79"/>
  <c r="F289" i="79"/>
  <c r="E289" i="79"/>
  <c r="M288" i="79"/>
  <c r="L288" i="79"/>
  <c r="K288" i="79"/>
  <c r="J288" i="79"/>
  <c r="I288" i="79"/>
  <c r="H288" i="79"/>
  <c r="G288" i="79"/>
  <c r="F288" i="79"/>
  <c r="E288" i="79"/>
  <c r="M274" i="79"/>
  <c r="L274" i="79"/>
  <c r="K274" i="79"/>
  <c r="J274" i="79"/>
  <c r="I274" i="79"/>
  <c r="H274" i="79"/>
  <c r="G274" i="79"/>
  <c r="F274" i="79"/>
  <c r="E274" i="79"/>
  <c r="E313" i="79"/>
  <c r="F313" i="79" s="1"/>
  <c r="F304" i="79" s="1"/>
  <c r="X122" i="79"/>
  <c r="W122" i="79"/>
  <c r="V122" i="79"/>
  <c r="U122" i="79"/>
  <c r="T122" i="79"/>
  <c r="S122" i="79"/>
  <c r="R122" i="79"/>
  <c r="Q122" i="79"/>
  <c r="X121" i="79"/>
  <c r="W121" i="79"/>
  <c r="V121" i="79"/>
  <c r="U121" i="79"/>
  <c r="T121" i="79"/>
  <c r="S121" i="79"/>
  <c r="R121" i="79"/>
  <c r="Q121" i="79"/>
  <c r="P121" i="79"/>
  <c r="P122" i="79" s="1"/>
  <c r="X112" i="79"/>
  <c r="W112" i="79"/>
  <c r="V112" i="79"/>
  <c r="U112" i="79"/>
  <c r="T112" i="79"/>
  <c r="S112" i="79"/>
  <c r="R112" i="79"/>
  <c r="Q112" i="79"/>
  <c r="P112" i="79"/>
  <c r="X108" i="79"/>
  <c r="W108" i="79"/>
  <c r="V108" i="79"/>
  <c r="U108" i="79"/>
  <c r="T108" i="79"/>
  <c r="S108" i="79"/>
  <c r="R108" i="79"/>
  <c r="Q108" i="79"/>
  <c r="P108" i="79"/>
  <c r="P109" i="79" s="1"/>
  <c r="Q109" i="79" s="1"/>
  <c r="X105" i="79"/>
  <c r="W105" i="79"/>
  <c r="V105" i="79"/>
  <c r="U105" i="79"/>
  <c r="T105" i="79"/>
  <c r="S105" i="79"/>
  <c r="R105" i="79"/>
  <c r="Q105" i="79"/>
  <c r="P105" i="79"/>
  <c r="P106" i="79" s="1"/>
  <c r="X87" i="79"/>
  <c r="W87" i="79"/>
  <c r="V87" i="79"/>
  <c r="U87" i="79"/>
  <c r="T87" i="79"/>
  <c r="S87" i="79"/>
  <c r="R87" i="79"/>
  <c r="Q87" i="79"/>
  <c r="P87" i="79"/>
  <c r="X80" i="79"/>
  <c r="W80" i="79"/>
  <c r="V80" i="79"/>
  <c r="U80" i="79"/>
  <c r="T80" i="79"/>
  <c r="S80" i="79"/>
  <c r="R80" i="79"/>
  <c r="Q80" i="79"/>
  <c r="P80" i="79"/>
  <c r="X76" i="79"/>
  <c r="W76" i="79"/>
  <c r="V76" i="79"/>
  <c r="U76" i="79"/>
  <c r="T76" i="79"/>
  <c r="S76" i="79"/>
  <c r="R76" i="79"/>
  <c r="Q76" i="79"/>
  <c r="P76" i="79"/>
  <c r="X63" i="79"/>
  <c r="W63" i="79"/>
  <c r="V63" i="79"/>
  <c r="U63" i="79"/>
  <c r="T63" i="79"/>
  <c r="S63" i="79"/>
  <c r="R63" i="79"/>
  <c r="Q63" i="79"/>
  <c r="P63" i="79"/>
  <c r="P64" i="79" s="1"/>
  <c r="X61" i="79"/>
  <c r="W61" i="79"/>
  <c r="V61" i="79"/>
  <c r="U61" i="79"/>
  <c r="T61" i="79"/>
  <c r="S61" i="79"/>
  <c r="R61" i="79"/>
  <c r="Q61" i="79"/>
  <c r="P61" i="79"/>
  <c r="X60" i="79"/>
  <c r="W60" i="79"/>
  <c r="V60" i="79"/>
  <c r="U60" i="79"/>
  <c r="T60" i="79"/>
  <c r="S60" i="79"/>
  <c r="R60" i="79"/>
  <c r="Q60" i="79"/>
  <c r="P60" i="79"/>
  <c r="X58" i="79"/>
  <c r="W58" i="79"/>
  <c r="V58" i="79"/>
  <c r="U58" i="79"/>
  <c r="T58" i="79"/>
  <c r="S58" i="79"/>
  <c r="R58" i="79"/>
  <c r="Q58" i="79"/>
  <c r="P58" i="79"/>
  <c r="X57" i="79"/>
  <c r="W57" i="79"/>
  <c r="V57" i="79"/>
  <c r="U57" i="79"/>
  <c r="T57" i="79"/>
  <c r="S57" i="79"/>
  <c r="R57" i="79"/>
  <c r="Q57" i="79"/>
  <c r="P57" i="79"/>
  <c r="X54" i="79"/>
  <c r="W54" i="79"/>
  <c r="V54" i="79"/>
  <c r="U54" i="79"/>
  <c r="T54" i="79"/>
  <c r="S54" i="79"/>
  <c r="R54" i="79"/>
  <c r="Q54" i="79"/>
  <c r="P54" i="79"/>
  <c r="P55" i="79" s="1"/>
  <c r="P119" i="79"/>
  <c r="Q119" i="79" s="1"/>
  <c r="R119" i="79" s="1"/>
  <c r="S119" i="79" s="1"/>
  <c r="T119" i="79" s="1"/>
  <c r="U119" i="79" s="1"/>
  <c r="V119" i="79" s="1"/>
  <c r="W119" i="79" s="1"/>
  <c r="X119" i="79" s="1"/>
  <c r="M122" i="79"/>
  <c r="L122" i="79"/>
  <c r="K122" i="79"/>
  <c r="J122" i="79"/>
  <c r="I122" i="79"/>
  <c r="H122" i="79"/>
  <c r="G122" i="79"/>
  <c r="F122" i="79"/>
  <c r="M121" i="79"/>
  <c r="L121" i="79"/>
  <c r="K121" i="79"/>
  <c r="J121" i="79"/>
  <c r="I121" i="79"/>
  <c r="H121" i="79"/>
  <c r="G121" i="79"/>
  <c r="F121" i="79"/>
  <c r="E121" i="79"/>
  <c r="M112" i="79"/>
  <c r="L112" i="79"/>
  <c r="K112" i="79"/>
  <c r="J112" i="79"/>
  <c r="I112" i="79"/>
  <c r="H112" i="79"/>
  <c r="G112" i="79"/>
  <c r="F112" i="79"/>
  <c r="E112" i="79"/>
  <c r="M108" i="79"/>
  <c r="L108" i="79"/>
  <c r="K108" i="79"/>
  <c r="J108" i="79"/>
  <c r="I108" i="79"/>
  <c r="H108" i="79"/>
  <c r="G108" i="79"/>
  <c r="F108" i="79"/>
  <c r="E108" i="79"/>
  <c r="M105" i="79"/>
  <c r="L105" i="79"/>
  <c r="K105" i="79"/>
  <c r="J105" i="79"/>
  <c r="I105" i="79"/>
  <c r="H105" i="79"/>
  <c r="G105" i="79"/>
  <c r="F105" i="79"/>
  <c r="E105" i="79"/>
  <c r="M94" i="79"/>
  <c r="L94" i="79"/>
  <c r="K94" i="79"/>
  <c r="J94" i="79"/>
  <c r="I94" i="79"/>
  <c r="H94" i="79"/>
  <c r="G94" i="79"/>
  <c r="F94" i="79"/>
  <c r="E94" i="79"/>
  <c r="M91" i="79"/>
  <c r="L91" i="79"/>
  <c r="K91" i="79"/>
  <c r="J91" i="79"/>
  <c r="I91" i="79"/>
  <c r="H91" i="79"/>
  <c r="G91" i="79"/>
  <c r="F91" i="79"/>
  <c r="E91" i="79"/>
  <c r="M87" i="79"/>
  <c r="L87" i="79"/>
  <c r="K87" i="79"/>
  <c r="J87" i="79"/>
  <c r="I87" i="79"/>
  <c r="H87" i="79"/>
  <c r="G87" i="79"/>
  <c r="F87" i="79"/>
  <c r="E87" i="79"/>
  <c r="M80" i="79"/>
  <c r="L80" i="79"/>
  <c r="K80" i="79"/>
  <c r="J80" i="79"/>
  <c r="I80" i="79"/>
  <c r="H80" i="79"/>
  <c r="G80" i="79"/>
  <c r="F80" i="79"/>
  <c r="E80" i="79"/>
  <c r="M76" i="79"/>
  <c r="L76" i="79"/>
  <c r="K76" i="79"/>
  <c r="J76" i="79"/>
  <c r="I76" i="79"/>
  <c r="H76" i="79"/>
  <c r="G76" i="79"/>
  <c r="F76" i="79"/>
  <c r="E76" i="79"/>
  <c r="M63" i="79"/>
  <c r="L63" i="79"/>
  <c r="K63" i="79"/>
  <c r="J63" i="79"/>
  <c r="I63" i="79"/>
  <c r="H63" i="79"/>
  <c r="G63" i="79"/>
  <c r="F63" i="79"/>
  <c r="E63" i="79"/>
  <c r="E64" i="79" s="1"/>
  <c r="M61" i="79"/>
  <c r="L61" i="79"/>
  <c r="K61" i="79"/>
  <c r="J61" i="79"/>
  <c r="I61" i="79"/>
  <c r="H61" i="79"/>
  <c r="G61" i="79"/>
  <c r="F61" i="79"/>
  <c r="E61" i="79"/>
  <c r="M60" i="79"/>
  <c r="L60" i="79"/>
  <c r="K60" i="79"/>
  <c r="J60" i="79"/>
  <c r="I60" i="79"/>
  <c r="H60" i="79"/>
  <c r="G60" i="79"/>
  <c r="F60" i="79"/>
  <c r="E60" i="79"/>
  <c r="M58" i="79"/>
  <c r="L58" i="79"/>
  <c r="K58" i="79"/>
  <c r="J58" i="79"/>
  <c r="I58" i="79"/>
  <c r="H58" i="79"/>
  <c r="G58" i="79"/>
  <c r="F58" i="79"/>
  <c r="E58" i="79"/>
  <c r="M57" i="79"/>
  <c r="L57" i="79"/>
  <c r="K57" i="79"/>
  <c r="J57" i="79"/>
  <c r="I57" i="79"/>
  <c r="H57" i="79"/>
  <c r="G57" i="79"/>
  <c r="F57" i="79"/>
  <c r="E57" i="79"/>
  <c r="M54" i="79"/>
  <c r="L54" i="79"/>
  <c r="K54" i="79"/>
  <c r="J54" i="79"/>
  <c r="I54" i="79"/>
  <c r="H54" i="79"/>
  <c r="G54" i="79"/>
  <c r="F54" i="79"/>
  <c r="E54" i="79"/>
  <c r="M50" i="79"/>
  <c r="L50" i="79"/>
  <c r="K50" i="79"/>
  <c r="J50" i="79"/>
  <c r="I50" i="79"/>
  <c r="H50" i="79"/>
  <c r="G50" i="79"/>
  <c r="F50" i="79"/>
  <c r="E50" i="79"/>
  <c r="E51" i="79" s="1"/>
  <c r="F51" i="79" s="1"/>
  <c r="M47" i="79"/>
  <c r="L47" i="79"/>
  <c r="K47" i="79"/>
  <c r="J47" i="79"/>
  <c r="I47" i="79"/>
  <c r="H47" i="79"/>
  <c r="G47" i="79"/>
  <c r="F47" i="79"/>
  <c r="E47" i="79"/>
  <c r="E48" i="79" s="1"/>
  <c r="M44" i="79"/>
  <c r="L44" i="79"/>
  <c r="K44" i="79"/>
  <c r="J44" i="79"/>
  <c r="I44" i="79"/>
  <c r="H44" i="79"/>
  <c r="G44" i="79"/>
  <c r="F44" i="79"/>
  <c r="E44" i="79"/>
  <c r="M41" i="79"/>
  <c r="L41" i="79"/>
  <c r="K41" i="79"/>
  <c r="J41" i="79"/>
  <c r="I41" i="79"/>
  <c r="H41" i="79"/>
  <c r="G41" i="79"/>
  <c r="F41" i="79"/>
  <c r="E41" i="79"/>
  <c r="M38" i="79"/>
  <c r="L38" i="79"/>
  <c r="K38" i="79"/>
  <c r="J38" i="79"/>
  <c r="I38" i="79"/>
  <c r="H38" i="79"/>
  <c r="G38" i="79"/>
  <c r="F38" i="79"/>
  <c r="E38" i="79"/>
  <c r="E39" i="79" s="1"/>
  <c r="F39" i="79" s="1"/>
  <c r="E122" i="79"/>
  <c r="E119" i="79"/>
  <c r="F119" i="79" s="1"/>
  <c r="G119" i="79" s="1"/>
  <c r="H119" i="79" s="1"/>
  <c r="I119" i="79" s="1"/>
  <c r="J119" i="79" s="1"/>
  <c r="K119" i="79" s="1"/>
  <c r="L119" i="79" s="1"/>
  <c r="M119" i="79" s="1"/>
  <c r="E109" i="79"/>
  <c r="E106" i="79"/>
  <c r="F106" i="79" s="1"/>
  <c r="E55" i="79"/>
  <c r="O332" i="85"/>
  <c r="J332" i="85"/>
  <c r="P330" i="85"/>
  <c r="P329" i="85"/>
  <c r="P328" i="85"/>
  <c r="P327" i="85"/>
  <c r="P326" i="85"/>
  <c r="P325" i="85"/>
  <c r="P324" i="85"/>
  <c r="P323" i="85"/>
  <c r="P322" i="85"/>
  <c r="P321" i="85"/>
  <c r="P320" i="85"/>
  <c r="P319" i="85"/>
  <c r="P318" i="85"/>
  <c r="K318" i="85"/>
  <c r="P317" i="85"/>
  <c r="K317" i="85"/>
  <c r="P316" i="85"/>
  <c r="K316" i="85"/>
  <c r="P315" i="85"/>
  <c r="K315" i="85"/>
  <c r="P314" i="85"/>
  <c r="K314" i="85"/>
  <c r="K332" i="85" s="1"/>
  <c r="C314" i="85" s="1"/>
  <c r="O308" i="85"/>
  <c r="J308" i="85"/>
  <c r="P306" i="85"/>
  <c r="P305" i="85"/>
  <c r="P304" i="85"/>
  <c r="P303" i="85"/>
  <c r="P302" i="85"/>
  <c r="P301" i="85"/>
  <c r="P300" i="85"/>
  <c r="P299" i="85"/>
  <c r="P298" i="85"/>
  <c r="P297" i="85"/>
  <c r="P296" i="85"/>
  <c r="P295" i="85"/>
  <c r="P294" i="85"/>
  <c r="K294" i="85"/>
  <c r="P293" i="85"/>
  <c r="K293" i="85"/>
  <c r="P292" i="85"/>
  <c r="K292" i="85"/>
  <c r="P291" i="85"/>
  <c r="K291" i="85"/>
  <c r="K308" i="85" s="1"/>
  <c r="C290" i="85" s="1"/>
  <c r="P290" i="85"/>
  <c r="K290" i="85"/>
  <c r="O282" i="85"/>
  <c r="J282" i="85"/>
  <c r="K248" i="85"/>
  <c r="P247" i="85"/>
  <c r="K247" i="85"/>
  <c r="P246" i="85"/>
  <c r="K246" i="85"/>
  <c r="P245" i="85"/>
  <c r="K245" i="85"/>
  <c r="P244" i="85"/>
  <c r="P282" i="85" s="1"/>
  <c r="C245" i="85" s="1"/>
  <c r="K244" i="85"/>
  <c r="O236" i="85"/>
  <c r="J236" i="85"/>
  <c r="P234" i="85"/>
  <c r="P233" i="85"/>
  <c r="P232" i="85"/>
  <c r="P231" i="85"/>
  <c r="P230" i="85"/>
  <c r="P229" i="85"/>
  <c r="P228" i="85"/>
  <c r="K228" i="85"/>
  <c r="P227" i="85"/>
  <c r="K227" i="85"/>
  <c r="P226" i="85"/>
  <c r="K226" i="85"/>
  <c r="P225" i="85"/>
  <c r="K225" i="85"/>
  <c r="P224" i="85"/>
  <c r="K224" i="85"/>
  <c r="P223" i="85"/>
  <c r="K223" i="85"/>
  <c r="P222" i="85"/>
  <c r="K222" i="85"/>
  <c r="P221" i="85"/>
  <c r="K221" i="85"/>
  <c r="P220" i="85"/>
  <c r="K220" i="85"/>
  <c r="P219" i="85"/>
  <c r="K219" i="85"/>
  <c r="K236" i="85" s="1"/>
  <c r="P218" i="85"/>
  <c r="P236" i="85" s="1"/>
  <c r="C219" i="85" s="1"/>
  <c r="D219" i="85" s="1"/>
  <c r="F219" i="85" s="1"/>
  <c r="K218" i="85"/>
  <c r="C218" i="85"/>
  <c r="O210" i="85"/>
  <c r="J210" i="85"/>
  <c r="P208" i="85"/>
  <c r="P207" i="85"/>
  <c r="P206" i="85"/>
  <c r="P205" i="85"/>
  <c r="P204" i="85"/>
  <c r="P203" i="85"/>
  <c r="P202" i="85"/>
  <c r="K202" i="85"/>
  <c r="P201" i="85"/>
  <c r="K201" i="85"/>
  <c r="P200" i="85"/>
  <c r="K200" i="85"/>
  <c r="P199" i="85"/>
  <c r="K199" i="85"/>
  <c r="P198" i="85"/>
  <c r="K198" i="85"/>
  <c r="P197" i="85"/>
  <c r="K197" i="85"/>
  <c r="P196" i="85"/>
  <c r="K196" i="85"/>
  <c r="P195" i="85"/>
  <c r="K195" i="85"/>
  <c r="P194" i="85"/>
  <c r="K194" i="85"/>
  <c r="P193" i="85"/>
  <c r="K193" i="85"/>
  <c r="P192" i="85"/>
  <c r="P210" i="85" s="1"/>
  <c r="C193" i="85" s="1"/>
  <c r="K192" i="85"/>
  <c r="P184" i="85"/>
  <c r="O184" i="85"/>
  <c r="K184" i="85"/>
  <c r="C161" i="85" s="1"/>
  <c r="J184" i="85"/>
  <c r="C162" i="85"/>
  <c r="O155" i="85"/>
  <c r="J155" i="85"/>
  <c r="P153" i="85"/>
  <c r="P152" i="85"/>
  <c r="P151" i="85"/>
  <c r="P150" i="85"/>
  <c r="P149" i="85"/>
  <c r="P148" i="85"/>
  <c r="P147" i="85"/>
  <c r="P146" i="85"/>
  <c r="P145" i="85"/>
  <c r="P144" i="85"/>
  <c r="P143" i="85"/>
  <c r="P142" i="85"/>
  <c r="K142" i="85"/>
  <c r="P141" i="85"/>
  <c r="K141" i="85"/>
  <c r="P140" i="85"/>
  <c r="K140" i="85"/>
  <c r="P139" i="85"/>
  <c r="K139" i="85"/>
  <c r="P138" i="85"/>
  <c r="K138" i="85"/>
  <c r="P137" i="85"/>
  <c r="K137" i="85"/>
  <c r="P136" i="85"/>
  <c r="P155" i="85" s="1"/>
  <c r="C133" i="85" s="1"/>
  <c r="K136" i="85"/>
  <c r="P135" i="85"/>
  <c r="K135" i="85"/>
  <c r="P134" i="85"/>
  <c r="K134" i="85"/>
  <c r="P133" i="85"/>
  <c r="K133" i="85"/>
  <c r="P132" i="85"/>
  <c r="K132" i="85"/>
  <c r="K155" i="85" s="1"/>
  <c r="C132" i="85" s="1"/>
  <c r="O124" i="85"/>
  <c r="J124" i="85"/>
  <c r="P122" i="85"/>
  <c r="P121" i="85"/>
  <c r="P120" i="85"/>
  <c r="P119" i="85"/>
  <c r="P118" i="85"/>
  <c r="P117" i="85"/>
  <c r="P116" i="85"/>
  <c r="P115" i="85"/>
  <c r="P114" i="85"/>
  <c r="P113" i="85"/>
  <c r="K113" i="85"/>
  <c r="P112" i="85"/>
  <c r="K112" i="85"/>
  <c r="P111" i="85"/>
  <c r="K111" i="85"/>
  <c r="P110" i="85"/>
  <c r="K110" i="85"/>
  <c r="P109" i="85"/>
  <c r="K109" i="85"/>
  <c r="P108" i="85"/>
  <c r="K108" i="85"/>
  <c r="P107" i="85"/>
  <c r="K107" i="85"/>
  <c r="P106" i="85"/>
  <c r="K106" i="85"/>
  <c r="P105" i="85"/>
  <c r="K105" i="85"/>
  <c r="P104" i="85"/>
  <c r="K104" i="85"/>
  <c r="P103" i="85"/>
  <c r="K103" i="85"/>
  <c r="K124" i="85" s="1"/>
  <c r="C103" i="85" s="1"/>
  <c r="O97" i="85"/>
  <c r="J97" i="85"/>
  <c r="P95" i="85"/>
  <c r="P94" i="85"/>
  <c r="P93" i="85"/>
  <c r="P92" i="85"/>
  <c r="P91" i="85"/>
  <c r="P90" i="85"/>
  <c r="P89" i="85"/>
  <c r="P88" i="85"/>
  <c r="P87" i="85"/>
  <c r="P86" i="85"/>
  <c r="K86" i="85"/>
  <c r="P85" i="85"/>
  <c r="K85" i="85"/>
  <c r="P84" i="85"/>
  <c r="K84" i="85"/>
  <c r="P83" i="85"/>
  <c r="K83" i="85"/>
  <c r="P82" i="85"/>
  <c r="K82" i="85"/>
  <c r="P81" i="85"/>
  <c r="K81" i="85"/>
  <c r="P80" i="85"/>
  <c r="K80" i="85"/>
  <c r="P79" i="85"/>
  <c r="K79" i="85"/>
  <c r="P78" i="85"/>
  <c r="K78" i="85"/>
  <c r="P77" i="85"/>
  <c r="K77" i="85"/>
  <c r="P76" i="85"/>
  <c r="K76" i="85"/>
  <c r="K68" i="85"/>
  <c r="P68" i="85"/>
  <c r="P28" i="85"/>
  <c r="P29" i="85"/>
  <c r="P30" i="85"/>
  <c r="P31" i="85"/>
  <c r="P32" i="85"/>
  <c r="P33" i="85"/>
  <c r="P34" i="85"/>
  <c r="P35" i="85"/>
  <c r="P36" i="85"/>
  <c r="P37" i="85"/>
  <c r="P38" i="85"/>
  <c r="P39" i="85"/>
  <c r="P40" i="85"/>
  <c r="P41" i="85"/>
  <c r="P42" i="85"/>
  <c r="P43" i="85"/>
  <c r="P44" i="85"/>
  <c r="P45" i="85"/>
  <c r="P46" i="85"/>
  <c r="P47" i="85"/>
  <c r="P48" i="85"/>
  <c r="P49" i="85"/>
  <c r="P50" i="85"/>
  <c r="P51" i="85"/>
  <c r="P52" i="85"/>
  <c r="P53" i="85"/>
  <c r="P54" i="85"/>
  <c r="P55" i="85"/>
  <c r="P56" i="85"/>
  <c r="P57" i="85"/>
  <c r="P58" i="85"/>
  <c r="P59" i="85"/>
  <c r="P60" i="85"/>
  <c r="P61" i="85"/>
  <c r="P62" i="85"/>
  <c r="P63" i="85"/>
  <c r="P64" i="85"/>
  <c r="P65" i="85"/>
  <c r="P66" i="85"/>
  <c r="K28" i="85"/>
  <c r="K29" i="85"/>
  <c r="K30" i="85"/>
  <c r="K31" i="85"/>
  <c r="K32" i="85"/>
  <c r="K33" i="85"/>
  <c r="K34" i="85"/>
  <c r="K35" i="85"/>
  <c r="K36" i="85"/>
  <c r="K37" i="85"/>
  <c r="P131" i="45"/>
  <c r="O131" i="45"/>
  <c r="N131" i="45"/>
  <c r="M131" i="45"/>
  <c r="L131" i="45"/>
  <c r="K131" i="45"/>
  <c r="J131" i="45"/>
  <c r="I131" i="45"/>
  <c r="H131" i="45"/>
  <c r="G131" i="45"/>
  <c r="F131" i="45"/>
  <c r="E131" i="45"/>
  <c r="D131" i="45"/>
  <c r="C131" i="45"/>
  <c r="E304" i="79" l="1"/>
  <c r="R109" i="79"/>
  <c r="S109" i="79" s="1"/>
  <c r="T109" i="79" s="1"/>
  <c r="U109" i="79" s="1"/>
  <c r="V109" i="79" s="1"/>
  <c r="W109" i="79" s="1"/>
  <c r="X109" i="79" s="1"/>
  <c r="F64" i="79"/>
  <c r="G64" i="79" s="1"/>
  <c r="H64" i="79" s="1"/>
  <c r="I64" i="79" s="1"/>
  <c r="J64" i="79" s="1"/>
  <c r="K64" i="79" s="1"/>
  <c r="L64" i="79" s="1"/>
  <c r="M64" i="79" s="1"/>
  <c r="F55" i="79"/>
  <c r="G55" i="79" s="1"/>
  <c r="H55" i="79" s="1"/>
  <c r="F48" i="79"/>
  <c r="G48" i="79" s="1"/>
  <c r="H48" i="79" s="1"/>
  <c r="I48" i="79" s="1"/>
  <c r="J48" i="79" s="1"/>
  <c r="K48" i="79" s="1"/>
  <c r="L48" i="79" s="1"/>
  <c r="M48" i="79" s="1"/>
  <c r="G51" i="79"/>
  <c r="H51" i="79" s="1"/>
  <c r="I51" i="79" s="1"/>
  <c r="J51" i="79" s="1"/>
  <c r="K51" i="79" s="1"/>
  <c r="L51" i="79" s="1"/>
  <c r="M51" i="79" s="1"/>
  <c r="Q64" i="79"/>
  <c r="R64" i="79" s="1"/>
  <c r="S64" i="79" s="1"/>
  <c r="T64" i="79" s="1"/>
  <c r="U64" i="79" s="1"/>
  <c r="V64" i="79" s="1"/>
  <c r="W64" i="79" s="1"/>
  <c r="X64" i="79" s="1"/>
  <c r="Q106" i="79"/>
  <c r="R106" i="79" s="1"/>
  <c r="S106" i="79" s="1"/>
  <c r="T106" i="79" s="1"/>
  <c r="U106" i="79" s="1"/>
  <c r="V106" i="79" s="1"/>
  <c r="W106" i="79" s="1"/>
  <c r="X106" i="79" s="1"/>
  <c r="G106" i="79"/>
  <c r="H106" i="79" s="1"/>
  <c r="I106" i="79" s="1"/>
  <c r="J106" i="79" s="1"/>
  <c r="K106" i="79" s="1"/>
  <c r="L106" i="79" s="1"/>
  <c r="M106" i="79" s="1"/>
  <c r="G39" i="79"/>
  <c r="H39" i="79" s="1"/>
  <c r="I39" i="79" s="1"/>
  <c r="J39" i="79" s="1"/>
  <c r="K39" i="79" s="1"/>
  <c r="L39" i="79" s="1"/>
  <c r="M39" i="79" s="1"/>
  <c r="F109" i="79"/>
  <c r="G109" i="79" s="1"/>
  <c r="H109" i="79" s="1"/>
  <c r="I109" i="79" s="1"/>
  <c r="J109" i="79" s="1"/>
  <c r="K109" i="79" s="1"/>
  <c r="L109" i="79" s="1"/>
  <c r="M109" i="79" s="1"/>
  <c r="G313" i="79"/>
  <c r="G304" i="79" s="1"/>
  <c r="E195" i="79"/>
  <c r="Q55" i="79"/>
  <c r="R55" i="79" s="1"/>
  <c r="S55" i="79" s="1"/>
  <c r="C134" i="85"/>
  <c r="D133" i="85"/>
  <c r="F133" i="85" s="1"/>
  <c r="C194" i="85"/>
  <c r="C220" i="85"/>
  <c r="C246" i="85"/>
  <c r="K97" i="85"/>
  <c r="C76" i="85" s="1"/>
  <c r="P124" i="85"/>
  <c r="C104" i="85" s="1"/>
  <c r="D162" i="85"/>
  <c r="F162" i="85" s="1"/>
  <c r="P308" i="85"/>
  <c r="C291" i="85" s="1"/>
  <c r="P332" i="85"/>
  <c r="C315" i="85" s="1"/>
  <c r="P97" i="85"/>
  <c r="C77" i="85" s="1"/>
  <c r="K210" i="85"/>
  <c r="C192" i="85" s="1"/>
  <c r="D193" i="85" s="1"/>
  <c r="F193" i="85" s="1"/>
  <c r="K282" i="85"/>
  <c r="C244" i="85" s="1"/>
  <c r="D245" i="85" s="1"/>
  <c r="F245" i="85" s="1"/>
  <c r="C163" i="85"/>
  <c r="M195" i="79" l="1"/>
  <c r="F195" i="79"/>
  <c r="J195" i="79"/>
  <c r="L195" i="79"/>
  <c r="G195" i="79"/>
  <c r="I195" i="79"/>
  <c r="H195" i="79"/>
  <c r="K195" i="79"/>
  <c r="H313" i="79"/>
  <c r="H304" i="79" s="1"/>
  <c r="C247" i="85"/>
  <c r="D246" i="85"/>
  <c r="F246" i="85" s="1"/>
  <c r="D77" i="85"/>
  <c r="F77" i="85" s="1"/>
  <c r="C78" i="85"/>
  <c r="C221" i="85"/>
  <c r="D220" i="85"/>
  <c r="F220" i="85" s="1"/>
  <c r="C292" i="85"/>
  <c r="D291" i="85"/>
  <c r="F291" i="85" s="1"/>
  <c r="C195" i="85"/>
  <c r="D194" i="85"/>
  <c r="F194" i="85" s="1"/>
  <c r="D104" i="85"/>
  <c r="F104" i="85" s="1"/>
  <c r="C105" i="85"/>
  <c r="D163" i="85"/>
  <c r="F163" i="85" s="1"/>
  <c r="C164" i="85"/>
  <c r="C316" i="85"/>
  <c r="D315" i="85"/>
  <c r="F315" i="85" s="1"/>
  <c r="C135" i="85"/>
  <c r="D134" i="85"/>
  <c r="F134" i="85" s="1"/>
  <c r="I313" i="79" l="1"/>
  <c r="I304" i="79" s="1"/>
  <c r="C106" i="85"/>
  <c r="D105" i="85"/>
  <c r="F105" i="85" s="1"/>
  <c r="C222" i="85"/>
  <c r="D221" i="85"/>
  <c r="F221" i="85" s="1"/>
  <c r="D316" i="85"/>
  <c r="F316" i="85" s="1"/>
  <c r="C317" i="85"/>
  <c r="C293" i="85"/>
  <c r="D292" i="85"/>
  <c r="F292" i="85" s="1"/>
  <c r="C79" i="85"/>
  <c r="D78" i="85"/>
  <c r="F78" i="85" s="1"/>
  <c r="D247" i="85"/>
  <c r="F247" i="85" s="1"/>
  <c r="C248" i="85"/>
  <c r="C165" i="85"/>
  <c r="D164" i="85"/>
  <c r="F164" i="85" s="1"/>
  <c r="D135" i="85"/>
  <c r="F135" i="85" s="1"/>
  <c r="C136" i="85"/>
  <c r="D195" i="85"/>
  <c r="F195" i="85" s="1"/>
  <c r="C196" i="85"/>
  <c r="J313" i="79" l="1"/>
  <c r="J304" i="79" s="1"/>
  <c r="C197" i="85"/>
  <c r="D196" i="85"/>
  <c r="F196" i="85" s="1"/>
  <c r="C80" i="85"/>
  <c r="D79" i="85"/>
  <c r="F79" i="85" s="1"/>
  <c r="C107" i="85"/>
  <c r="D106" i="85"/>
  <c r="F106" i="85" s="1"/>
  <c r="D248" i="85"/>
  <c r="F248" i="85" s="1"/>
  <c r="C249" i="85"/>
  <c r="D293" i="85"/>
  <c r="F293" i="85" s="1"/>
  <c r="C294" i="85"/>
  <c r="C318" i="85"/>
  <c r="D317" i="85"/>
  <c r="F317" i="85" s="1"/>
  <c r="C137" i="85"/>
  <c r="D136" i="85"/>
  <c r="F136" i="85" s="1"/>
  <c r="C166" i="85"/>
  <c r="D165" i="85"/>
  <c r="F165" i="85" s="1"/>
  <c r="C223" i="85"/>
  <c r="D222" i="85"/>
  <c r="F222" i="85" s="1"/>
  <c r="K313" i="79" l="1"/>
  <c r="K304" i="79" s="1"/>
  <c r="C108" i="85"/>
  <c r="D107" i="85"/>
  <c r="F107" i="85" s="1"/>
  <c r="C224" i="85"/>
  <c r="D223" i="85"/>
  <c r="F223" i="85" s="1"/>
  <c r="C138" i="85"/>
  <c r="D137" i="85"/>
  <c r="F137" i="85" s="1"/>
  <c r="C81" i="85"/>
  <c r="D80" i="85"/>
  <c r="F80" i="85" s="1"/>
  <c r="D166" i="85"/>
  <c r="F166" i="85" s="1"/>
  <c r="C167" i="85"/>
  <c r="C319" i="85"/>
  <c r="D318" i="85"/>
  <c r="F318" i="85" s="1"/>
  <c r="C250" i="85"/>
  <c r="D249" i="85"/>
  <c r="F249" i="85" s="1"/>
  <c r="C198" i="85"/>
  <c r="D197" i="85"/>
  <c r="F197" i="85" s="1"/>
  <c r="C295" i="85"/>
  <c r="D294" i="85"/>
  <c r="F294" i="85" s="1"/>
  <c r="L313" i="79" l="1"/>
  <c r="L304" i="79" s="1"/>
  <c r="C199" i="85"/>
  <c r="D198" i="85"/>
  <c r="F198" i="85" s="1"/>
  <c r="D319" i="85"/>
  <c r="F319" i="85" s="1"/>
  <c r="C320" i="85"/>
  <c r="D81" i="85"/>
  <c r="F81" i="85" s="1"/>
  <c r="C82" i="85"/>
  <c r="C225" i="85"/>
  <c r="D224" i="85"/>
  <c r="F224" i="85" s="1"/>
  <c r="D295" i="85"/>
  <c r="F295" i="85" s="1"/>
  <c r="C296" i="85"/>
  <c r="D167" i="85"/>
  <c r="F167" i="85" s="1"/>
  <c r="C168" i="85"/>
  <c r="C251" i="85"/>
  <c r="D250" i="85"/>
  <c r="F250" i="85" s="1"/>
  <c r="C139" i="85"/>
  <c r="D138" i="85"/>
  <c r="F138" i="85" s="1"/>
  <c r="C109" i="85"/>
  <c r="D108" i="85"/>
  <c r="F108" i="85" s="1"/>
  <c r="M313" i="79" l="1"/>
  <c r="M304" i="79" s="1"/>
  <c r="D139" i="85"/>
  <c r="F139" i="85" s="1"/>
  <c r="C140" i="85"/>
  <c r="C226" i="85"/>
  <c r="D225" i="85"/>
  <c r="F225" i="85" s="1"/>
  <c r="D296" i="85"/>
  <c r="F296" i="85" s="1"/>
  <c r="C297" i="85"/>
  <c r="C83" i="85"/>
  <c r="D82" i="85"/>
  <c r="F82" i="85" s="1"/>
  <c r="C110" i="85"/>
  <c r="D109" i="85"/>
  <c r="F109" i="85" s="1"/>
  <c r="D199" i="85"/>
  <c r="F199" i="85" s="1"/>
  <c r="C200" i="85"/>
  <c r="D251" i="85"/>
  <c r="F251" i="85" s="1"/>
  <c r="C252" i="85"/>
  <c r="C169" i="85"/>
  <c r="D168" i="85"/>
  <c r="F168" i="85" s="1"/>
  <c r="D320" i="85"/>
  <c r="F320" i="85" s="1"/>
  <c r="C321" i="85"/>
  <c r="C170" i="85" l="1"/>
  <c r="D169" i="85"/>
  <c r="F169" i="85" s="1"/>
  <c r="D252" i="85"/>
  <c r="F252" i="85" s="1"/>
  <c r="C253" i="85"/>
  <c r="D321" i="85"/>
  <c r="F321" i="85" s="1"/>
  <c r="C322" i="85"/>
  <c r="C141" i="85"/>
  <c r="D140" i="85"/>
  <c r="F140" i="85" s="1"/>
  <c r="C84" i="85"/>
  <c r="D83" i="85"/>
  <c r="F83" i="85" s="1"/>
  <c r="C227" i="85"/>
  <c r="D226" i="85"/>
  <c r="F226" i="85" s="1"/>
  <c r="D297" i="85"/>
  <c r="F297" i="85" s="1"/>
  <c r="C298" i="85"/>
  <c r="C201" i="85"/>
  <c r="D200" i="85"/>
  <c r="F200" i="85" s="1"/>
  <c r="C111" i="85"/>
  <c r="D110" i="85"/>
  <c r="F110" i="85" s="1"/>
  <c r="C254" i="85" l="1"/>
  <c r="D253" i="85"/>
  <c r="F253" i="85" s="1"/>
  <c r="C202" i="85"/>
  <c r="D201" i="85"/>
  <c r="F201" i="85" s="1"/>
  <c r="D227" i="85"/>
  <c r="F227" i="85" s="1"/>
  <c r="C228" i="85"/>
  <c r="C142" i="85"/>
  <c r="D141" i="85"/>
  <c r="F141" i="85" s="1"/>
  <c r="D298" i="85"/>
  <c r="F298" i="85" s="1"/>
  <c r="C299" i="85"/>
  <c r="D322" i="85"/>
  <c r="F322" i="85" s="1"/>
  <c r="C323" i="85"/>
  <c r="C112" i="85"/>
  <c r="D111" i="85"/>
  <c r="F111" i="85" s="1"/>
  <c r="C85" i="85"/>
  <c r="D84" i="85"/>
  <c r="F84" i="85" s="1"/>
  <c r="D170" i="85"/>
  <c r="F170" i="85" s="1"/>
  <c r="C171" i="85"/>
  <c r="C86" i="85" l="1"/>
  <c r="D85" i="85"/>
  <c r="F85" i="85" s="1"/>
  <c r="D323" i="85"/>
  <c r="F323" i="85" s="1"/>
  <c r="C324" i="85"/>
  <c r="C143" i="85"/>
  <c r="D143" i="85" s="1"/>
  <c r="F143" i="85" s="1"/>
  <c r="D142" i="85"/>
  <c r="F142" i="85" s="1"/>
  <c r="C203" i="85"/>
  <c r="D203" i="85" s="1"/>
  <c r="F203" i="85" s="1"/>
  <c r="F204" i="85" s="1"/>
  <c r="D202" i="85"/>
  <c r="F202" i="85" s="1"/>
  <c r="D171" i="85"/>
  <c r="F171" i="85" s="1"/>
  <c r="C172" i="85"/>
  <c r="D172" i="85" s="1"/>
  <c r="F172" i="85" s="1"/>
  <c r="F173" i="85" s="1"/>
  <c r="D299" i="85"/>
  <c r="F299" i="85" s="1"/>
  <c r="C300" i="85"/>
  <c r="C229" i="85"/>
  <c r="D229" i="85" s="1"/>
  <c r="F229" i="85" s="1"/>
  <c r="D228" i="85"/>
  <c r="F228" i="85" s="1"/>
  <c r="D112" i="85"/>
  <c r="F112" i="85" s="1"/>
  <c r="C113" i="85"/>
  <c r="C255" i="85"/>
  <c r="D255" i="85" s="1"/>
  <c r="F255" i="85" s="1"/>
  <c r="D254" i="85"/>
  <c r="F254" i="85" s="1"/>
  <c r="C114" i="85" l="1"/>
  <c r="D114" i="85" s="1"/>
  <c r="F114" i="85" s="1"/>
  <c r="D113" i="85"/>
  <c r="F113" i="85" s="1"/>
  <c r="D324" i="85"/>
  <c r="F324" i="85" s="1"/>
  <c r="C325" i="85"/>
  <c r="D325" i="85" s="1"/>
  <c r="F325" i="85" s="1"/>
  <c r="F326" i="85" s="1"/>
  <c r="F208" i="85"/>
  <c r="F206" i="85"/>
  <c r="F207" i="85"/>
  <c r="F175" i="85"/>
  <c r="F174" i="85"/>
  <c r="D300" i="85"/>
  <c r="F300" i="85" s="1"/>
  <c r="C301" i="85"/>
  <c r="D301" i="85" s="1"/>
  <c r="F301" i="85" s="1"/>
  <c r="F302" i="85" s="1"/>
  <c r="F256" i="85"/>
  <c r="F230" i="85"/>
  <c r="F144" i="85"/>
  <c r="C87" i="85"/>
  <c r="D87" i="85" s="1"/>
  <c r="F87" i="85" s="1"/>
  <c r="D86" i="85"/>
  <c r="F86" i="85" s="1"/>
  <c r="F258" i="85" l="1"/>
  <c r="F257" i="85"/>
  <c r="F260" i="85"/>
  <c r="F259" i="85"/>
  <c r="F88" i="85"/>
  <c r="F148" i="85"/>
  <c r="F146" i="85"/>
  <c r="F147" i="85"/>
  <c r="F330" i="85"/>
  <c r="F328" i="85"/>
  <c r="F329" i="85"/>
  <c r="F327" i="85"/>
  <c r="F305" i="85"/>
  <c r="F303" i="85"/>
  <c r="F306" i="85"/>
  <c r="F304" i="85"/>
  <c r="F233" i="85"/>
  <c r="F234" i="85"/>
  <c r="F232" i="85"/>
  <c r="F115" i="85"/>
  <c r="F118" i="85" l="1"/>
  <c r="F116" i="85"/>
  <c r="F119" i="85"/>
  <c r="F117" i="85"/>
  <c r="F91" i="85"/>
  <c r="F89" i="85"/>
  <c r="F92" i="85"/>
  <c r="F90" i="85"/>
  <c r="N114" i="45" l="1"/>
  <c r="N107" i="45"/>
  <c r="N100" i="45"/>
  <c r="N93" i="45"/>
  <c r="N79" i="45"/>
  <c r="AM957" i="79" l="1"/>
  <c r="AM960" i="79"/>
  <c r="AM963" i="79"/>
  <c r="AM966" i="79"/>
  <c r="AM969" i="79"/>
  <c r="AM973" i="79"/>
  <c r="AM976" i="79"/>
  <c r="AM979" i="79"/>
  <c r="AM982" i="79"/>
  <c r="AM985" i="79"/>
  <c r="AM989" i="79"/>
  <c r="AM992" i="79"/>
  <c r="AM995" i="79"/>
  <c r="AM999" i="79"/>
  <c r="AM1003" i="79"/>
  <c r="AM1006" i="79"/>
  <c r="AM1010" i="79"/>
  <c r="AM1013" i="79"/>
  <c r="AM1016" i="79"/>
  <c r="AM1019" i="79"/>
  <c r="AM1024" i="79"/>
  <c r="AM1027" i="79"/>
  <c r="AM1030" i="79"/>
  <c r="AM1033" i="79"/>
  <c r="AM1037" i="79"/>
  <c r="AM1040" i="79"/>
  <c r="AM1043" i="79"/>
  <c r="AM1046" i="79"/>
  <c r="AM1049" i="79"/>
  <c r="AM1052" i="79"/>
  <c r="AM1055" i="79"/>
  <c r="AM1058" i="79"/>
  <c r="AM1062" i="79"/>
  <c r="AM1065" i="79"/>
  <c r="AM1068" i="79"/>
  <c r="AM1072" i="79"/>
  <c r="AM1075" i="79"/>
  <c r="AM1078" i="79"/>
  <c r="AM1081" i="79"/>
  <c r="AM1084" i="79"/>
  <c r="AM1087" i="79"/>
  <c r="AM1090" i="79"/>
  <c r="AM1093" i="79"/>
  <c r="AM1096" i="79"/>
  <c r="AM1099" i="79"/>
  <c r="AM1102" i="79"/>
  <c r="AM1105" i="79"/>
  <c r="AM1108" i="79"/>
  <c r="AM1111" i="79"/>
  <c r="H169" i="47" l="1"/>
  <c r="H170" i="47"/>
  <c r="H168" i="47"/>
  <c r="H166" i="47"/>
  <c r="H167" i="47"/>
  <c r="H165" i="47"/>
  <c r="H161" i="47"/>
  <c r="H160" i="47"/>
  <c r="H159" i="47"/>
  <c r="H158" i="47"/>
  <c r="H157" i="47"/>
  <c r="H156" i="47"/>
  <c r="H155" i="47"/>
  <c r="H154" i="47"/>
  <c r="H153" i="47"/>
  <c r="P27" i="85" l="1"/>
  <c r="C28" i="85" s="1"/>
  <c r="C29" i="85" s="1"/>
  <c r="C30" i="85" s="1"/>
  <c r="C31" i="85" s="1"/>
  <c r="C32" i="85" s="1"/>
  <c r="C33" i="85" s="1"/>
  <c r="C34" i="85" s="1"/>
  <c r="C35" i="85" s="1"/>
  <c r="C36" i="85" s="1"/>
  <c r="C37" i="85" s="1"/>
  <c r="C38" i="85" s="1"/>
  <c r="K27" i="85"/>
  <c r="C27" i="85" s="1"/>
  <c r="D31" i="85" l="1"/>
  <c r="F31" i="85" s="1"/>
  <c r="D35" i="85"/>
  <c r="F35" i="85" s="1"/>
  <c r="D28" i="85"/>
  <c r="F28" i="85" s="1"/>
  <c r="D32" i="85"/>
  <c r="F32" i="85" s="1"/>
  <c r="D36" i="85"/>
  <c r="F36" i="85" s="1"/>
  <c r="D29" i="85"/>
  <c r="F29" i="85" s="1"/>
  <c r="D33" i="85"/>
  <c r="F33" i="85" s="1"/>
  <c r="D37" i="85"/>
  <c r="F37" i="85" s="1"/>
  <c r="D30" i="85"/>
  <c r="F30" i="85" s="1"/>
  <c r="D34" i="85"/>
  <c r="F34" i="85" s="1"/>
  <c r="D38" i="85"/>
  <c r="F38" i="85" s="1"/>
  <c r="F39" i="85" l="1"/>
  <c r="I50" i="44"/>
  <c r="H50" i="44"/>
  <c r="G50" i="44"/>
  <c r="F50" i="44"/>
  <c r="E50" i="44"/>
  <c r="D50" i="44"/>
  <c r="F40" i="85" l="1"/>
  <c r="F41" i="85"/>
  <c r="F43" i="85"/>
  <c r="F42" i="85"/>
  <c r="N184" i="79"/>
  <c r="D22" i="45" l="1"/>
  <c r="O931" i="79" l="1"/>
  <c r="E44" i="44" l="1"/>
  <c r="AM139" i="79" l="1"/>
  <c r="Q46" i="44"/>
  <c r="P46" i="44"/>
  <c r="O46" i="44"/>
  <c r="N46" i="44"/>
  <c r="M46" i="44"/>
  <c r="L46" i="44"/>
  <c r="K46" i="44"/>
  <c r="J46" i="44"/>
  <c r="I46" i="44"/>
  <c r="H46" i="44"/>
  <c r="G46" i="44"/>
  <c r="F46" i="44"/>
  <c r="E46" i="44"/>
  <c r="D46" i="44"/>
  <c r="O1114" i="79" l="1"/>
  <c r="O748"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2" i="79"/>
  <c r="N1109" i="79"/>
  <c r="N1106" i="79"/>
  <c r="N1103" i="79"/>
  <c r="N1100" i="79"/>
  <c r="N1097" i="79"/>
  <c r="N1094" i="79"/>
  <c r="N1088" i="79"/>
  <c r="N1085" i="79"/>
  <c r="N1082" i="79"/>
  <c r="N1079" i="79"/>
  <c r="N1076" i="79"/>
  <c r="N1073" i="79"/>
  <c r="N1069" i="79"/>
  <c r="N1066" i="79"/>
  <c r="N1063" i="79"/>
  <c r="N1059" i="79"/>
  <c r="N1056" i="79"/>
  <c r="N1053" i="79"/>
  <c r="N1050" i="79"/>
  <c r="N1047" i="79"/>
  <c r="N1044" i="79"/>
  <c r="N1041" i="79"/>
  <c r="N1038" i="79"/>
  <c r="N1020" i="79"/>
  <c r="N1017" i="79"/>
  <c r="N1014" i="79"/>
  <c r="N1011" i="79"/>
  <c r="N1007" i="79"/>
  <c r="N1004" i="79"/>
  <c r="N1000" i="79"/>
  <c r="N996" i="79"/>
  <c r="N993" i="79"/>
  <c r="N990" i="79"/>
  <c r="N986" i="79"/>
  <c r="N983" i="79"/>
  <c r="N980" i="79"/>
  <c r="N977" i="79"/>
  <c r="N974" i="79"/>
  <c r="N929" i="79"/>
  <c r="N926" i="79"/>
  <c r="N923" i="79"/>
  <c r="N920" i="79"/>
  <c r="N917" i="79"/>
  <c r="N914" i="79"/>
  <c r="N911" i="79"/>
  <c r="N905" i="79"/>
  <c r="N902" i="79"/>
  <c r="N899" i="79"/>
  <c r="N896" i="79"/>
  <c r="N893" i="79"/>
  <c r="N890" i="79"/>
  <c r="N886" i="79"/>
  <c r="N883" i="79"/>
  <c r="N880" i="79"/>
  <c r="N876" i="79"/>
  <c r="N873" i="79"/>
  <c r="N870" i="79"/>
  <c r="N867" i="79"/>
  <c r="N864" i="79"/>
  <c r="N861" i="79"/>
  <c r="N858" i="79"/>
  <c r="N855" i="79"/>
  <c r="N837" i="79"/>
  <c r="N834" i="79"/>
  <c r="N831" i="79"/>
  <c r="N828" i="79"/>
  <c r="N824" i="79"/>
  <c r="N821" i="79"/>
  <c r="N817" i="79"/>
  <c r="N813" i="79"/>
  <c r="N810" i="79"/>
  <c r="N807" i="79"/>
  <c r="N803" i="79"/>
  <c r="N800" i="79"/>
  <c r="N797" i="79"/>
  <c r="N794" i="79"/>
  <c r="N791" i="79"/>
  <c r="N746" i="79"/>
  <c r="N743" i="79"/>
  <c r="N740" i="79"/>
  <c r="N737" i="79"/>
  <c r="N734" i="79"/>
  <c r="N731" i="79"/>
  <c r="N728" i="79"/>
  <c r="N722" i="79"/>
  <c r="N719" i="79"/>
  <c r="N716" i="79"/>
  <c r="N713" i="79"/>
  <c r="N710" i="79"/>
  <c r="N707" i="79"/>
  <c r="N703" i="79"/>
  <c r="N700" i="79"/>
  <c r="N697" i="79"/>
  <c r="N693" i="79"/>
  <c r="N689" i="79"/>
  <c r="N690" i="79" s="1"/>
  <c r="N686" i="79"/>
  <c r="N683" i="79"/>
  <c r="N679" i="79"/>
  <c r="N680" i="79" s="1"/>
  <c r="N676" i="79"/>
  <c r="N672" i="79"/>
  <c r="N673" i="79" s="1"/>
  <c r="N668" i="79"/>
  <c r="N669" i="79" s="1"/>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7" i="79" l="1"/>
  <c r="Z1047" i="79"/>
  <c r="Y1034" i="79"/>
  <c r="Y1031" i="79"/>
  <c r="AD1004" i="79"/>
  <c r="Z1004" i="79"/>
  <c r="Y1004" i="79"/>
  <c r="Y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C1004" i="79"/>
  <c r="AB1004" i="79"/>
  <c r="AA1004" i="79"/>
  <c r="Y1000" i="79"/>
  <c r="Y993" i="79"/>
  <c r="Y990" i="79"/>
  <c r="Y986" i="79"/>
  <c r="Y977" i="79"/>
  <c r="Y974" i="79"/>
  <c r="Y970" i="79"/>
  <c r="Y880" i="79"/>
  <c r="AL876" i="79"/>
  <c r="Y855" i="79"/>
  <c r="Y837" i="79"/>
  <c r="Y824" i="79"/>
  <c r="AL824" i="79"/>
  <c r="AK824" i="79"/>
  <c r="AJ824" i="79"/>
  <c r="AI824" i="79"/>
  <c r="AH824" i="79"/>
  <c r="AG824" i="79"/>
  <c r="AF824" i="79"/>
  <c r="AE824" i="79"/>
  <c r="AD824" i="79"/>
  <c r="AC824" i="79"/>
  <c r="AB824" i="79"/>
  <c r="AA824" i="79"/>
  <c r="Z824" i="79"/>
  <c r="AM823" i="79"/>
  <c r="AL821" i="79"/>
  <c r="AK821" i="79"/>
  <c r="AJ821" i="79"/>
  <c r="AI821" i="79"/>
  <c r="AH821" i="79"/>
  <c r="AG821" i="79"/>
  <c r="AF821" i="79"/>
  <c r="AE821" i="79"/>
  <c r="AD821" i="79"/>
  <c r="AC821" i="79"/>
  <c r="AB821" i="79"/>
  <c r="AA821" i="79"/>
  <c r="Z821" i="79"/>
  <c r="Y821" i="79"/>
  <c r="AM820" i="79"/>
  <c r="Y817" i="79"/>
  <c r="Y703" i="79"/>
  <c r="Y697" i="79"/>
  <c r="Y679" i="79"/>
  <c r="Y680" i="79" s="1"/>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5" i="79"/>
  <c r="AM742" i="79"/>
  <c r="AM739" i="79"/>
  <c r="AM736" i="79"/>
  <c r="AM733" i="79"/>
  <c r="AM730" i="79"/>
  <c r="AM727" i="79"/>
  <c r="AM724" i="79"/>
  <c r="AM721" i="79"/>
  <c r="AM718" i="79"/>
  <c r="AM715" i="79"/>
  <c r="AM712" i="79"/>
  <c r="AM709" i="79"/>
  <c r="AM706" i="79"/>
  <c r="AM702" i="79"/>
  <c r="AM699" i="79"/>
  <c r="AM696" i="79"/>
  <c r="AM692" i="79"/>
  <c r="AM688" i="79"/>
  <c r="AM685" i="79"/>
  <c r="AM682" i="79"/>
  <c r="AM678" i="79"/>
  <c r="AM675" i="79"/>
  <c r="AM671"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AL837" i="79"/>
  <c r="AK837" i="79"/>
  <c r="AJ837" i="79"/>
  <c r="AI837" i="79"/>
  <c r="AH837" i="79"/>
  <c r="AG837" i="79"/>
  <c r="AF837" i="79"/>
  <c r="AE837" i="79"/>
  <c r="AD837" i="79"/>
  <c r="AC837" i="79"/>
  <c r="AB837" i="79"/>
  <c r="AA837" i="79"/>
  <c r="Z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2" i="79" l="1"/>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D1047" i="79"/>
  <c r="AC1047" i="79"/>
  <c r="AB1047" i="79"/>
  <c r="AA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00" i="79"/>
  <c r="AK1000" i="79"/>
  <c r="AJ1000" i="79"/>
  <c r="AI1000" i="79"/>
  <c r="AH1000" i="79"/>
  <c r="AG1000" i="79"/>
  <c r="AF1000" i="79"/>
  <c r="AE1000" i="79"/>
  <c r="AD1000" i="79"/>
  <c r="AC1000" i="79"/>
  <c r="AB1000" i="79"/>
  <c r="AA1000" i="79"/>
  <c r="Z1000" i="79"/>
  <c r="AL996" i="79"/>
  <c r="AK996" i="79"/>
  <c r="AJ996" i="79"/>
  <c r="AI996" i="79"/>
  <c r="AH996" i="79"/>
  <c r="AG996" i="79"/>
  <c r="AF996" i="79"/>
  <c r="AE996" i="79"/>
  <c r="AD996" i="79"/>
  <c r="AC996" i="79"/>
  <c r="AB996" i="79"/>
  <c r="AA996" i="79"/>
  <c r="Z996" i="79"/>
  <c r="Y996"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17" i="79"/>
  <c r="AK817" i="79"/>
  <c r="AJ817" i="79"/>
  <c r="AI817" i="79"/>
  <c r="AH817" i="79"/>
  <c r="AG817" i="79"/>
  <c r="AF817" i="79"/>
  <c r="AE817" i="79"/>
  <c r="AD817" i="79"/>
  <c r="AC817" i="79"/>
  <c r="AB817" i="79"/>
  <c r="AA817" i="79"/>
  <c r="Z817"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3" i="79"/>
  <c r="AK703" i="79"/>
  <c r="AJ703" i="79"/>
  <c r="AI703" i="79"/>
  <c r="AH703" i="79"/>
  <c r="AG703" i="79"/>
  <c r="AF703" i="79"/>
  <c r="AE703" i="79"/>
  <c r="AD703" i="79"/>
  <c r="AC703" i="79"/>
  <c r="AB703" i="79"/>
  <c r="AA703" i="79"/>
  <c r="Z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AL693" i="79"/>
  <c r="AK693" i="79"/>
  <c r="AJ693" i="79"/>
  <c r="AI693" i="79"/>
  <c r="AH693" i="79"/>
  <c r="AG693" i="79"/>
  <c r="AF693" i="79"/>
  <c r="AE693" i="79"/>
  <c r="AD693" i="79"/>
  <c r="AC693" i="79"/>
  <c r="AB693" i="79"/>
  <c r="AA693" i="79"/>
  <c r="Z693" i="79"/>
  <c r="Y693" i="79"/>
  <c r="AL689" i="79"/>
  <c r="AL690" i="79" s="1"/>
  <c r="AK689" i="79"/>
  <c r="AK690" i="79" s="1"/>
  <c r="AJ689" i="79"/>
  <c r="AJ690" i="79" s="1"/>
  <c r="AI689" i="79"/>
  <c r="AI690" i="79" s="1"/>
  <c r="AH689" i="79"/>
  <c r="AH690" i="79" s="1"/>
  <c r="AG689" i="79"/>
  <c r="AG690" i="79" s="1"/>
  <c r="AF689" i="79"/>
  <c r="AF690" i="79" s="1"/>
  <c r="AE689" i="79"/>
  <c r="AE690" i="79" s="1"/>
  <c r="Y689" i="79"/>
  <c r="Y690" i="79" s="1"/>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79" i="79"/>
  <c r="AL680" i="79" s="1"/>
  <c r="AK679" i="79"/>
  <c r="AK680" i="79" s="1"/>
  <c r="AJ679" i="79"/>
  <c r="AJ680" i="79" s="1"/>
  <c r="AI679" i="79"/>
  <c r="AI680" i="79" s="1"/>
  <c r="AH679" i="79"/>
  <c r="AH680" i="79" s="1"/>
  <c r="AG679" i="79"/>
  <c r="AG680" i="79" s="1"/>
  <c r="AF679" i="79"/>
  <c r="AF680" i="79" s="1"/>
  <c r="AE679" i="79"/>
  <c r="AE680" i="79" s="1"/>
  <c r="AD679" i="79"/>
  <c r="AD680" i="79" s="1"/>
  <c r="AC679" i="79"/>
  <c r="AC680" i="79" s="1"/>
  <c r="AL676" i="79"/>
  <c r="AK676" i="79"/>
  <c r="AJ676" i="79"/>
  <c r="AI676" i="79"/>
  <c r="AH676" i="79"/>
  <c r="AG676" i="79"/>
  <c r="AF676" i="79"/>
  <c r="AE676" i="79"/>
  <c r="AD676" i="79"/>
  <c r="AC676" i="79"/>
  <c r="AB676" i="79"/>
  <c r="AA676" i="79"/>
  <c r="Z676" i="79"/>
  <c r="Y676" i="79"/>
  <c r="AL672" i="79"/>
  <c r="AL673" i="79" s="1"/>
  <c r="AK672" i="79"/>
  <c r="AK673" i="79" s="1"/>
  <c r="AJ672" i="79"/>
  <c r="AJ673" i="79" s="1"/>
  <c r="AI672" i="79"/>
  <c r="AI673" i="79" s="1"/>
  <c r="AH672" i="79"/>
  <c r="AH673" i="79" s="1"/>
  <c r="AG672" i="79"/>
  <c r="AG673" i="79" s="1"/>
  <c r="AF672" i="79"/>
  <c r="AF673" i="79" s="1"/>
  <c r="AE672" i="79"/>
  <c r="AE673" i="79" s="1"/>
  <c r="AD672" i="79"/>
  <c r="AD673" i="79" s="1"/>
  <c r="AC672" i="79"/>
  <c r="AC673" i="79" s="1"/>
  <c r="AB672" i="79"/>
  <c r="AB673" i="79" s="1"/>
  <c r="Y672" i="79"/>
  <c r="Y673" i="79" s="1"/>
  <c r="AL668" i="79"/>
  <c r="AL669" i="79" s="1"/>
  <c r="AK668" i="79"/>
  <c r="AK669" i="79" s="1"/>
  <c r="AJ668" i="79"/>
  <c r="AJ669" i="79" s="1"/>
  <c r="AI668" i="79"/>
  <c r="AI669" i="79" s="1"/>
  <c r="AH668" i="79"/>
  <c r="AH669" i="79" s="1"/>
  <c r="AG668" i="79"/>
  <c r="AG669" i="79" s="1"/>
  <c r="AF668" i="79"/>
  <c r="AF669" i="79" s="1"/>
  <c r="AE668" i="79"/>
  <c r="AE669" i="79" s="1"/>
  <c r="AD668" i="79"/>
  <c r="AD669" i="79" s="1"/>
  <c r="AC668" i="79"/>
  <c r="AC669" i="79" s="1"/>
  <c r="AB668" i="79"/>
  <c r="AB669" i="79" s="1"/>
  <c r="Y668" i="79"/>
  <c r="Y669" i="79" s="1"/>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L485" i="79"/>
  <c r="AK485" i="79"/>
  <c r="AJ485" i="79"/>
  <c r="AI485" i="79"/>
  <c r="AH485" i="79"/>
  <c r="AG485" i="79"/>
  <c r="AF485" i="79"/>
  <c r="AE485" i="79"/>
  <c r="AD485" i="79"/>
  <c r="AC485" i="79"/>
  <c r="AB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4" i="79"/>
  <c r="Y948"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5"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4" i="79" l="1"/>
  <c r="AM771"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72" i="79"/>
  <c r="AF772" i="79"/>
  <c r="AJ955" i="79"/>
  <c r="AF955" i="79"/>
  <c r="K14" i="44"/>
  <c r="K18" i="44" s="1"/>
  <c r="O14" i="44"/>
  <c r="O18" i="44" s="1"/>
  <c r="O29" i="44"/>
  <c r="O33" i="44" s="1"/>
  <c r="O43" i="44"/>
  <c r="C95" i="45" s="1"/>
  <c r="AF21" i="46"/>
  <c r="AI149" i="46"/>
  <c r="AI278" i="46"/>
  <c r="AI407" i="46"/>
  <c r="AI36" i="79"/>
  <c r="AI219" i="79"/>
  <c r="AI402" i="79"/>
  <c r="AI585" i="79"/>
  <c r="AI772" i="79"/>
  <c r="AI955" i="79"/>
  <c r="M43" i="44"/>
  <c r="AL21" i="46"/>
  <c r="AL149" i="46"/>
  <c r="AH149" i="46"/>
  <c r="AL278" i="46"/>
  <c r="AH278" i="46"/>
  <c r="AL407" i="46"/>
  <c r="AH407" i="46"/>
  <c r="AL36" i="79"/>
  <c r="AH36" i="79"/>
  <c r="AL219" i="79"/>
  <c r="AH219" i="79"/>
  <c r="AL402" i="79"/>
  <c r="AH402" i="79"/>
  <c r="AL585" i="79"/>
  <c r="AH585" i="79"/>
  <c r="AL772" i="79"/>
  <c r="AH772" i="79"/>
  <c r="AL955" i="79"/>
  <c r="AH955" i="79"/>
  <c r="N29" i="44"/>
  <c r="N33" i="44" s="1"/>
  <c r="K43" i="44"/>
  <c r="K53" i="44" s="1"/>
  <c r="AH21" i="46"/>
  <c r="AK21" i="46"/>
  <c r="AK149" i="46"/>
  <c r="AG149" i="46"/>
  <c r="AK278" i="46"/>
  <c r="AG278" i="46"/>
  <c r="AK407" i="46"/>
  <c r="AG407" i="46"/>
  <c r="AK36" i="79"/>
  <c r="AG36" i="79"/>
  <c r="AK219" i="79"/>
  <c r="AG219" i="79"/>
  <c r="AK402" i="79"/>
  <c r="AG402" i="79"/>
  <c r="AK585" i="79"/>
  <c r="AG585" i="79"/>
  <c r="AK772" i="79"/>
  <c r="AG772" i="79"/>
  <c r="AK955" i="79"/>
  <c r="AK1114" i="79" s="1"/>
  <c r="AG955" i="79"/>
  <c r="K122" i="45"/>
  <c r="AK401" i="79"/>
  <c r="AJ20" i="46"/>
  <c r="AG584" i="79"/>
  <c r="AG148" i="46"/>
  <c r="AK406" i="46"/>
  <c r="AF771" i="79"/>
  <c r="AG35" i="79"/>
  <c r="L13" i="44"/>
  <c r="P13" i="44"/>
  <c r="S14" i="47"/>
  <c r="AF148" i="46"/>
  <c r="AK277" i="46"/>
  <c r="AG406" i="46"/>
  <c r="AF35" i="79"/>
  <c r="AI401" i="79"/>
  <c r="AK771" i="79"/>
  <c r="AJ954" i="79"/>
  <c r="N28" i="44"/>
  <c r="Q14" i="47"/>
  <c r="AI20" i="46"/>
  <c r="AK148" i="46"/>
  <c r="AI277" i="46"/>
  <c r="AK35" i="79"/>
  <c r="AJ218" i="79"/>
  <c r="AG401" i="79"/>
  <c r="AJ771" i="79"/>
  <c r="AF954" i="79"/>
  <c r="O122" i="45"/>
  <c r="U14" i="47"/>
  <c r="AG20" i="46"/>
  <c r="AK20" i="46"/>
  <c r="AJ148" i="46"/>
  <c r="AG277" i="46"/>
  <c r="AJ35" i="79"/>
  <c r="AF218" i="79"/>
  <c r="AK584" i="79"/>
  <c r="AG771" i="79"/>
  <c r="V14" i="47"/>
  <c r="AL406" i="46"/>
  <c r="AH406" i="46"/>
  <c r="AL584" i="79"/>
  <c r="AH584" i="79"/>
  <c r="N13" i="44"/>
  <c r="M122" i="45"/>
  <c r="M28" i="44"/>
  <c r="Q42" i="44"/>
  <c r="R14" i="47"/>
  <c r="AH20" i="46"/>
  <c r="AL277" i="46"/>
  <c r="AH277" i="46"/>
  <c r="AI218" i="79"/>
  <c r="AL401" i="79"/>
  <c r="AH401" i="79"/>
  <c r="AI954" i="79"/>
  <c r="Q28" i="44"/>
  <c r="M42" i="44"/>
  <c r="AI148" i="46"/>
  <c r="AJ406" i="46"/>
  <c r="AF406" i="46"/>
  <c r="AI35" i="79"/>
  <c r="AL218" i="79"/>
  <c r="AH218" i="79"/>
  <c r="AJ584" i="79"/>
  <c r="AF584" i="79"/>
  <c r="AI771" i="79"/>
  <c r="AL954" i="79"/>
  <c r="AH954" i="79"/>
  <c r="T14" i="47"/>
  <c r="P14" i="47"/>
  <c r="AF20" i="46"/>
  <c r="AL20" i="46"/>
  <c r="AL148" i="46"/>
  <c r="AH148" i="46"/>
  <c r="AJ277" i="46"/>
  <c r="AF277" i="46"/>
  <c r="AI406" i="46"/>
  <c r="AL35" i="79"/>
  <c r="AH35" i="79"/>
  <c r="AK218" i="79"/>
  <c r="AG218" i="79"/>
  <c r="AJ401" i="79"/>
  <c r="AF401" i="79"/>
  <c r="AI584" i="79"/>
  <c r="AL771" i="79"/>
  <c r="AH771" i="79"/>
  <c r="AK954" i="79"/>
  <c r="AG954"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78" i="79"/>
  <c r="AK577" i="79"/>
  <c r="AK561" i="79"/>
  <c r="AK576" i="79"/>
  <c r="AK212" i="79"/>
  <c r="AK211" i="79"/>
  <c r="AK195" i="79"/>
  <c r="AK210" i="79"/>
  <c r="AK209" i="79"/>
  <c r="AK208" i="79"/>
  <c r="AK765" i="79"/>
  <c r="AK748" i="79"/>
  <c r="AK764"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5" i="45" s="1"/>
  <c r="N64" i="45"/>
  <c r="E57" i="45"/>
  <c r="F57" i="45"/>
  <c r="G57" i="45"/>
  <c r="H57" i="45"/>
  <c r="I57" i="45"/>
  <c r="J57" i="45"/>
  <c r="K57" i="45"/>
  <c r="L57" i="45"/>
  <c r="M57" i="45"/>
  <c r="N58" i="45" s="1"/>
  <c r="N57" i="45"/>
  <c r="E50" i="45"/>
  <c r="F50" i="45"/>
  <c r="G50" i="45"/>
  <c r="H50" i="45"/>
  <c r="I50" i="45"/>
  <c r="J50" i="45"/>
  <c r="K50" i="45"/>
  <c r="L50" i="45"/>
  <c r="M50" i="45"/>
  <c r="N51" i="45" s="1"/>
  <c r="N50" i="45"/>
  <c r="E43" i="45"/>
  <c r="F43" i="45"/>
  <c r="G43" i="45"/>
  <c r="H43" i="45"/>
  <c r="I43" i="45"/>
  <c r="J43" i="45"/>
  <c r="K43" i="45"/>
  <c r="L43" i="45"/>
  <c r="M43" i="45"/>
  <c r="N44" i="45" s="1"/>
  <c r="N43" i="45"/>
  <c r="N36" i="45"/>
  <c r="F36" i="45"/>
  <c r="G36" i="45"/>
  <c r="H36" i="45"/>
  <c r="I36" i="45"/>
  <c r="J36" i="45"/>
  <c r="K36" i="45"/>
  <c r="L36" i="45"/>
  <c r="M36" i="45"/>
  <c r="N37" i="45" s="1"/>
  <c r="E29" i="45"/>
  <c r="F29" i="45"/>
  <c r="G29" i="45"/>
  <c r="H29" i="45"/>
  <c r="I29" i="45"/>
  <c r="J29" i="45"/>
  <c r="K29" i="45"/>
  <c r="L29" i="45"/>
  <c r="M29" i="45"/>
  <c r="N30" i="45" s="1"/>
  <c r="N29" i="45"/>
  <c r="G22" i="45"/>
  <c r="H22" i="45"/>
  <c r="I22" i="45"/>
  <c r="J22" i="45"/>
  <c r="K22" i="45"/>
  <c r="L22" i="45"/>
  <c r="M22" i="45"/>
  <c r="N22" i="45"/>
  <c r="D64" i="45"/>
  <c r="D57" i="45"/>
  <c r="D50" i="45"/>
  <c r="D43" i="45"/>
  <c r="D36" i="45"/>
  <c r="D29" i="45"/>
  <c r="D1114" i="79"/>
  <c r="D931" i="79"/>
  <c r="D748" i="79"/>
  <c r="D561" i="79"/>
  <c r="D378" i="79"/>
  <c r="AL378" i="79" l="1"/>
  <c r="AL393" i="79"/>
  <c r="AL392" i="79"/>
  <c r="AL394" i="79"/>
  <c r="AL395" i="79"/>
  <c r="AL577" i="79"/>
  <c r="AL576" i="79"/>
  <c r="AL578" i="79"/>
  <c r="AL561" i="79"/>
  <c r="AL748" i="79"/>
  <c r="AL764" i="79"/>
  <c r="AL765" i="79"/>
  <c r="AL948" i="79"/>
  <c r="AL931" i="79"/>
  <c r="AL1114" i="79"/>
  <c r="AH948" i="79"/>
  <c r="AI948" i="79"/>
  <c r="AF948" i="79"/>
  <c r="AJ948" i="79"/>
  <c r="AG948" i="79"/>
  <c r="AF764" i="79"/>
  <c r="AJ764" i="79"/>
  <c r="AG765" i="79"/>
  <c r="AG764" i="79"/>
  <c r="AI765" i="79"/>
  <c r="AI764" i="79"/>
  <c r="AF765" i="79"/>
  <c r="AJ765" i="79"/>
  <c r="AH765" i="79"/>
  <c r="AH764" i="79"/>
  <c r="AH931" i="79"/>
  <c r="AJ931" i="79"/>
  <c r="AG931" i="79"/>
  <c r="AF931" i="79"/>
  <c r="AI931" i="79"/>
  <c r="AJ1114" i="79"/>
  <c r="AF1114" i="79"/>
  <c r="AG1114" i="79"/>
  <c r="AI1114" i="79"/>
  <c r="AH1114" i="79"/>
  <c r="AJ748" i="79"/>
  <c r="AF748" i="79"/>
  <c r="AG748" i="79"/>
  <c r="AI748" i="79"/>
  <c r="AH748"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8" i="79"/>
  <c r="Z765" i="79"/>
  <c r="Z764"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1" i="79"/>
  <c r="Z218" i="79"/>
  <c r="Z954" i="79"/>
  <c r="Z584" i="79"/>
  <c r="Z35" i="79"/>
  <c r="D123" i="45"/>
  <c r="E14" i="44"/>
  <c r="E18" i="44" s="1"/>
  <c r="Z585" i="79"/>
  <c r="Z748" i="79" s="1"/>
  <c r="Z219" i="79"/>
  <c r="Z378" i="79" s="1"/>
  <c r="Z402" i="79"/>
  <c r="Z561" i="79" s="1"/>
  <c r="Z772" i="79"/>
  <c r="Z931" i="79" s="1"/>
  <c r="Z955" i="79"/>
  <c r="Z1114" i="79" s="1"/>
  <c r="Z36" i="79"/>
  <c r="Z195" i="79" s="1"/>
  <c r="AE406" i="46"/>
  <c r="J13" i="44"/>
  <c r="AE954" i="79"/>
  <c r="AE401" i="79"/>
  <c r="AE771" i="79"/>
  <c r="AE584" i="79"/>
  <c r="AE218" i="79"/>
  <c r="AE35" i="79"/>
  <c r="J43" i="44"/>
  <c r="J53" i="44" s="1"/>
  <c r="J14" i="44"/>
  <c r="J18" i="44" s="1"/>
  <c r="AE402" i="79"/>
  <c r="AE585" i="79"/>
  <c r="AE955" i="79"/>
  <c r="AE1114" i="79" s="1"/>
  <c r="AE772" i="79"/>
  <c r="AE219" i="79"/>
  <c r="AE36" i="79"/>
  <c r="Y277" i="46"/>
  <c r="D13" i="44"/>
  <c r="Y771" i="79"/>
  <c r="Y584" i="79"/>
  <c r="Y218" i="79"/>
  <c r="Y954" i="79"/>
  <c r="Y401" i="79"/>
  <c r="Y35" i="79"/>
  <c r="AC148" i="46"/>
  <c r="H13" i="44"/>
  <c r="AC771" i="79"/>
  <c r="AC954" i="79"/>
  <c r="AC401" i="79"/>
  <c r="AC584" i="79"/>
  <c r="AC218" i="79"/>
  <c r="AC35" i="79"/>
  <c r="Y407" i="46"/>
  <c r="Y513" i="46" s="1"/>
  <c r="D14" i="44"/>
  <c r="D18" i="44" s="1"/>
  <c r="Y955" i="79"/>
  <c r="Y1114" i="79" s="1"/>
  <c r="Y402" i="79"/>
  <c r="Y561" i="79" s="1"/>
  <c r="Y772" i="79"/>
  <c r="Y931" i="79" s="1"/>
  <c r="Y585" i="79"/>
  <c r="Y748" i="79" s="1"/>
  <c r="Y219" i="79"/>
  <c r="Y378" i="79" s="1"/>
  <c r="Y36" i="79"/>
  <c r="Y195" i="79" s="1"/>
  <c r="AC278" i="46"/>
  <c r="AC395" i="46" s="1"/>
  <c r="H14" i="44"/>
  <c r="H18" i="44" s="1"/>
  <c r="AC772" i="79"/>
  <c r="AC948" i="79" s="1"/>
  <c r="AC585" i="79"/>
  <c r="AC219" i="79"/>
  <c r="AC955" i="79"/>
  <c r="AC1114" i="79" s="1"/>
  <c r="AC402" i="79"/>
  <c r="AC36" i="79"/>
  <c r="AD148" i="46"/>
  <c r="I13" i="44"/>
  <c r="AD401" i="79"/>
  <c r="AD584" i="79"/>
  <c r="AD954" i="79"/>
  <c r="AD771" i="79"/>
  <c r="AD218" i="79"/>
  <c r="AD35" i="79"/>
  <c r="H123" i="45"/>
  <c r="I14" i="44"/>
  <c r="I18" i="44" s="1"/>
  <c r="AD772" i="79"/>
  <c r="AD948" i="79" s="1"/>
  <c r="AD955" i="79"/>
  <c r="AD1114" i="79" s="1"/>
  <c r="AD402" i="79"/>
  <c r="AD576" i="79" s="1"/>
  <c r="AD585" i="79"/>
  <c r="AD219" i="79"/>
  <c r="AD392" i="79" s="1"/>
  <c r="AD36" i="79"/>
  <c r="AA406" i="46"/>
  <c r="F13" i="44"/>
  <c r="AA954" i="79"/>
  <c r="AA771" i="79"/>
  <c r="AA584" i="79"/>
  <c r="AA218" i="79"/>
  <c r="AA401" i="79"/>
  <c r="AA35" i="79"/>
  <c r="F43" i="44"/>
  <c r="F53" i="44" s="1"/>
  <c r="F14" i="44"/>
  <c r="F18" i="44" s="1"/>
  <c r="AA402" i="79"/>
  <c r="AA576" i="79" s="1"/>
  <c r="AA772" i="79"/>
  <c r="AA219" i="79"/>
  <c r="AA955" i="79"/>
  <c r="AA1114" i="79" s="1"/>
  <c r="AA585" i="79"/>
  <c r="AA36" i="79"/>
  <c r="AA208" i="79" s="1"/>
  <c r="AB406" i="46"/>
  <c r="G13" i="44"/>
  <c r="AB771" i="79"/>
  <c r="AB584" i="79"/>
  <c r="AB218" i="79"/>
  <c r="AB954" i="79"/>
  <c r="AB401" i="79"/>
  <c r="AB35" i="79"/>
  <c r="AB407" i="46"/>
  <c r="G14" i="44"/>
  <c r="G18" i="44" s="1"/>
  <c r="AB955" i="79"/>
  <c r="AB1114" i="79" s="1"/>
  <c r="AB772"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4" i="79"/>
  <c r="AB765" i="79"/>
  <c r="AB748" i="79"/>
  <c r="AD577" i="79"/>
  <c r="AD561" i="79"/>
  <c r="AD578" i="79"/>
  <c r="AC392" i="79"/>
  <c r="AC394" i="79"/>
  <c r="AC378" i="79"/>
  <c r="AC393" i="79"/>
  <c r="AC395" i="79"/>
  <c r="AB577" i="79"/>
  <c r="AB578" i="79"/>
  <c r="AB561" i="79"/>
  <c r="AA764" i="79"/>
  <c r="AA748" i="79"/>
  <c r="AA765" i="79"/>
  <c r="AA578" i="79"/>
  <c r="AA577" i="79"/>
  <c r="AA561" i="79"/>
  <c r="AD393" i="79"/>
  <c r="AD395" i="79"/>
  <c r="AD394" i="79"/>
  <c r="AD378" i="79"/>
  <c r="AD931" i="79"/>
  <c r="AC561" i="79"/>
  <c r="AC931" i="79"/>
  <c r="AE392" i="79"/>
  <c r="AE378" i="79"/>
  <c r="AE394" i="79"/>
  <c r="AE393" i="79"/>
  <c r="AE395" i="79"/>
  <c r="AE561" i="79"/>
  <c r="AE578" i="79"/>
  <c r="AE577" i="79"/>
  <c r="AE576" i="79"/>
  <c r="AD765" i="79"/>
  <c r="AD748" i="79"/>
  <c r="AD764" i="79"/>
  <c r="AE948" i="79"/>
  <c r="AE931" i="79"/>
  <c r="AA395" i="79"/>
  <c r="AA378" i="79"/>
  <c r="AA394" i="79"/>
  <c r="AA392" i="79"/>
  <c r="AA393" i="79"/>
  <c r="AB211" i="79"/>
  <c r="AB195" i="79"/>
  <c r="AB212" i="79"/>
  <c r="AB208" i="79"/>
  <c r="AB210" i="79"/>
  <c r="AB209" i="79"/>
  <c r="AB931" i="79"/>
  <c r="AB948" i="79"/>
  <c r="AA210" i="79"/>
  <c r="AA195" i="79"/>
  <c r="AA209" i="79"/>
  <c r="AA211" i="79"/>
  <c r="AA212" i="79"/>
  <c r="AA931" i="79"/>
  <c r="AA948" i="79"/>
  <c r="AD195" i="79"/>
  <c r="AC209" i="79"/>
  <c r="AC212" i="79"/>
  <c r="AC208" i="79"/>
  <c r="AC210" i="79"/>
  <c r="AC195" i="79"/>
  <c r="AC211" i="79"/>
  <c r="AC765" i="79"/>
  <c r="AC748" i="79"/>
  <c r="AC764" i="79"/>
  <c r="AE211" i="79"/>
  <c r="AE195" i="79"/>
  <c r="AE208" i="79"/>
  <c r="AE209" i="79"/>
  <c r="AE210" i="79"/>
  <c r="AE212" i="79"/>
  <c r="AE764" i="79"/>
  <c r="AE765" i="79"/>
  <c r="AE748"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C133" i="45" s="1"/>
  <c r="M17" i="45"/>
  <c r="M23" i="45" s="1"/>
  <c r="L17" i="45"/>
  <c r="L23" i="45" s="1"/>
  <c r="N60" i="46"/>
  <c r="N57" i="46"/>
  <c r="AA127" i="46" l="1"/>
  <c r="AD138" i="46"/>
  <c r="AD142" i="46"/>
  <c r="AD135" i="46"/>
  <c r="AB135" i="46"/>
  <c r="AD141" i="46"/>
  <c r="AD139" i="46"/>
  <c r="AD137" i="46"/>
  <c r="AD140" i="46"/>
  <c r="AD136" i="46"/>
  <c r="AD127"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L107" i="45"/>
  <c r="L86" i="45"/>
  <c r="L114" i="45"/>
  <c r="L100" i="45"/>
  <c r="L79" i="45"/>
  <c r="L72" i="45"/>
  <c r="N86" i="45"/>
  <c r="P133" i="45"/>
  <c r="O133" i="45"/>
  <c r="M133" i="45"/>
  <c r="N133" i="45"/>
  <c r="N72" i="45"/>
  <c r="L65" i="45"/>
  <c r="L51" i="45"/>
  <c r="L30" i="45"/>
  <c r="L58" i="45"/>
  <c r="L37" i="45"/>
  <c r="L44" i="45"/>
  <c r="M44" i="45"/>
  <c r="M58" i="45"/>
  <c r="M51" i="45"/>
  <c r="M37" i="45"/>
  <c r="M65" i="45"/>
  <c r="M30" i="45"/>
  <c r="G133" i="45"/>
  <c r="H132" i="45" l="1"/>
  <c r="D133" i="45"/>
  <c r="E132" i="45"/>
  <c r="L133" i="45"/>
  <c r="J132" i="45"/>
  <c r="E133" i="45"/>
  <c r="G132" i="45"/>
  <c r="K132" i="45"/>
  <c r="F133" i="45"/>
  <c r="I133" i="45"/>
  <c r="H133" i="45"/>
  <c r="K133"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Y751" i="79"/>
  <c r="Y759" i="79" s="1"/>
  <c r="L129" i="45"/>
  <c r="J127" i="45"/>
  <c r="AJ516" i="46" s="1"/>
  <c r="AJ520" i="46" s="1"/>
  <c r="H130" i="45"/>
  <c r="Y1117" i="79"/>
  <c r="N130" i="45"/>
  <c r="K125" i="45"/>
  <c r="K128" i="45"/>
  <c r="N127" i="45"/>
  <c r="K126" i="45"/>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9" i="79"/>
  <c r="AG749" i="79"/>
  <c r="AG379" i="79"/>
  <c r="AK932" i="79"/>
  <c r="AF749" i="79"/>
  <c r="AH562" i="79"/>
  <c r="AL196" i="79"/>
  <c r="AG514" i="46"/>
  <c r="AI932" i="79"/>
  <c r="AJ932" i="79"/>
  <c r="AF379" i="79"/>
  <c r="AL562" i="79"/>
  <c r="AF932" i="79"/>
  <c r="AJ379" i="79"/>
  <c r="AH1115" i="79"/>
  <c r="AI1115" i="79"/>
  <c r="AK514" i="46"/>
  <c r="AI196" i="79"/>
  <c r="AK379" i="79"/>
  <c r="AF514" i="46"/>
  <c r="AF562" i="79"/>
  <c r="AL379" i="79"/>
  <c r="AL749" i="79"/>
  <c r="AJ562" i="79"/>
  <c r="AJ514" i="46"/>
  <c r="AK196" i="79"/>
  <c r="AG196" i="79"/>
  <c r="AG1115" i="79"/>
  <c r="AG562" i="79"/>
  <c r="AH514" i="46"/>
  <c r="AK1115" i="79"/>
  <c r="AH196" i="79"/>
  <c r="AH932" i="79"/>
  <c r="AJ1115" i="79"/>
  <c r="AF196" i="79"/>
  <c r="AF1115" i="79"/>
  <c r="AL932" i="79"/>
  <c r="AI379" i="79"/>
  <c r="AL514" i="46"/>
  <c r="AK749" i="79"/>
  <c r="AH379" i="79"/>
  <c r="AJ196" i="79"/>
  <c r="AL1115" i="79"/>
  <c r="AH749" i="79"/>
  <c r="AI514" i="46"/>
  <c r="AK562" i="79"/>
  <c r="AI562" i="79"/>
  <c r="AI749" i="79"/>
  <c r="AG932" i="79"/>
  <c r="Y514" i="46"/>
  <c r="AB514" i="46"/>
  <c r="AE1115" i="79"/>
  <c r="AD379" i="79"/>
  <c r="AC562" i="79"/>
  <c r="Y1115" i="79"/>
  <c r="Y562" i="79"/>
  <c r="AC514" i="46"/>
  <c r="AB932" i="79"/>
  <c r="AA1115" i="79"/>
  <c r="AD196" i="79"/>
  <c r="Y196" i="79"/>
  <c r="AE749" i="79"/>
  <c r="AA514" i="46"/>
  <c r="AE514" i="46"/>
  <c r="AC379" i="79"/>
  <c r="AB749" i="79"/>
  <c r="AC1115" i="79"/>
  <c r="AE379" i="79"/>
  <c r="Z932" i="79"/>
  <c r="AD514" i="46"/>
  <c r="AA562" i="79"/>
  <c r="AD1115" i="79"/>
  <c r="AE932" i="79"/>
  <c r="AB379" i="79"/>
  <c r="AB1115" i="79"/>
  <c r="AA749" i="79"/>
  <c r="AD562" i="79"/>
  <c r="Y749" i="79"/>
  <c r="AE562" i="79"/>
  <c r="Z749" i="79"/>
  <c r="Z514" i="46"/>
  <c r="AC932" i="79"/>
  <c r="AB562" i="79"/>
  <c r="Y379" i="79"/>
  <c r="Z379" i="79"/>
  <c r="AA196" i="79"/>
  <c r="AD932" i="79"/>
  <c r="AC196" i="79"/>
  <c r="Y932" i="79"/>
  <c r="AE196" i="79"/>
  <c r="AD749" i="79"/>
  <c r="AA379" i="79"/>
  <c r="AA932" i="79"/>
  <c r="AB196" i="79"/>
  <c r="AC749" i="79"/>
  <c r="Z562" i="79"/>
  <c r="Z196" i="79"/>
  <c r="Z111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16" i="46" l="1"/>
  <c r="AK520" i="46" s="1"/>
  <c r="AI258" i="46"/>
  <c r="AI260" i="46" s="1"/>
  <c r="AH516" i="46"/>
  <c r="AH518" i="46" s="1"/>
  <c r="AF516" i="46"/>
  <c r="AF517" i="46" s="1"/>
  <c r="AL516" i="46"/>
  <c r="AL520" i="46" s="1"/>
  <c r="AI516" i="46"/>
  <c r="AI520" i="46" s="1"/>
  <c r="AL258" i="46"/>
  <c r="AL260" i="46" s="1"/>
  <c r="AL387" i="46"/>
  <c r="AL389" i="46" s="1"/>
  <c r="AK258" i="46"/>
  <c r="AK260" i="46" s="1"/>
  <c r="AJ258" i="46"/>
  <c r="AJ260" i="46" s="1"/>
  <c r="AH258" i="46"/>
  <c r="AK564" i="79"/>
  <c r="AK573" i="79" s="1"/>
  <c r="P73" i="43" s="1"/>
  <c r="AJ130" i="46"/>
  <c r="AJ131" i="46" s="1"/>
  <c r="O54" i="43" s="1"/>
  <c r="AI387" i="46"/>
  <c r="AI389" i="46" s="1"/>
  <c r="AK130" i="46"/>
  <c r="AK131" i="46" s="1"/>
  <c r="P54" i="43" s="1"/>
  <c r="AI130" i="46"/>
  <c r="AI131" i="46" s="1"/>
  <c r="N54" i="43" s="1"/>
  <c r="AH130" i="46"/>
  <c r="AH131" i="46" s="1"/>
  <c r="M54" i="43" s="1"/>
  <c r="AG130" i="46"/>
  <c r="AG131" i="46" s="1"/>
  <c r="L54" i="43" s="1"/>
  <c r="AG387" i="46"/>
  <c r="AG390" i="46" s="1"/>
  <c r="AL130" i="46"/>
  <c r="AL131" i="46" s="1"/>
  <c r="Q54" i="43" s="1"/>
  <c r="AG258" i="46"/>
  <c r="AG259" i="46" s="1"/>
  <c r="Y1129" i="79"/>
  <c r="Y1127" i="79"/>
  <c r="Y1123" i="79"/>
  <c r="Y522" i="46"/>
  <c r="D64" i="43" s="1"/>
  <c r="AD522" i="46"/>
  <c r="I64" i="43" s="1"/>
  <c r="Y1121" i="79"/>
  <c r="AI517"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4" i="79"/>
  <c r="AH934" i="79"/>
  <c r="AH945" i="79" s="1"/>
  <c r="M79" i="43" s="1"/>
  <c r="AJ934" i="79"/>
  <c r="AJ945" i="79" s="1"/>
  <c r="O79" i="43" s="1"/>
  <c r="AI934" i="79"/>
  <c r="AI945" i="79" s="1"/>
  <c r="N79" i="43" s="1"/>
  <c r="Z934" i="79"/>
  <c r="Z945" i="79" s="1"/>
  <c r="E79" i="43" s="1"/>
  <c r="AK934" i="79"/>
  <c r="AK945" i="79" s="1"/>
  <c r="P79" i="43" s="1"/>
  <c r="AL934" i="79"/>
  <c r="AE934" i="79"/>
  <c r="AE945" i="79" s="1"/>
  <c r="J79" i="43" s="1"/>
  <c r="AF934" i="79"/>
  <c r="AC934" i="79"/>
  <c r="AC945" i="79" s="1"/>
  <c r="H79" i="43" s="1"/>
  <c r="AA934" i="79"/>
  <c r="AA945" i="79" s="1"/>
  <c r="F79" i="43" s="1"/>
  <c r="AB934" i="79"/>
  <c r="AB945" i="79" s="1"/>
  <c r="G79" i="43" s="1"/>
  <c r="AG934" i="79"/>
  <c r="AG945" i="79" s="1"/>
  <c r="L79" i="43" s="1"/>
  <c r="Y1124" i="79"/>
  <c r="Z564" i="79"/>
  <c r="Y934" i="79"/>
  <c r="Y936" i="79" s="1"/>
  <c r="AA564" i="79"/>
  <c r="AA571" i="79" s="1"/>
  <c r="Y564" i="79"/>
  <c r="Y573" i="79" s="1"/>
  <c r="AJ1117" i="79"/>
  <c r="AJ1129" i="79" s="1"/>
  <c r="O82" i="43" s="1"/>
  <c r="AI1117" i="79"/>
  <c r="AL1117" i="79"/>
  <c r="AL1129" i="79" s="1"/>
  <c r="Q82" i="43" s="1"/>
  <c r="AG1117" i="79"/>
  <c r="AK1117" i="79"/>
  <c r="AK1129" i="79" s="1"/>
  <c r="P82" i="43" s="1"/>
  <c r="AH1117" i="79"/>
  <c r="AH1129" i="79" s="1"/>
  <c r="M82" i="43" s="1"/>
  <c r="AF1117" i="79"/>
  <c r="AC1117" i="79"/>
  <c r="AC1129" i="79" s="1"/>
  <c r="H82" i="43" s="1"/>
  <c r="AE1117" i="79"/>
  <c r="AE1129" i="79" s="1"/>
  <c r="J82" i="43" s="1"/>
  <c r="AB1117" i="79"/>
  <c r="AB1129" i="79" s="1"/>
  <c r="G82" i="43" s="1"/>
  <c r="AD1117" i="79"/>
  <c r="AD1129" i="79" s="1"/>
  <c r="I82" i="43" s="1"/>
  <c r="Z1117" i="79"/>
  <c r="Z1127" i="79" s="1"/>
  <c r="AA1117" i="79"/>
  <c r="AC564" i="79"/>
  <c r="AC570" i="79" s="1"/>
  <c r="AE199" i="79"/>
  <c r="AD198" i="79"/>
  <c r="AD201" i="79" s="1"/>
  <c r="AE381" i="79"/>
  <c r="AE384" i="79" s="1"/>
  <c r="AD564" i="79"/>
  <c r="AE203" i="79"/>
  <c r="AL751" i="79"/>
  <c r="AL761" i="79" s="1"/>
  <c r="Q76" i="43" s="1"/>
  <c r="AE751" i="79"/>
  <c r="AE761" i="79" s="1"/>
  <c r="J76" i="43" s="1"/>
  <c r="AI751" i="79"/>
  <c r="AG751" i="79"/>
  <c r="AF751" i="79"/>
  <c r="AF761" i="79" s="1"/>
  <c r="K76" i="43" s="1"/>
  <c r="Z751" i="79"/>
  <c r="Z761" i="79" s="1"/>
  <c r="E76" i="43" s="1"/>
  <c r="AD751" i="79"/>
  <c r="AC751" i="79"/>
  <c r="AC761" i="79" s="1"/>
  <c r="H76" i="43" s="1"/>
  <c r="AJ751" i="79"/>
  <c r="AJ761" i="79" s="1"/>
  <c r="O76" i="43" s="1"/>
  <c r="AH751" i="79"/>
  <c r="AH761" i="79" s="1"/>
  <c r="M76" i="43" s="1"/>
  <c r="AA751" i="79"/>
  <c r="AA761" i="79" s="1"/>
  <c r="F76" i="43" s="1"/>
  <c r="AB751" i="79"/>
  <c r="AB761" i="79" s="1"/>
  <c r="G76" i="43" s="1"/>
  <c r="AK751" i="79"/>
  <c r="AE200" i="79"/>
  <c r="AH132" i="46"/>
  <c r="M55" i="43" s="1"/>
  <c r="AG198" i="79"/>
  <c r="AG202" i="79" s="1"/>
  <c r="AE201" i="79"/>
  <c r="AF564" i="79"/>
  <c r="AF568" i="79" s="1"/>
  <c r="Y381" i="79"/>
  <c r="Y389" i="79" s="1"/>
  <c r="AF198" i="79"/>
  <c r="AF201" i="79" s="1"/>
  <c r="AH381" i="79"/>
  <c r="AH389" i="79" s="1"/>
  <c r="M70" i="43" s="1"/>
  <c r="AI518" i="46"/>
  <c r="AI519" i="46"/>
  <c r="AI522" i="46"/>
  <c r="N64" i="43" s="1"/>
  <c r="Y1122" i="79"/>
  <c r="Y1119"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8" i="79"/>
  <c r="Y757" i="79"/>
  <c r="Y752" i="79"/>
  <c r="Y756" i="79"/>
  <c r="Y754" i="79"/>
  <c r="Y753" i="79"/>
  <c r="Y755" i="79"/>
  <c r="AF260" i="46"/>
  <c r="AF259" i="46"/>
  <c r="AJ517" i="46"/>
  <c r="AJ519" i="46"/>
  <c r="AJ518" i="46"/>
  <c r="Y1125" i="79"/>
  <c r="Y1118" i="79"/>
  <c r="Y1120" i="79"/>
  <c r="Y1126" i="79"/>
  <c r="AF389" i="46"/>
  <c r="AF390" i="46"/>
  <c r="AF388" i="46"/>
  <c r="AH260" i="46"/>
  <c r="AH259" i="46"/>
  <c r="AG519" i="46"/>
  <c r="AG517" i="46"/>
  <c r="AG518" i="46"/>
  <c r="AF262" i="46"/>
  <c r="K58" i="43" s="1"/>
  <c r="AK387" i="46"/>
  <c r="AK389" i="46" s="1"/>
  <c r="AH262" i="46"/>
  <c r="M58" i="43" s="1"/>
  <c r="AH387" i="46"/>
  <c r="AH392" i="46" s="1"/>
  <c r="M61" i="43" s="1"/>
  <c r="AA389" i="79"/>
  <c r="F70" i="43" s="1"/>
  <c r="AI381" i="79"/>
  <c r="AI383" i="79" s="1"/>
  <c r="AG522" i="46"/>
  <c r="L64" i="43" s="1"/>
  <c r="Y761" i="79"/>
  <c r="AJ390" i="46"/>
  <c r="Y202" i="79"/>
  <c r="Y200" i="79"/>
  <c r="Y201" i="79"/>
  <c r="AJ388" i="46"/>
  <c r="Y205" i="79"/>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262" i="46"/>
  <c r="Q58" i="43" s="1"/>
  <c r="AK517" i="46"/>
  <c r="AK522" i="46"/>
  <c r="P64" i="43" s="1"/>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388" i="46" l="1"/>
  <c r="AK565" i="79"/>
  <c r="AG262" i="46"/>
  <c r="L58" i="43" s="1"/>
  <c r="AJ132" i="46"/>
  <c r="O55" i="43" s="1"/>
  <c r="T18" i="47" s="1"/>
  <c r="AG260" i="46"/>
  <c r="AG261" i="46" s="1"/>
  <c r="L57" i="43" s="1"/>
  <c r="AL517" i="46"/>
  <c r="AK262" i="46"/>
  <c r="P58" i="43" s="1"/>
  <c r="AK259" i="46"/>
  <c r="AK261" i="46" s="1"/>
  <c r="P57" i="43" s="1"/>
  <c r="AL519" i="46"/>
  <c r="AL522" i="46"/>
  <c r="Q64" i="43" s="1"/>
  <c r="AL518" i="46"/>
  <c r="AH522" i="46"/>
  <c r="M64" i="43" s="1"/>
  <c r="AH517" i="46"/>
  <c r="AL392" i="46"/>
  <c r="Q61" i="43" s="1"/>
  <c r="AK567" i="79"/>
  <c r="AL390" i="46"/>
  <c r="AL391" i="46" s="1"/>
  <c r="Q60" i="43" s="1"/>
  <c r="AF519" i="46"/>
  <c r="AF520" i="46"/>
  <c r="AL259" i="46"/>
  <c r="AF522" i="46"/>
  <c r="K64" i="43" s="1"/>
  <c r="AG389" i="46"/>
  <c r="AH520" i="46"/>
  <c r="AF518" i="46"/>
  <c r="F94" i="43" s="1"/>
  <c r="AI132" i="46"/>
  <c r="N55" i="43" s="1"/>
  <c r="S17" i="47" s="1"/>
  <c r="AH519" i="46"/>
  <c r="AJ259" i="46"/>
  <c r="AJ261" i="46" s="1"/>
  <c r="O57" i="43" s="1"/>
  <c r="AI388" i="46"/>
  <c r="AI390" i="46"/>
  <c r="AG132" i="46"/>
  <c r="L55" i="43" s="1"/>
  <c r="Q25" i="47" s="1"/>
  <c r="AI392" i="46"/>
  <c r="N61" i="43" s="1"/>
  <c r="AJ262" i="46"/>
  <c r="O58" i="43" s="1"/>
  <c r="AK571" i="79"/>
  <c r="AK566" i="79"/>
  <c r="AK569" i="79"/>
  <c r="AK568" i="79"/>
  <c r="AK570" i="79"/>
  <c r="AL132" i="46"/>
  <c r="Q55" i="43" s="1"/>
  <c r="V18" i="47" s="1"/>
  <c r="AG392" i="46"/>
  <c r="L61" i="43" s="1"/>
  <c r="AG388" i="46"/>
  <c r="AK132" i="46"/>
  <c r="P55" i="43" s="1"/>
  <c r="U17" i="47" s="1"/>
  <c r="Y1128" i="79"/>
  <c r="D81" i="43" s="1"/>
  <c r="Y760" i="79"/>
  <c r="P20" i="47"/>
  <c r="Q15" i="47"/>
  <c r="R26"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9" i="79"/>
  <c r="E82" i="43" s="1"/>
  <c r="D70" i="43"/>
  <c r="AM131" i="46"/>
  <c r="C93" i="43" s="1"/>
  <c r="C103" i="43" s="1"/>
  <c r="AM518" i="46"/>
  <c r="D76" i="43"/>
  <c r="AM520" i="46"/>
  <c r="AM260" i="46"/>
  <c r="D67" i="43"/>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9"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5" i="79"/>
  <c r="AC566" i="79"/>
  <c r="AD205" i="79"/>
  <c r="I67" i="43" s="1"/>
  <c r="AD203" i="79"/>
  <c r="AG203" i="79"/>
  <c r="Y941" i="79"/>
  <c r="AI521" i="46"/>
  <c r="N63" i="43" s="1"/>
  <c r="AG201" i="79"/>
  <c r="AK205" i="79"/>
  <c r="P67" i="43" s="1"/>
  <c r="AF200" i="79"/>
  <c r="Y937"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5" i="79"/>
  <c r="AJ385" i="79"/>
  <c r="Y566" i="79"/>
  <c r="AB565" i="79"/>
  <c r="AJ569" i="79"/>
  <c r="AF567" i="79"/>
  <c r="AD570" i="79"/>
  <c r="Y942"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43" i="79"/>
  <c r="AK199" i="79"/>
  <c r="AF389" i="79"/>
  <c r="K70" i="43" s="1"/>
  <c r="AG521" i="46"/>
  <c r="L63" i="43" s="1"/>
  <c r="AF261" i="46"/>
  <c r="K57" i="43" s="1"/>
  <c r="AC569" i="79"/>
  <c r="AE571" i="79"/>
  <c r="AD387" i="79"/>
  <c r="AC384" i="79"/>
  <c r="AE568" i="79"/>
  <c r="AC571" i="79"/>
  <c r="AE569" i="79"/>
  <c r="AD571" i="79"/>
  <c r="D73" i="43"/>
  <c r="AH571" i="79"/>
  <c r="AH570" i="79"/>
  <c r="AH567" i="79"/>
  <c r="AA1124" i="79"/>
  <c r="AA1123" i="79"/>
  <c r="AA1121" i="79"/>
  <c r="AA1119" i="79"/>
  <c r="AA1126" i="79"/>
  <c r="AA1118" i="79"/>
  <c r="AA1125" i="79"/>
  <c r="AA1127" i="79"/>
  <c r="AA1122" i="79"/>
  <c r="AA1120" i="79"/>
  <c r="AI387" i="79"/>
  <c r="Z565" i="79"/>
  <c r="Z567" i="79"/>
  <c r="Z573" i="79"/>
  <c r="E73" i="43" s="1"/>
  <c r="Z755" i="79"/>
  <c r="Z758" i="79"/>
  <c r="Z754" i="79"/>
  <c r="Z752" i="79"/>
  <c r="Z757" i="79"/>
  <c r="Z753" i="79"/>
  <c r="Z759" i="79"/>
  <c r="Z756" i="79"/>
  <c r="Z1124" i="79"/>
  <c r="Z1119" i="79"/>
  <c r="Z1120" i="79"/>
  <c r="Z1123" i="79"/>
  <c r="Z1118" i="79"/>
  <c r="Z1122" i="79"/>
  <c r="Z1121" i="79"/>
  <c r="Z1125" i="79"/>
  <c r="Z1126" i="79"/>
  <c r="AG1127" i="79"/>
  <c r="AG1118" i="79"/>
  <c r="AG1120" i="79"/>
  <c r="AG1126" i="79"/>
  <c r="AG1123" i="79"/>
  <c r="AG1124" i="79"/>
  <c r="AG1125" i="79"/>
  <c r="AG1119" i="79"/>
  <c r="AG1122" i="79"/>
  <c r="AG1121" i="79"/>
  <c r="AF938" i="79"/>
  <c r="AF935" i="79"/>
  <c r="AF939" i="79"/>
  <c r="AF940" i="79"/>
  <c r="AF942" i="79"/>
  <c r="AF937" i="79"/>
  <c r="AF943" i="79"/>
  <c r="AF941" i="79"/>
  <c r="AF936" i="79"/>
  <c r="AD937" i="79"/>
  <c r="AD942" i="79"/>
  <c r="AD939" i="79"/>
  <c r="AD936" i="79"/>
  <c r="AD941" i="79"/>
  <c r="AD935" i="79"/>
  <c r="AD940" i="79"/>
  <c r="AD943" i="79"/>
  <c r="AD938" i="79"/>
  <c r="AK392" i="46"/>
  <c r="P61" i="43" s="1"/>
  <c r="AK388" i="46"/>
  <c r="AL205" i="79"/>
  <c r="Q67" i="43" s="1"/>
  <c r="AE386" i="79"/>
  <c r="AK757" i="79"/>
  <c r="AK758" i="79"/>
  <c r="AK752" i="79"/>
  <c r="AK756" i="79"/>
  <c r="AK755" i="79"/>
  <c r="AK759" i="79"/>
  <c r="AK753" i="79"/>
  <c r="AK754" i="79"/>
  <c r="AF752" i="79"/>
  <c r="AF756" i="79"/>
  <c r="AF759" i="79"/>
  <c r="AF753" i="79"/>
  <c r="AF757" i="79"/>
  <c r="AF758" i="79"/>
  <c r="AF754" i="79"/>
  <c r="AF755" i="79"/>
  <c r="AD1124" i="79"/>
  <c r="AD1122" i="79"/>
  <c r="AD1126" i="79"/>
  <c r="AD1118" i="79"/>
  <c r="AD1125" i="79"/>
  <c r="AD1121" i="79"/>
  <c r="AD1123" i="79"/>
  <c r="AD1127" i="79"/>
  <c r="AD1120" i="79"/>
  <c r="AD1119" i="79"/>
  <c r="AL1118" i="79"/>
  <c r="AL1126" i="79"/>
  <c r="AL1121" i="79"/>
  <c r="AL1127" i="79"/>
  <c r="AL1125" i="79"/>
  <c r="AL1119" i="79"/>
  <c r="AL1124" i="79"/>
  <c r="AL1120" i="79"/>
  <c r="AL1122" i="79"/>
  <c r="AL1123" i="79"/>
  <c r="AE941" i="79"/>
  <c r="AE943" i="79"/>
  <c r="AE937" i="79"/>
  <c r="AE939" i="79"/>
  <c r="AE938" i="79"/>
  <c r="AE942" i="79"/>
  <c r="AE935" i="79"/>
  <c r="AE940" i="79"/>
  <c r="AE936" i="79"/>
  <c r="AC939" i="79"/>
  <c r="AC936" i="79"/>
  <c r="AC938" i="79"/>
  <c r="AC935" i="79"/>
  <c r="AC941" i="79"/>
  <c r="AC937" i="79"/>
  <c r="AC942" i="79"/>
  <c r="AC940" i="79"/>
  <c r="AC943" i="79"/>
  <c r="Z569" i="79"/>
  <c r="AB755" i="79"/>
  <c r="AB757" i="79"/>
  <c r="AB759" i="79"/>
  <c r="AB754" i="79"/>
  <c r="AB752" i="79"/>
  <c r="AB753" i="79"/>
  <c r="AB756" i="79"/>
  <c r="AB758" i="79"/>
  <c r="AG759" i="79"/>
  <c r="AG757" i="79"/>
  <c r="AG756" i="79"/>
  <c r="AG758" i="79"/>
  <c r="AG752" i="79"/>
  <c r="AG754" i="79"/>
  <c r="AG753" i="79"/>
  <c r="AG755" i="79"/>
  <c r="AE383" i="79"/>
  <c r="AE387" i="79"/>
  <c r="AB1125" i="79"/>
  <c r="AB1119" i="79"/>
  <c r="AB1120" i="79"/>
  <c r="AB1126" i="79"/>
  <c r="AB1121" i="79"/>
  <c r="AB1127" i="79"/>
  <c r="AB1124" i="79"/>
  <c r="AB1122" i="79"/>
  <c r="AB1123" i="79"/>
  <c r="AB1118" i="79"/>
  <c r="AI1127" i="79"/>
  <c r="AI1123" i="79"/>
  <c r="AI1122" i="79"/>
  <c r="AI1121" i="79"/>
  <c r="AI1120" i="79"/>
  <c r="AI1124" i="79"/>
  <c r="AI1125" i="79"/>
  <c r="AI1118" i="79"/>
  <c r="AI1119" i="79"/>
  <c r="AI1126" i="79"/>
  <c r="AL935" i="79"/>
  <c r="AL936" i="79"/>
  <c r="AL943" i="79"/>
  <c r="AL937" i="79"/>
  <c r="AL940" i="79"/>
  <c r="AL941" i="79"/>
  <c r="AL942" i="79"/>
  <c r="AL938" i="79"/>
  <c r="AL939" i="79"/>
  <c r="AI384" i="79"/>
  <c r="AF205" i="79"/>
  <c r="K67" i="43" s="1"/>
  <c r="AA753" i="79"/>
  <c r="AA755" i="79"/>
  <c r="AA754" i="79"/>
  <c r="AA752" i="79"/>
  <c r="AA758" i="79"/>
  <c r="AA759" i="79"/>
  <c r="AA757" i="79"/>
  <c r="AA756" i="79"/>
  <c r="AI758" i="79"/>
  <c r="AI756" i="79"/>
  <c r="AI759" i="79"/>
  <c r="AI752" i="79"/>
  <c r="AI757" i="79"/>
  <c r="AI754" i="79"/>
  <c r="AI755" i="79"/>
  <c r="AI753" i="79"/>
  <c r="AD202" i="79"/>
  <c r="AD199" i="79"/>
  <c r="AF945" i="79"/>
  <c r="K79" i="43" s="1"/>
  <c r="AE1119" i="79"/>
  <c r="AE1121" i="79"/>
  <c r="AE1126" i="79"/>
  <c r="AE1125" i="79"/>
  <c r="AE1124" i="79"/>
  <c r="AE1120" i="79"/>
  <c r="AE1118" i="79"/>
  <c r="AE1123" i="79"/>
  <c r="AE1127" i="79"/>
  <c r="AE1122" i="79"/>
  <c r="AJ1125" i="79"/>
  <c r="AJ1126" i="79"/>
  <c r="AJ1120" i="79"/>
  <c r="AJ1122" i="79"/>
  <c r="AJ1119" i="79"/>
  <c r="AJ1124" i="79"/>
  <c r="AJ1118" i="79"/>
  <c r="AJ1127" i="79"/>
  <c r="AJ1121" i="79"/>
  <c r="AJ1123" i="79"/>
  <c r="AK942" i="79"/>
  <c r="AK935" i="79"/>
  <c r="AK937" i="79"/>
  <c r="AK941" i="79"/>
  <c r="AK943" i="79"/>
  <c r="AK940" i="79"/>
  <c r="AK938" i="79"/>
  <c r="AK939" i="79"/>
  <c r="AK936" i="79"/>
  <c r="AD754" i="79"/>
  <c r="AD756" i="79"/>
  <c r="AD755" i="79"/>
  <c r="AD759" i="79"/>
  <c r="AD758" i="79"/>
  <c r="AD757" i="79"/>
  <c r="AD752" i="79"/>
  <c r="AD753" i="79"/>
  <c r="AK1123" i="79"/>
  <c r="AK1127" i="79"/>
  <c r="AK1122" i="79"/>
  <c r="AK1118" i="79"/>
  <c r="AK1124" i="79"/>
  <c r="AK1120" i="79"/>
  <c r="AK1126" i="79"/>
  <c r="AK1121" i="79"/>
  <c r="AK1125" i="79"/>
  <c r="AK1119" i="79"/>
  <c r="AI386" i="79"/>
  <c r="AH753" i="79"/>
  <c r="AH759" i="79"/>
  <c r="AH758" i="79"/>
  <c r="AH752" i="79"/>
  <c r="AH755" i="79"/>
  <c r="AH754" i="79"/>
  <c r="AH757" i="79"/>
  <c r="AH756" i="79"/>
  <c r="AL945" i="79"/>
  <c r="Q79" i="43" s="1"/>
  <c r="Y568" i="79"/>
  <c r="Y569" i="79"/>
  <c r="Z941" i="79"/>
  <c r="Z935" i="79"/>
  <c r="Z942" i="79"/>
  <c r="Z937" i="79"/>
  <c r="Z943" i="79"/>
  <c r="Z940" i="79"/>
  <c r="Z938" i="79"/>
  <c r="Z939" i="79"/>
  <c r="Z936" i="79"/>
  <c r="AI389" i="79"/>
  <c r="N70" i="43" s="1"/>
  <c r="AF203" i="79"/>
  <c r="Z566" i="79"/>
  <c r="Y385" i="79"/>
  <c r="Y387" i="79"/>
  <c r="AJ757" i="79"/>
  <c r="AJ758" i="79"/>
  <c r="AJ759" i="79"/>
  <c r="AJ753" i="79"/>
  <c r="AJ752" i="79"/>
  <c r="AJ755" i="79"/>
  <c r="AJ756" i="79"/>
  <c r="AJ754" i="79"/>
  <c r="AL752" i="79"/>
  <c r="AL753" i="79"/>
  <c r="AL758" i="79"/>
  <c r="AL759" i="79"/>
  <c r="AL755" i="79"/>
  <c r="AL756" i="79"/>
  <c r="AL757" i="79"/>
  <c r="AL754" i="79"/>
  <c r="AG1129" i="79"/>
  <c r="L82" i="43" s="1"/>
  <c r="AK761" i="79"/>
  <c r="P76" i="43" s="1"/>
  <c r="AF1120" i="79"/>
  <c r="AF1125" i="79"/>
  <c r="AF1124" i="79"/>
  <c r="AF1122" i="79"/>
  <c r="AF1127" i="79"/>
  <c r="AF1119" i="79"/>
  <c r="AF1123" i="79"/>
  <c r="AF1118" i="79"/>
  <c r="AF1121" i="79"/>
  <c r="AF1126" i="79"/>
  <c r="AB935" i="79"/>
  <c r="AB942" i="79"/>
  <c r="AB937" i="79"/>
  <c r="AB941" i="79"/>
  <c r="AB940" i="79"/>
  <c r="AB943" i="79"/>
  <c r="AB939" i="79"/>
  <c r="AB938" i="79"/>
  <c r="AB936" i="79"/>
  <c r="AI938" i="79"/>
  <c r="AI941" i="79"/>
  <c r="AI939" i="79"/>
  <c r="AI942" i="79"/>
  <c r="AI936" i="79"/>
  <c r="AI940" i="79"/>
  <c r="AI943" i="79"/>
  <c r="AI935" i="79"/>
  <c r="AI937" i="79"/>
  <c r="AG761" i="79"/>
  <c r="L76" i="43" s="1"/>
  <c r="AE759" i="79"/>
  <c r="AE756" i="79"/>
  <c r="AE752" i="79"/>
  <c r="AE757" i="79"/>
  <c r="AE758" i="79"/>
  <c r="AE755" i="79"/>
  <c r="AE753" i="79"/>
  <c r="AE754" i="79"/>
  <c r="AC1118" i="79"/>
  <c r="AC1122" i="79"/>
  <c r="AC1119" i="79"/>
  <c r="AC1126" i="79"/>
  <c r="AC1127" i="79"/>
  <c r="AC1124" i="79"/>
  <c r="AC1121" i="79"/>
  <c r="AC1120" i="79"/>
  <c r="AC1123" i="79"/>
  <c r="AC1125" i="79"/>
  <c r="AG937" i="79"/>
  <c r="AG940" i="79"/>
  <c r="AG938" i="79"/>
  <c r="AG942" i="79"/>
  <c r="AG939" i="79"/>
  <c r="AG935" i="79"/>
  <c r="AG943" i="79"/>
  <c r="AG936" i="79"/>
  <c r="AG941" i="79"/>
  <c r="AD945" i="79"/>
  <c r="I79" i="43" s="1"/>
  <c r="AI385" i="79"/>
  <c r="AF199" i="79"/>
  <c r="AE382" i="79"/>
  <c r="Z571" i="79"/>
  <c r="Y383" i="79"/>
  <c r="Y382" i="79"/>
  <c r="AA1129" i="79"/>
  <c r="F82" i="43" s="1"/>
  <c r="AD761" i="79"/>
  <c r="I76" i="43" s="1"/>
  <c r="AC757" i="79"/>
  <c r="AC755" i="79"/>
  <c r="AC754" i="79"/>
  <c r="AC756" i="79"/>
  <c r="AC758" i="79"/>
  <c r="AC759" i="79"/>
  <c r="AC752" i="79"/>
  <c r="AC753" i="79"/>
  <c r="AI1129" i="79"/>
  <c r="N82" i="43" s="1"/>
  <c r="AF1129" i="79"/>
  <c r="K82" i="43" s="1"/>
  <c r="AH1127" i="79"/>
  <c r="AH1125" i="79"/>
  <c r="AH1126" i="79"/>
  <c r="AH1118" i="79"/>
  <c r="AH1124" i="79"/>
  <c r="AH1122" i="79"/>
  <c r="AH1120" i="79"/>
  <c r="AH1121" i="79"/>
  <c r="AH1119" i="79"/>
  <c r="AH1123" i="79"/>
  <c r="Y940" i="79"/>
  <c r="Y938" i="79"/>
  <c r="AA939" i="79"/>
  <c r="AA943" i="79"/>
  <c r="AA938" i="79"/>
  <c r="AA937" i="79"/>
  <c r="AA941" i="79"/>
  <c r="AA935" i="79"/>
  <c r="AA940" i="79"/>
  <c r="AA936" i="79"/>
  <c r="AA942" i="79"/>
  <c r="AJ938" i="79"/>
  <c r="AJ939" i="79"/>
  <c r="AJ936" i="79"/>
  <c r="AJ941" i="79"/>
  <c r="AJ937" i="79"/>
  <c r="AJ935" i="79"/>
  <c r="AJ942" i="79"/>
  <c r="AJ940" i="79"/>
  <c r="AJ943" i="79"/>
  <c r="AI761" i="79"/>
  <c r="N76" i="43" s="1"/>
  <c r="AH939" i="79"/>
  <c r="AH937" i="79"/>
  <c r="AH936" i="79"/>
  <c r="AH940" i="79"/>
  <c r="AH941" i="79"/>
  <c r="AH935" i="79"/>
  <c r="AH942" i="79"/>
  <c r="AH943" i="79"/>
  <c r="AH938" i="79"/>
  <c r="P15" i="47"/>
  <c r="AI205" i="79"/>
  <c r="N67" i="43" s="1"/>
  <c r="AF391" i="46"/>
  <c r="K60" i="43" s="1"/>
  <c r="AJ521" i="46"/>
  <c r="O63" i="43" s="1"/>
  <c r="AH261" i="46"/>
  <c r="M57" i="43" s="1"/>
  <c r="AA388" i="79"/>
  <c r="F69" i="43" s="1"/>
  <c r="D82" i="43"/>
  <c r="P17" i="47"/>
  <c r="P18" i="47"/>
  <c r="AJ202" i="79"/>
  <c r="AI200" i="79"/>
  <c r="P21" i="47"/>
  <c r="P24" i="47"/>
  <c r="AL200" i="79"/>
  <c r="AI202" i="79"/>
  <c r="AH389" i="46"/>
  <c r="E94" i="43" s="1"/>
  <c r="AH390" i="46"/>
  <c r="AH388" i="46"/>
  <c r="P19" i="47"/>
  <c r="AJ200" i="79"/>
  <c r="P22" i="47"/>
  <c r="AI203" i="79"/>
  <c r="P16" i="47"/>
  <c r="P25" i="47"/>
  <c r="P23" i="47"/>
  <c r="AL199" i="79"/>
  <c r="AJ199" i="79"/>
  <c r="AJ201" i="79"/>
  <c r="D75" i="43"/>
  <c r="AI201" i="79"/>
  <c r="P26" i="47"/>
  <c r="AJ205" i="79"/>
  <c r="O67" i="43" s="1"/>
  <c r="AH203" i="79"/>
  <c r="AH201" i="79"/>
  <c r="AH199" i="79"/>
  <c r="AH200" i="79"/>
  <c r="AH202" i="79"/>
  <c r="T24" i="47"/>
  <c r="AJ391" i="46"/>
  <c r="O60" i="43" s="1"/>
  <c r="Y204" i="79"/>
  <c r="Y261" i="46"/>
  <c r="D57" i="43" s="1"/>
  <c r="D58" i="43"/>
  <c r="S37" i="47"/>
  <c r="AK521" i="46"/>
  <c r="P63" i="43" s="1"/>
  <c r="AA391" i="46"/>
  <c r="F60" i="43" s="1"/>
  <c r="K45" i="47"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517" i="46" l="1"/>
  <c r="S41" i="47"/>
  <c r="U16" i="47"/>
  <c r="S19" i="47"/>
  <c r="R64" i="43"/>
  <c r="T34" i="47"/>
  <c r="S33" i="47"/>
  <c r="U26" i="47"/>
  <c r="U20" i="47"/>
  <c r="S16" i="47"/>
  <c r="T25" i="47"/>
  <c r="S20" i="47"/>
  <c r="S31" i="47"/>
  <c r="U18" i="47"/>
  <c r="S25" i="47"/>
  <c r="T23" i="47"/>
  <c r="T22" i="47"/>
  <c r="S30" i="47"/>
  <c r="U15" i="47"/>
  <c r="S21" i="47"/>
  <c r="S24" i="47"/>
  <c r="T17" i="47"/>
  <c r="AL521" i="46"/>
  <c r="Q63" i="43" s="1"/>
  <c r="T39" i="47"/>
  <c r="S38" i="47"/>
  <c r="S36" i="47"/>
  <c r="S39" i="47"/>
  <c r="U19" i="47"/>
  <c r="U24" i="47"/>
  <c r="U22" i="47"/>
  <c r="D94" i="43"/>
  <c r="S22" i="47"/>
  <c r="S18" i="47"/>
  <c r="S26" i="47"/>
  <c r="T26" i="47"/>
  <c r="T21" i="47"/>
  <c r="T19" i="47"/>
  <c r="Q19" i="47"/>
  <c r="AM522" i="46"/>
  <c r="F104" i="43" s="1"/>
  <c r="S23" i="47"/>
  <c r="T37" i="47"/>
  <c r="AH521" i="46"/>
  <c r="M63" i="43" s="1"/>
  <c r="AM519" i="46"/>
  <c r="AM521" i="46" s="1"/>
  <c r="AM523" i="46" s="1"/>
  <c r="Q32" i="47"/>
  <c r="S35" i="47"/>
  <c r="S34" i="47"/>
  <c r="S40" i="47"/>
  <c r="U21" i="47"/>
  <c r="U25" i="47"/>
  <c r="U23" i="47"/>
  <c r="F93" i="43"/>
  <c r="S32" i="47"/>
  <c r="S15" i="47"/>
  <c r="T20" i="47"/>
  <c r="T15" i="47"/>
  <c r="T16" i="47"/>
  <c r="AM132" i="46"/>
  <c r="C104" i="43" s="1"/>
  <c r="AG391" i="46"/>
  <c r="L60" i="43" s="1"/>
  <c r="Q67" i="47" s="1"/>
  <c r="T33" i="47"/>
  <c r="AI391" i="46"/>
  <c r="N60" i="43" s="1"/>
  <c r="S55" i="47" s="1"/>
  <c r="AM259" i="46"/>
  <c r="AM261" i="46" s="1"/>
  <c r="T38" i="47"/>
  <c r="AL261" i="46"/>
  <c r="Q57" i="43" s="1"/>
  <c r="V31" i="47" s="1"/>
  <c r="T31" i="47"/>
  <c r="AF521" i="46"/>
  <c r="K63" i="43" s="1"/>
  <c r="P66" i="47" s="1"/>
  <c r="AM262" i="46"/>
  <c r="D104" i="43" s="1"/>
  <c r="T30" i="47"/>
  <c r="T35" i="47"/>
  <c r="T36" i="47"/>
  <c r="T40" i="47"/>
  <c r="R58" i="43"/>
  <c r="D93" i="43"/>
  <c r="T41" i="47"/>
  <c r="T32" i="47"/>
  <c r="Q37" i="47"/>
  <c r="V20" i="47"/>
  <c r="Q41" i="47"/>
  <c r="Q16" i="47"/>
  <c r="V17" i="47"/>
  <c r="Q22" i="47"/>
  <c r="Q21" i="47"/>
  <c r="Q17" i="47"/>
  <c r="Q33" i="47"/>
  <c r="Q35" i="47"/>
  <c r="Q40" i="47"/>
  <c r="V19" i="47"/>
  <c r="V15" i="47"/>
  <c r="V16" i="47"/>
  <c r="Q20" i="47"/>
  <c r="Q18" i="47"/>
  <c r="Q39" i="47"/>
  <c r="Q30" i="47"/>
  <c r="Q34" i="47"/>
  <c r="V24" i="47"/>
  <c r="V25" i="47"/>
  <c r="Q23" i="47"/>
  <c r="Q31" i="47"/>
  <c r="Q26" i="47"/>
  <c r="Q24" i="47"/>
  <c r="AK572" i="79"/>
  <c r="P72" i="43" s="1"/>
  <c r="Q38" i="47"/>
  <c r="Q36" i="47"/>
  <c r="V22" i="47"/>
  <c r="V26" i="47"/>
  <c r="V23" i="47"/>
  <c r="AM1125" i="79"/>
  <c r="AM1121" i="79"/>
  <c r="AM1120" i="79"/>
  <c r="AM1122" i="79"/>
  <c r="AM1119" i="79"/>
  <c r="AM1123" i="79"/>
  <c r="AM1126" i="79"/>
  <c r="AM1118" i="79"/>
  <c r="AM1124" i="79"/>
  <c r="AM1127" i="79"/>
  <c r="AM1129" i="79"/>
  <c r="L104" i="43" s="1"/>
  <c r="R82" i="43"/>
  <c r="AM383" i="79"/>
  <c r="P39" i="47"/>
  <c r="R54" i="43"/>
  <c r="M45" i="47"/>
  <c r="V39" i="47"/>
  <c r="R30" i="47"/>
  <c r="N51" i="47"/>
  <c r="Z760" i="79"/>
  <c r="E75" i="43" s="1"/>
  <c r="Y572" i="79"/>
  <c r="D72" i="43" s="1"/>
  <c r="AM382" i="79"/>
  <c r="AM384" i="79"/>
  <c r="AM205" i="79"/>
  <c r="G104" i="43" s="1"/>
  <c r="AD572" i="79"/>
  <c r="I72" i="43" s="1"/>
  <c r="AJ572" i="79"/>
  <c r="O72" i="43" s="1"/>
  <c r="U31" i="47"/>
  <c r="R55" i="43"/>
  <c r="AM388" i="46"/>
  <c r="AM567" i="79"/>
  <c r="AM390" i="46"/>
  <c r="AM200" i="79"/>
  <c r="AM199" i="79"/>
  <c r="AM754" i="79"/>
  <c r="AM758" i="79"/>
  <c r="AM753" i="79"/>
  <c r="AM752" i="79"/>
  <c r="AM936" i="79"/>
  <c r="AM201" i="79"/>
  <c r="AM389" i="46"/>
  <c r="AM938" i="79"/>
  <c r="AM571" i="79"/>
  <c r="AM757" i="79"/>
  <c r="AM755" i="79"/>
  <c r="AM756" i="79"/>
  <c r="AM202" i="79"/>
  <c r="AM203" i="79"/>
  <c r="AM566" i="79"/>
  <c r="D79" i="43"/>
  <c r="R79" i="43" s="1"/>
  <c r="AM945" i="79"/>
  <c r="K104" i="43" s="1"/>
  <c r="AM939" i="79"/>
  <c r="AM387" i="79"/>
  <c r="AM568" i="79"/>
  <c r="R73" i="43"/>
  <c r="AM573" i="79"/>
  <c r="AM392" i="46"/>
  <c r="E104" i="43" s="1"/>
  <c r="AM565" i="79"/>
  <c r="AM941" i="79"/>
  <c r="AM389" i="79"/>
  <c r="H104" i="43" s="1"/>
  <c r="AM569" i="79"/>
  <c r="AK391" i="46"/>
  <c r="P60" i="43" s="1"/>
  <c r="AM386" i="79"/>
  <c r="AM385" i="79"/>
  <c r="AM570" i="79"/>
  <c r="AM935" i="79"/>
  <c r="AM937" i="79"/>
  <c r="AM940" i="79"/>
  <c r="AM759" i="79"/>
  <c r="AM943" i="79"/>
  <c r="AM942" i="79"/>
  <c r="AM761" i="79"/>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4" i="79"/>
  <c r="D78" i="43" s="1"/>
  <c r="H94" i="43"/>
  <c r="H96" i="43"/>
  <c r="AI204" i="79"/>
  <c r="N66" i="43" s="1"/>
  <c r="AE572" i="79"/>
  <c r="J72" i="43" s="1"/>
  <c r="P51" i="47"/>
  <c r="K94" i="43"/>
  <c r="AH572" i="79"/>
  <c r="M72" i="43" s="1"/>
  <c r="AC388" i="79"/>
  <c r="H69" i="43" s="1"/>
  <c r="I99" i="43"/>
  <c r="H93" i="43"/>
  <c r="H98" i="43"/>
  <c r="P55" i="47"/>
  <c r="AI1128" i="79"/>
  <c r="N81" i="43" s="1"/>
  <c r="AB1128" i="79"/>
  <c r="G81" i="43" s="1"/>
  <c r="J99" i="43"/>
  <c r="I95" i="43"/>
  <c r="P50" i="47"/>
  <c r="K101" i="43"/>
  <c r="R76" i="43"/>
  <c r="J98" i="43"/>
  <c r="R70" i="43"/>
  <c r="AC204" i="79"/>
  <c r="H66" i="43" s="1"/>
  <c r="AC572" i="79"/>
  <c r="H72" i="43" s="1"/>
  <c r="K97" i="43"/>
  <c r="L100" i="43"/>
  <c r="J97" i="43"/>
  <c r="P47" i="47"/>
  <c r="P35" i="47"/>
  <c r="P38" i="47"/>
  <c r="AD388" i="79"/>
  <c r="I69" i="43" s="1"/>
  <c r="AD1128" i="79"/>
  <c r="I81" i="43" s="1"/>
  <c r="AF944" i="79"/>
  <c r="K78" i="43" s="1"/>
  <c r="I93" i="43"/>
  <c r="P53" i="47"/>
  <c r="P36" i="47"/>
  <c r="P31" i="47"/>
  <c r="H95" i="43"/>
  <c r="AG944" i="79"/>
  <c r="L78" i="43" s="1"/>
  <c r="AI388" i="79"/>
  <c r="N69" i="43" s="1"/>
  <c r="I98" i="43"/>
  <c r="L94" i="43"/>
  <c r="R61" i="43"/>
  <c r="P46" i="47"/>
  <c r="P52" i="47"/>
  <c r="P41" i="47"/>
  <c r="J96" i="43"/>
  <c r="L95" i="43"/>
  <c r="K93" i="43"/>
  <c r="P45" i="47"/>
  <c r="P49" i="47"/>
  <c r="L102" i="43"/>
  <c r="M102" i="43" s="1"/>
  <c r="I94" i="43"/>
  <c r="AE388" i="79"/>
  <c r="J69" i="43" s="1"/>
  <c r="Z572" i="79"/>
  <c r="E72" i="43" s="1"/>
  <c r="AH944" i="79"/>
  <c r="M78" i="43" s="1"/>
  <c r="K99" i="43"/>
  <c r="AD760" i="79"/>
  <c r="I75" i="43" s="1"/>
  <c r="J93" i="43"/>
  <c r="AE944" i="79"/>
  <c r="J78" i="43" s="1"/>
  <c r="AL1128" i="79"/>
  <c r="Q81" i="43" s="1"/>
  <c r="AK760" i="79"/>
  <c r="P75" i="43" s="1"/>
  <c r="L93" i="43"/>
  <c r="Z1128" i="79"/>
  <c r="E81" i="43" s="1"/>
  <c r="G97" i="43"/>
  <c r="AH1128" i="79"/>
  <c r="M81" i="43" s="1"/>
  <c r="AF1128" i="79"/>
  <c r="K81" i="43" s="1"/>
  <c r="AC944" i="79"/>
  <c r="H78" i="43" s="1"/>
  <c r="AG1128" i="79"/>
  <c r="L81" i="43" s="1"/>
  <c r="L98" i="43"/>
  <c r="J94" i="43"/>
  <c r="L97" i="43"/>
  <c r="AL760" i="79"/>
  <c r="Q75" i="43" s="1"/>
  <c r="AF760" i="79"/>
  <c r="K75" i="43" s="1"/>
  <c r="AD944" i="79"/>
  <c r="I78" i="43" s="1"/>
  <c r="J95" i="43"/>
  <c r="I96" i="43"/>
  <c r="AC760" i="79"/>
  <c r="H75" i="43" s="1"/>
  <c r="K100" i="43"/>
  <c r="AK1128" i="79"/>
  <c r="P81" i="43" s="1"/>
  <c r="AJ1128" i="79"/>
  <c r="O81" i="43" s="1"/>
  <c r="AI760" i="79"/>
  <c r="N75" i="43" s="1"/>
  <c r="AA760" i="79"/>
  <c r="F75" i="43" s="1"/>
  <c r="I97" i="43"/>
  <c r="K96" i="43"/>
  <c r="Y388" i="79"/>
  <c r="D69" i="43" s="1"/>
  <c r="L99" i="43"/>
  <c r="AJ944" i="79"/>
  <c r="O78" i="43" s="1"/>
  <c r="K98" i="43"/>
  <c r="AE1128" i="79"/>
  <c r="J81" i="43" s="1"/>
  <c r="AE760" i="79"/>
  <c r="J75" i="43" s="1"/>
  <c r="Z944" i="79"/>
  <c r="E78" i="43" s="1"/>
  <c r="AL944" i="79"/>
  <c r="Q78" i="43" s="1"/>
  <c r="L101" i="43"/>
  <c r="AA944" i="79"/>
  <c r="F78" i="43" s="1"/>
  <c r="AC1128" i="79"/>
  <c r="H81" i="43" s="1"/>
  <c r="AI944" i="79"/>
  <c r="N78" i="43" s="1"/>
  <c r="AB944" i="79"/>
  <c r="G78" i="43" s="1"/>
  <c r="AJ760" i="79"/>
  <c r="O75" i="43" s="1"/>
  <c r="AH760" i="79"/>
  <c r="M75" i="43" s="1"/>
  <c r="AK944" i="79"/>
  <c r="P78" i="43" s="1"/>
  <c r="AG760" i="79"/>
  <c r="L75" i="43" s="1"/>
  <c r="AB760" i="79"/>
  <c r="G75" i="43" s="1"/>
  <c r="L96" i="43"/>
  <c r="J100" i="43"/>
  <c r="AA1128" i="79"/>
  <c r="F81" i="43" s="1"/>
  <c r="AH391" i="46"/>
  <c r="M60" i="43" s="1"/>
  <c r="T63" i="47"/>
  <c r="P62" i="47"/>
  <c r="R31" i="47"/>
  <c r="R34" i="47"/>
  <c r="P64" i="47"/>
  <c r="R38" i="47"/>
  <c r="T47" i="47"/>
  <c r="R37" i="47"/>
  <c r="P60" i="47"/>
  <c r="R39" i="47"/>
  <c r="AJ204" i="79"/>
  <c r="O66" i="43" s="1"/>
  <c r="P27" i="47"/>
  <c r="P29" i="47" s="1"/>
  <c r="Q60" i="47"/>
  <c r="Q50" i="47"/>
  <c r="R40" i="47"/>
  <c r="R41" i="47"/>
  <c r="R33" i="47"/>
  <c r="AL204" i="79"/>
  <c r="Q66" i="43" s="1"/>
  <c r="R35" i="47"/>
  <c r="R32" i="47"/>
  <c r="R36" i="47"/>
  <c r="E93" i="43"/>
  <c r="Q65" i="47"/>
  <c r="Q45" i="47"/>
  <c r="G94" i="43"/>
  <c r="Q54" i="47"/>
  <c r="Q48" i="47"/>
  <c r="Q63" i="47"/>
  <c r="Q66" i="47"/>
  <c r="Q53" i="47"/>
  <c r="Q55" i="47"/>
  <c r="G95" i="43"/>
  <c r="Q68" i="47"/>
  <c r="Q46" i="47"/>
  <c r="R67" i="43"/>
  <c r="G96" i="43"/>
  <c r="AH204" i="79"/>
  <c r="M66" i="43" s="1"/>
  <c r="G93" i="43"/>
  <c r="S71" i="47"/>
  <c r="T71" i="47"/>
  <c r="T61" i="47"/>
  <c r="T66" i="47"/>
  <c r="S46" i="47"/>
  <c r="S45" i="47"/>
  <c r="S65" i="47"/>
  <c r="S54" i="47"/>
  <c r="T60" i="47"/>
  <c r="T54" i="47"/>
  <c r="T52" i="47"/>
  <c r="T56" i="47"/>
  <c r="T48" i="47"/>
  <c r="T53" i="47"/>
  <c r="T45" i="47"/>
  <c r="T62" i="47"/>
  <c r="T69" i="47"/>
  <c r="T70" i="47"/>
  <c r="T64" i="47"/>
  <c r="T55" i="47"/>
  <c r="T68" i="47"/>
  <c r="T46" i="47"/>
  <c r="T51" i="47"/>
  <c r="T65" i="47"/>
  <c r="T67" i="47"/>
  <c r="T49" i="47"/>
  <c r="T50" i="47"/>
  <c r="F96" i="43"/>
  <c r="F95" i="43"/>
  <c r="D63" i="43"/>
  <c r="V34" i="47"/>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P61" i="47" l="1"/>
  <c r="S27" i="47"/>
  <c r="S29" i="47" s="1"/>
  <c r="P70" i="47"/>
  <c r="P67" i="47"/>
  <c r="AM133" i="46"/>
  <c r="P63" i="47"/>
  <c r="P71" i="47"/>
  <c r="P69" i="47"/>
  <c r="S51" i="47"/>
  <c r="S52" i="47"/>
  <c r="S69" i="47"/>
  <c r="S68" i="47"/>
  <c r="S63" i="47"/>
  <c r="S49" i="47"/>
  <c r="S48" i="47"/>
  <c r="S56" i="47"/>
  <c r="Q27" i="47"/>
  <c r="Q29" i="47" s="1"/>
  <c r="Q42" i="47" s="1"/>
  <c r="Q44" i="47" s="1"/>
  <c r="T27" i="47"/>
  <c r="T29" i="47" s="1"/>
  <c r="T42" i="47" s="1"/>
  <c r="T44" i="47" s="1"/>
  <c r="D103" i="43"/>
  <c r="S53" i="47"/>
  <c r="S61" i="47"/>
  <c r="S64" i="47"/>
  <c r="S66" i="47"/>
  <c r="S50" i="47"/>
  <c r="S60" i="47"/>
  <c r="U27" i="47"/>
  <c r="U29" i="47" s="1"/>
  <c r="S47" i="47"/>
  <c r="S62" i="47"/>
  <c r="S70" i="47"/>
  <c r="S67" i="47"/>
  <c r="V62" i="47"/>
  <c r="V53" i="47"/>
  <c r="Q51" i="47"/>
  <c r="Q49" i="47"/>
  <c r="Q64" i="47"/>
  <c r="Q52" i="47"/>
  <c r="Q69" i="47"/>
  <c r="Q61" i="47"/>
  <c r="V32" i="47"/>
  <c r="V45" i="47"/>
  <c r="V30" i="47"/>
  <c r="S42" i="47"/>
  <c r="S44" i="47" s="1"/>
  <c r="V63" i="47"/>
  <c r="V60" i="47"/>
  <c r="V71" i="47"/>
  <c r="R63" i="43"/>
  <c r="Q56" i="47"/>
  <c r="Q70" i="47"/>
  <c r="Q62" i="47"/>
  <c r="Q47" i="47"/>
  <c r="Q71" i="47"/>
  <c r="V69" i="47"/>
  <c r="V70" i="47"/>
  <c r="V66" i="47"/>
  <c r="V35" i="47"/>
  <c r="V51" i="47"/>
  <c r="V50" i="47"/>
  <c r="V37" i="47"/>
  <c r="V27" i="47"/>
  <c r="V29" i="47" s="1"/>
  <c r="V68" i="47"/>
  <c r="V65" i="47"/>
  <c r="V41" i="47"/>
  <c r="V36" i="47"/>
  <c r="V49" i="47"/>
  <c r="V47" i="47"/>
  <c r="V55" i="47"/>
  <c r="V52" i="47"/>
  <c r="V38" i="47"/>
  <c r="V33" i="47"/>
  <c r="V61" i="47"/>
  <c r="V64" i="47"/>
  <c r="V67" i="47"/>
  <c r="V40" i="47"/>
  <c r="V56" i="47"/>
  <c r="V48" i="47"/>
  <c r="V54" i="47"/>
  <c r="V46" i="47"/>
  <c r="P65" i="47"/>
  <c r="P68" i="47"/>
  <c r="AM263" i="46"/>
  <c r="AM1128" i="79"/>
  <c r="E29" i="43"/>
  <c r="O232" i="47"/>
  <c r="E41" i="43"/>
  <c r="R81" i="43"/>
  <c r="E30" i="43"/>
  <c r="E37" i="43"/>
  <c r="E42" i="43"/>
  <c r="R78" i="43"/>
  <c r="E35" i="43"/>
  <c r="E39" i="43"/>
  <c r="E40" i="43"/>
  <c r="E33" i="43"/>
  <c r="K182" i="47"/>
  <c r="E32" i="43"/>
  <c r="H20" i="43"/>
  <c r="AM1130"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60" i="79"/>
  <c r="AM762"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4" i="79"/>
  <c r="AM946"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W35" i="47" s="1"/>
  <c r="J51" i="47"/>
  <c r="J78" i="47"/>
  <c r="J55" i="47"/>
  <c r="J33" i="47"/>
  <c r="W33" i="47" s="1"/>
  <c r="J41" i="47"/>
  <c r="W41" i="47" s="1"/>
  <c r="J52" i="47"/>
  <c r="J66" i="47"/>
  <c r="J53" i="47"/>
  <c r="J49" i="47"/>
  <c r="J67" i="47"/>
  <c r="J37" i="47"/>
  <c r="J31" i="47"/>
  <c r="W31" i="47" s="1"/>
  <c r="J46" i="47"/>
  <c r="J45" i="47"/>
  <c r="J75" i="47"/>
  <c r="J48" i="47"/>
  <c r="J62" i="47"/>
  <c r="J69" i="47"/>
  <c r="J60" i="47"/>
  <c r="J84" i="47"/>
  <c r="J68" i="47"/>
  <c r="J47" i="47"/>
  <c r="J38" i="47"/>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8" i="47" l="1"/>
  <c r="V42" i="47"/>
  <c r="V44" i="47" s="1"/>
  <c r="V57" i="47" s="1"/>
  <c r="V59" i="47" s="1"/>
  <c r="V72" i="47" s="1"/>
  <c r="V74" i="47" s="1"/>
  <c r="Q57" i="47"/>
  <c r="Q59" i="47" s="1"/>
  <c r="Q72" i="47" s="1"/>
  <c r="Q74" i="47" s="1"/>
  <c r="S57" i="47"/>
  <c r="S59" i="47" s="1"/>
  <c r="S72" i="47" s="1"/>
  <c r="S74" i="47" s="1"/>
  <c r="S87" i="47" s="1"/>
  <c r="S89" i="47" s="1"/>
  <c r="S102" i="47" s="1"/>
  <c r="W37" i="47"/>
  <c r="P72" i="47"/>
  <c r="P74" i="47" s="1"/>
  <c r="W40" i="47"/>
  <c r="H19" i="43"/>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<sst xmlns="http://schemas.openxmlformats.org/spreadsheetml/2006/main" count="3915" uniqueCount="923">
  <si>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</si>
  <si>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</si>
  <si>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</si>
  <si>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</si>
  <si>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</si>
  <si>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</si>
  <si>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</si>
  <si>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</si>
  <si>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</si>
  <si>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</si>
  <si>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</si>
  <si>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</si>
  <si>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</si>
  <si>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</si>
  <si>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</si>
  <si>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</si>
  <si>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</si>
  <si>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</si>
  <si>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</si>
  <si>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</si>
  <si>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</si>
  <si>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</si>
  <si>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</si>
  <si>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</si>
  <si>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</si>
  <si>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</si>
  <si>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</si>
  <si>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</si>
  <si>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</si>
  <si>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</si>
  <si>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</si>
  <si>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</si>
  <si>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</si>
  <si>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</si>
  <si>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</si>
  <si>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</si>
  <si>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</si>
  <si>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</si>
  <si>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</si>
  <si>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</si>
  <si>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</si>
  <si>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</si>
  <si>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</si>
  <si>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</si>
  <si>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</si>
  <si>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</si>
  <si>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</si>
  <si>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</si>
  <si>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</si>
  <si>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</si>
  <si>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</si>
  <si>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</si>
  <si>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</si>
  <si>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</si>
  <si>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</si>
  <si>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</si>
  <si>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</si>
  <si>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</si>
  <si>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</si>
  <si>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</si>
  <si>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</si>
  <si>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</si>
  <si>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</si>
  <si>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</si>
  <si>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</si>
  <si>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</si>
  <si>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</si>
  <si>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</si>
  <si>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</si>
  <si>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</si>
  <si>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</si>
  <si>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</si>
  <si>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</si>
  <si>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</si>
  <si>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</si>
  <si>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</si>
  <si>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</si>
  <si>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</si>
  <si>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</si>
  <si>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</si>
  <si>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</si>
  <si>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</si>
  <si>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</si>
  <si>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</si>
  <si>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</si>
  <si>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</si>
  <si>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</si>
  <si>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</si>
  <si>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</si>
  <si>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</si>
  <si>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</si>
  <si>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</si>
  <si>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</si>
  <si>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</si>
  <si>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</si>
  <si>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</si>
  <si>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</si>
  <si>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</si>
  <si>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</si>
  <si>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</si>
  <si>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</si>
  <si>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</si>
  <si>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</si>
  <si>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</si>
  <si>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</si>
  <si>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</si>
  <si>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</si>
  <si>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</si>
  <si>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</si>
  <si>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</si>
  <si>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</si>
  <si>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</si>
  <si>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</si>
  <si>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</si>
  <si>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</si>
  <si>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</si>
  <si>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</si>
  <si>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</si>
  <si>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</si>
  <si>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</si>
  <si>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</si>
  <si>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</si>
  <si>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</si>
  <si>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</si>
  <si>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</si>
  <si>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</si>
  <si>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</si>
  <si>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</si>
  <si>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</si>
  <si>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</si>
  <si>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</si>
  <si>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</si>
  <si>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</si>
  <si>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</si>
  <si>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</si>
  <si>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</si>
  <si>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</si>
  <si>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</si>
  <si>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</si>
  <si>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</si>
  <si>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</si>
  <si>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</si>
  <si>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</si>
  <si>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</si>
  <si>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</si>
  <si>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</si>
  <si>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</si>
  <si>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</si>
  <si>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</si>
  <si>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</si>
  <si>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</si>
  <si>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</si>
  <si>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</si>
  <si>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</si>
  <si>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</si>
  <si>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</si>
  <si>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</si>
  <si>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</si>
  <si>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</si>
  <si>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</si>
  <si>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</si>
  <si>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</si>
  <si>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</si>
  <si>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</si>
  <si>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</si>
  <si>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</si>
  <si>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</si>
  <si>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</si>
  <si>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</si>
  <si>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</si>
  <si>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</si>
  <si>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</si>
  <si>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</si>
  <si>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</si>
  <si>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</si>
  <si>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</si>
  <si>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</si>
  <si>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</si>
  <si>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</si>
  <si>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</si>
  <si>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</si>
  <si>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</si>
  <si>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</si>
  <si>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</si>
  <si>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</si>
  <si>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</si>
  <si>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</si>
  <si>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</si>
  <si>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</si>
  <si>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</si>
  <si>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</si>
  <si>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</si>
  <si>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</si>
  <si>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</si>
  <si>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</si>
  <si>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</si>
  <si>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</si>
  <si>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</si>
  <si>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</si>
  <si>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</si>
  <si>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</si>
  <si>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</si>
  <si>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</si>
  <si>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</si>
  <si>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</si>
  <si>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</si>
  <si>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</si>
  <si>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</si>
  <si>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</si>
  <si>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</si>
  <si>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</si>
  <si>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</si>
  <si>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</si>
  <si>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</si>
  <si>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</si>
  <si>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</si>
  <si>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</si>
  <si>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</si>
  <si>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</si>
  <si>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</si>
  <si>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</si>
  <si>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</si>
  <si>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</si>
  <si>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</si>
  <si>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</si>
  <si>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</si>
  <si>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</si>
  <si>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</si>
  <si>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</si>
  <si>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</si>
  <si>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</si>
  <si>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</si>
  <si>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</si>
  <si>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</si>
  <si>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</si>
  <si>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</si>
  <si>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</si>
  <si>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</si>
  <si>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</si>
  <si>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</si>
  <si>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</si>
  <si>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</si>
  <si>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</si>
  <si>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</si>
  <si>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</si>
  <si>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</si>
  <si>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</si>
  <si>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</si>
  <si>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</si>
  <si>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</si>
  <si>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</si>
  <si>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</si>
  <si>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</si>
  <si>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</si>
  <si>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</si>
  <si>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</si>
  <si>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</si>
  <si>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</si>
  <si>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</si>
  <si>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</si>
  <si>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</si>
  <si>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</si>
  <si>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</si>
  <si>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</si>
  <si>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</si>
  <si>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</si>
  <si>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</si>
  <si>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</si>
  <si>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</si>
  <si>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</si>
  <si>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</si>
  <si>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</si>
  <si>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</si>
  <si>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</si>
  <si>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</si>
  <si>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</si>
  <si>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</si>
  <si>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</si>
  <si>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</si>
  <si>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</si>
  <si>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</si>
  <si>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</si>
  <si>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</si>
  <si>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</si>
  <si>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</si>
  <si>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</si>
  <si>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</si>
  <si>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</si>
  <si>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</si>
  <si>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</si>
  <si>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</si>
  <si>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</si>
  <si>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</si>
  <si>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</si>
  <si>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</si>
  <si>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</si>
  <si>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</si>
  <si>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</si>
  <si>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</si>
  <si>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</si>
  <si>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</si>
  <si>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</si>
  <si>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</si>
  <si>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</si>
  <si>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</si>
  <si>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</si>
  <si>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</si>
  <si>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</si>
  <si>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</si>
  <si>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</si>
  <si>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</si>
  <si>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</si>
  <si>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</si>
  <si>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</si>
  <si>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</si>
  <si>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</si>
  <si>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</si>
  <si>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</si>
  <si>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</si>
  <si>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</si>
  <si>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</si>
  <si>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</si>
  <si>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</si>
  <si>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</si>
  <si>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</si>
  <si>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</si>
  <si>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</si>
  <si>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</si>
  <si>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</si>
  <si>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</si>
  <si>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</si>
  <si>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</si>
  <si>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</si>
  <si>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</si>
  <si>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</si>
  <si>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</si>
  <si>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</si>
  <si>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</si>
  <si>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</si>
  <si>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</si>
  <si>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</si>
  <si>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</si>
  <si>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</si>
  <si>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</si>
  <si>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</si>
  <si>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</si>
  <si>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</si>
  <si>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</si>
  <si>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</si>
  <si>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</si>
  <si>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</si>
  <si>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</si>
  <si>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</si>
  <si>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</si>
  <si>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</si>
  <si>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</si>
  <si>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</si>
  <si>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</si>
  <si>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</si>
  <si>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</si>
  <si>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</si>
  <si>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</si>
  <si>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</si>
  <si>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</si>
  <si>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</si>
  <si>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</si>
  <si>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</si>
  <si>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</si>
  <si>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</si>
  <si>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</si>
  <si>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</si>
  <si>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</si>
  <si>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</si>
  <si>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</si>
  <si>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</si>
  <si>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</si>
  <si>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</si>
  <si>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</si>
  <si>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</si>
  <si>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</si>
  <si>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</si>
  <si>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</si>
  <si>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</si>
  <si>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</si>
  <si>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</si>
  <si>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</si>
  <si>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</si>
  <si>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</si>
  <si>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</si>
  <si>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</si>
  <si>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</si>
  <si>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</si>
  <si>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</si>
  <si>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</si>
  <si>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</si>
  <si>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</si>
  <si>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</si>
  <si>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</si>
  <si>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</si>
  <si>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</si>
  <si>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</si>
  <si>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</si>
  <si>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</si>
  <si>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</si>
  <si>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</si>
  <si>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</si>
  <si>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</si>
  <si>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</si>
  <si>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</si>
  <si>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</si>
  <si>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</si>
  <si>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</si>
  <si>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</si>
  <si>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</si>
  <si>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</si>
  <si>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</si>
  <si>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</si>
  <si>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</si>
  <si>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</si>
  <si>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</si>
  <si>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</si>
  <si>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</si>
  <si>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</si>
  <si>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</si>
  <si>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</si>
  <si>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</si>
  <si>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</si>
  <si>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</si>
  <si>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</si>
  <si>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</si>
  <si>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</si>
  <si>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</si>
  <si>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</si>
  <si>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</si>
  <si>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</si>
  <si>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</si>
  <si>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</si>
  <si>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</si>
  <si>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</si>
  <si>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</si>
  <si>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</si>
  <si>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</si>
  <si>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</si>
  <si>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</si>
  <si>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</si>
  <si>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</si>
  <si>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</si>
  <si>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</si>
  <si>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</si>
  <si>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</si>
  <si>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</si>
  <si>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</si>
  <si>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</si>
  <si>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</si>
  <si>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</si>
  <si>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</si>
  <si>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</si>
  <si>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</si>
  <si>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</si>
  <si>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</si>
  <si>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</si>
  <si>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</si>
  <si>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</si>
  <si>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</si>
  <si>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</si>
  <si>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</si>
  <si>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</si>
  <si>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</si>
  <si>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</si>
  <si>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</si>
  <si>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</si>
  <si>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</si>
  <si>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</si>
  <si>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</si>
  <si>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</si>
  <si>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</si>
  <si>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</si>
  <si>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</si>
  <si>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</si>
  <si>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</si>
  <si>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</si>
  <si>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</si>
  <si>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</si>
  <si>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</si>
  <si>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</si>
  <si>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</si>
  <si>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</si>
  <si>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</si>
  <si>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</si>
  <si>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</si>
  <si>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</si>
  <si>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</si>
  <si>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</si>
  <si>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</si>
  <si>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</si>
  <si>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</si>
  <si>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</si>
  <si>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</si>
  <si>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</si>
  <si>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</si>
  <si>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</si>
  <si>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</si>
  <si>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</si>
  <si>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</si>
  <si>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</si>
  <si>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</si>
  <si>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</si>
  <si>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</si>
  <si>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</si>
  <si>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</si>
  <si>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</si>
  <si>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</si>
  <si>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</si>
  <si>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</si>
  <si>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</si>
  <si>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</si>
  <si>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</si>
  <si>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</si>
  <si>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</si>
  <si>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</si>
  <si>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</si>
  <si>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</si>
  <si>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</si>
  <si>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</si>
  <si>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</si>
  <si>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</si>
  <si>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</si>
  <si>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</si>
  <si>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</si>
  <si>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</si>
  <si>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</si>
  <si>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</si>
  <si>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</si>
  <si>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</si>
  <si>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</si>
  <si>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</si>
  <si>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</si>
  <si>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</si>
  <si>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</si>
  <si>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</si>
  <si>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</si>
  <si>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</si>
  <si>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</si>
  <si>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</si>
  <si>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</si>
  <si>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</si>
  <si>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</si>
  <si>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</si>
  <si>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</si>
  <si>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</si>
  <si>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</si>
  <si>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</si>
  <si>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</si>
  <si>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</si>
  <si>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</si>
  <si>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</si>
  <si>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</si>
  <si>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</si>
  <si>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</si>
  <si>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</si>
  <si>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</si>
  <si>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</si>
  <si>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</si>
  <si>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</si>
  <si>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</si>
  <si>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</si>
  <si>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</si>
  <si>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</si>
  <si>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</si>
  <si>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</si>
  <si>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</si>
  <si>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</si>
  <si>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</si>
  <si>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</si>
  <si>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</si>
  <si>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</si>
  <si>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</si>
  <si>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</si>
  <si>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</si>
  <si>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</si>
  <si>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</si>
  <si>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</si>
  <si>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</si>
  <si>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</si>
  <si>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</si>
  <si>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</si>
  <si>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</si>
  <si>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</si>
  <si>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</si>
  <si>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</si>
  <si>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</si>
  <si>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</si>
  <si>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</si>
  <si>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</si>
  <si>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</si>
  <si>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</si>
  <si>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</si>
  <si>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</si>
  <si>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</si>
  <si>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</si>
  <si>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</si>
  <si>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</si>
  <si>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</si>
  <si>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</si>
  <si>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</si>
  <si>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</si>
  <si>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</si>
  <si>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</si>
  <si>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</si>
  <si>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</si>
  <si>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</si>
  <si>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</si>
  <si>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</si>
  <si>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</si>
  <si>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</si>
  <si>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</si>
  <si>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</si>
  <si>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</si>
  <si>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</si>
  <si>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</si>
  <si>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</si>
  <si>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</si>
  <si>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</si>
  <si>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</si>
  <si>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</si>
  <si>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</si>
  <si>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</si>
  <si>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</si>
  <si>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</si>
  <si>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</si>
  <si>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</si>
  <si>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</si>
  <si>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</si>
  <si>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</si>
  <si>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</si>
  <si>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</si>
  <si>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</si>
  <si>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</si>
  <si>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</si>
  <si>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</si>
  <si>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</si>
  <si>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</si>
  <si>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</si>
  <si>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</si>
  <si>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</si>
  <si>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</si>
  <si>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</si>
  <si>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</si>
  <si>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</si>
  <si>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</si>
  <si>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</si>
  <si>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</si>
  <si>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</si>
  <si>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</si>
  <si>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</si>
  <si>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</si>
  <si>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</si>
  <si>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</si>
  <si>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</si>
  <si>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</si>
  <si>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</si>
  <si>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</si>
  <si>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</si>
  <si>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</si>
  <si>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</si>
  <si>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</si>
  <si>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</si>
  <si>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</si>
  <si>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</si>
  <si>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</si>
  <si>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</si>
  <si>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</si>
  <si>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</si>
  <si>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</si>
  <si>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</si>
  <si>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</si>
  <si>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</si>
  <si>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</si>
  <si>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</si>
  <si>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</si>
  <si>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</si>
  <si>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</si>
  <si>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</si>
  <si>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</si>
  <si>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</si>
  <si>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</si>
  <si>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</si>
  <si>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</si>
  <si>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</si>
  <si>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</si>
  <si>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</si>
  <si>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</si>
  <si>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</si>
  <si>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</si>
  <si>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</si>
  <si>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</si>
  <si>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</si>
  <si>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</si>
  <si>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</si>
  <si>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</si>
  <si>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</si>
  <si>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</si>
  <si>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</si>
  <si>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</si>
  <si>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</si>
  <si>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</si>
  <si>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</si>
  <si>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</si>
  <si>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</si>
  <si>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</si>
  <si>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</si>
  <si>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</si>
  <si>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</si>
  <si>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</si>
  <si>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</si>
  <si>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</si>
  <si>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</si>
  <si>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</si>
  <si>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</si>
  <si>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</si>
  <si>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</si>
  <si>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</si>
  <si>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</si>
  <si>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</si>
  <si>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</si>
  <si>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</si>
  <si>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</si>
  <si>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</si>
  <si>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</si>
  <si>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</si>
  <si>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</si>
  <si>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</si>
  <si>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</si>
  <si>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</si>
  <si>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</si>
  <si>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</si>
  <si>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</si>
  <si>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</si>
  <si>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</si>
  <si>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</si>
  <si>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</si>
  <si>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</si>
  <si>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EB-2020-0002</t>
  </si>
  <si>
    <t>2021 IRM Application</t>
  </si>
  <si>
    <t>EB-2021-0005</t>
  </si>
  <si>
    <t>2022 IRM Application</t>
  </si>
  <si>
    <t>2015-2017</t>
  </si>
  <si>
    <t>EB-2015-0003, Exhibit H, Tab 2; IR III-VECC-25</t>
  </si>
  <si>
    <t>EB-2017-0024</t>
  </si>
  <si>
    <t>EB-2018-0016</t>
  </si>
  <si>
    <t>Save on Energy Heating &amp; Cooling Program</t>
  </si>
  <si>
    <t>Business Refrigeration Incentives Local Program</t>
  </si>
  <si>
    <t>Truckload Event Pilot Program</t>
  </si>
  <si>
    <t>Home Depot Home Appliance Market Uplift Conservation Fund Pilot Program</t>
  </si>
  <si>
    <t>Save on Energy Process &amp; Systems Upgrades Program - P4P</t>
  </si>
  <si>
    <t>Save on Energy Retrofit Program - P4P</t>
  </si>
  <si>
    <t>Save on Energy Business Refrigeration Incentive Program</t>
  </si>
  <si>
    <t>Save on Energy Energy Performance Program for Multi-Site Customers</t>
  </si>
  <si>
    <t>Save on Energy Instant Discount Program</t>
  </si>
  <si>
    <t>Save on Energy Retrofit Program Enabled Savings</t>
  </si>
  <si>
    <t>Whole Home Pilot Program</t>
  </si>
  <si>
    <t>Save on Energy Retrofit Program (excluding Streetlighting)</t>
  </si>
  <si>
    <t>Table 8-a:  City of Markham</t>
  </si>
  <si>
    <t>Summary of Project #118488</t>
  </si>
  <si>
    <t>Details of Project #118488 (Jul, 2015)</t>
  </si>
  <si>
    <t>Persistence in 2016</t>
  </si>
  <si>
    <t>Persistence in 2017</t>
  </si>
  <si>
    <t>Persistence in 2018</t>
  </si>
  <si>
    <t>Persistence in 2019</t>
  </si>
  <si>
    <t>High-Pressure Sodium Street Lights (HPS) 50W</t>
  </si>
  <si>
    <t>High-Pressure Sodium Street Lights (HPS) 70W</t>
  </si>
  <si>
    <t>High-Pressure Sodium Street Lights (HPS) 100W</t>
  </si>
  <si>
    <t>High-Pressure Sodium Street Lights (HPS) 150W</t>
  </si>
  <si>
    <t>High-Pressure Sodium Street Lights (HPS) 200W</t>
  </si>
  <si>
    <t>High-Pressure Sodium Street Lights (HPS) 250W</t>
  </si>
  <si>
    <t>High-Pressure Sodium Street Lights (HPS) 400W</t>
  </si>
  <si>
    <t>Mercury Vapor Street Lights (MV) 125W</t>
  </si>
  <si>
    <t>Mercury Vapor Street Lights (MV) 175W</t>
  </si>
  <si>
    <t>Mercury Vapor Street Lights (MV) 250W</t>
  </si>
  <si>
    <t>Mercury Vapor Street Lights (MV) 400W</t>
  </si>
  <si>
    <t>LED 9 -Double Head 1</t>
  </si>
  <si>
    <t>LED 9 -Double Head 2</t>
  </si>
  <si>
    <t>LED 12</t>
  </si>
  <si>
    <t>LED 23</t>
  </si>
  <si>
    <t>LED 17</t>
  </si>
  <si>
    <t>LED 19</t>
  </si>
  <si>
    <t>LED 25</t>
  </si>
  <si>
    <t>LED 24</t>
  </si>
  <si>
    <t>LED 13</t>
  </si>
  <si>
    <t>LED 21</t>
  </si>
  <si>
    <t>LED 16</t>
  </si>
  <si>
    <t>LED13</t>
  </si>
  <si>
    <t>LED 10</t>
  </si>
  <si>
    <t>LED 11</t>
  </si>
  <si>
    <t>LED 18</t>
  </si>
  <si>
    <t>LED 14</t>
  </si>
  <si>
    <t>LED 27</t>
  </si>
  <si>
    <t>LED 15</t>
  </si>
  <si>
    <t>LED2</t>
  </si>
  <si>
    <t>LED4</t>
  </si>
  <si>
    <t>LED3</t>
  </si>
  <si>
    <t>LED1</t>
  </si>
  <si>
    <t>LED5</t>
  </si>
  <si>
    <t>LED19</t>
  </si>
  <si>
    <t>LED23</t>
  </si>
  <si>
    <t>LED16</t>
  </si>
  <si>
    <t>LED21</t>
  </si>
  <si>
    <t>LED10</t>
  </si>
  <si>
    <t>LED14</t>
  </si>
  <si>
    <t>LED18</t>
  </si>
  <si>
    <t>LED24</t>
  </si>
  <si>
    <t>LED29</t>
  </si>
  <si>
    <t>LED12</t>
  </si>
  <si>
    <t>LED27</t>
  </si>
  <si>
    <t>LED15</t>
  </si>
  <si>
    <t>LED 28</t>
  </si>
  <si>
    <t>LED 20</t>
  </si>
  <si>
    <t>LED 22</t>
  </si>
  <si>
    <t>LED 26</t>
  </si>
  <si>
    <t>LED 29</t>
  </si>
  <si>
    <t>Table 8-b:  City of Barrie</t>
  </si>
  <si>
    <t>Summary of Project #136829</t>
  </si>
  <si>
    <t>Details of Project #136829 (Oct, 2015)</t>
  </si>
  <si>
    <t>LEDA</t>
  </si>
  <si>
    <t>LED9</t>
  </si>
  <si>
    <t>LEDG</t>
  </si>
  <si>
    <t>LEDF</t>
  </si>
  <si>
    <t>LEDB</t>
  </si>
  <si>
    <t>LEDC</t>
  </si>
  <si>
    <t>LEDE</t>
  </si>
  <si>
    <t>LEDD</t>
  </si>
  <si>
    <t>LEDJ</t>
  </si>
  <si>
    <t>LEDI</t>
  </si>
  <si>
    <t>LEDH</t>
  </si>
  <si>
    <t>LEDK</t>
  </si>
  <si>
    <t>LED0</t>
  </si>
  <si>
    <t>LED8</t>
  </si>
  <si>
    <t>Summary of Project #161483</t>
  </si>
  <si>
    <t>Details of Project #161483 (Aug, 2017)</t>
  </si>
  <si>
    <t>Table 8-c:  Town of Aurora</t>
  </si>
  <si>
    <t>Summary of Project #149745</t>
  </si>
  <si>
    <t>Details of Project #149745 (Jul, 2016)</t>
  </si>
  <si>
    <t>LED6</t>
  </si>
  <si>
    <t>LED7</t>
  </si>
  <si>
    <t>LED11</t>
  </si>
  <si>
    <t>LED17</t>
  </si>
  <si>
    <t>LED26</t>
  </si>
  <si>
    <t>LED25</t>
  </si>
  <si>
    <t>Summary of Project #149740</t>
  </si>
  <si>
    <t>Details of Project #149740 (Mar, 2018)</t>
  </si>
  <si>
    <t>Decorative - Top Hat</t>
  </si>
  <si>
    <t>72W_245L 20LEDE10 MVOLT 4K R3 RNA PCLL NL</t>
  </si>
  <si>
    <t>44W_245L 20LEDE70 MVOLT 4K R3 RNA P7 PCLL HSS NL </t>
  </si>
  <si>
    <t>Decorative - Box Top</t>
  </si>
  <si>
    <t>69W_KAD LED 40C 530 40K R3</t>
  </si>
  <si>
    <t>Decorative - Victorian Lantern Post Top</t>
  </si>
  <si>
    <t>80W_CL41T4-FLAP-GAL-3-80W-4K</t>
  </si>
  <si>
    <t>Decorative - Victorian Lantern Side Mount</t>
  </si>
  <si>
    <t>100W_CL41P1-FLAC-GAL-3-100W</t>
  </si>
  <si>
    <t>Decorative Lantern Side Mount</t>
  </si>
  <si>
    <t>60W_CL41P1-FLAC-GAL-3-60W-4K</t>
  </si>
  <si>
    <t>40W_CL41T4-FLAP-GAL-3-40W-4K-120-EA1-DEP-PTDR-PTFS-CP4865-RAL9005TX</t>
  </si>
  <si>
    <t>80W_CL41T4-FLAP-GAL-3-80W-4K-120-EA1-DEP-PTDR-PTFS-CP4865-RAL9005TX</t>
  </si>
  <si>
    <t>42W_CL41P1-GAL-3-42W-4K-120-PTFS-PTDR-CP4714-RAL9005TX</t>
  </si>
  <si>
    <t>Table 8-d:  Town of Bradford</t>
  </si>
  <si>
    <t>Summary of Project #149252</t>
  </si>
  <si>
    <t>Details of Project #149252 (Jul, 2016)</t>
  </si>
  <si>
    <t>LED 1</t>
  </si>
  <si>
    <t>LED 2</t>
  </si>
  <si>
    <t>LED 4</t>
  </si>
  <si>
    <t>LED 5</t>
  </si>
  <si>
    <t>LED 3</t>
  </si>
  <si>
    <t>Table 8-e:  Town of New Tecumseth</t>
  </si>
  <si>
    <t>Summary of Project #146239</t>
  </si>
  <si>
    <t>Details of Project #146239 (Apr, 2017)</t>
  </si>
  <si>
    <t>Table 8-f:  Town of Richmond Hill</t>
  </si>
  <si>
    <t>Summary of Project #152002</t>
  </si>
  <si>
    <t>Details of Project #152002 (2019)</t>
  </si>
  <si>
    <t>50 to 75W Exterior HID</t>
  </si>
  <si>
    <t>LED fixture (≤30W)</t>
  </si>
  <si>
    <t>100 to 175W Exterior HID</t>
  </si>
  <si>
    <t>LED fixture (&gt;30W to ≤60W)</t>
  </si>
  <si>
    <t>200 to 250W Exterior HID</t>
  </si>
  <si>
    <t>LED fixture (&gt;60W to ≤120W)</t>
  </si>
  <si>
    <t>400 to 450W Exterior HID</t>
  </si>
  <si>
    <t>LED fixture (&gt;120W to ≤200W)</t>
  </si>
  <si>
    <t>750 to 1000W Exterior HID</t>
  </si>
  <si>
    <t>Persistence in 2020</t>
  </si>
  <si>
    <t>Persistence in 2021</t>
  </si>
  <si>
    <t>Persistence in 2022</t>
  </si>
  <si>
    <t>Table 8-g:  City of Vaughan</t>
  </si>
  <si>
    <t>Summary of Project #200324</t>
  </si>
  <si>
    <t>Details of Project #200324 (2019)</t>
  </si>
  <si>
    <t>LED fixture (≤30W)
≥400 lumens</t>
  </si>
  <si>
    <t>LED fixture ( ≤60W)
&gt;2,850 lumens</t>
  </si>
  <si>
    <t>LED fixture (≤120W)
&gt;5,700 lumens</t>
  </si>
  <si>
    <t>LED fixture (≤200W)
&gt;12,000 lumens</t>
  </si>
  <si>
    <t>LED fixture (≤530W)
≥30,000 lumens</t>
  </si>
  <si>
    <t>Summary of Project #200327</t>
  </si>
  <si>
    <t>Details of Project #200327 (2019)</t>
  </si>
  <si>
    <t>CST-8-6-D-9-T2-4N7-10K-AP</t>
  </si>
  <si>
    <t>CST-8-6-D-9-T3-4N7-10K-AP</t>
  </si>
  <si>
    <t>CST-8-6-D-9-T5-4N7-10K-AP</t>
  </si>
  <si>
    <t>Save on Energy Retrofit Program - SL only</t>
  </si>
  <si>
    <t>Save on Energy Smart Thermostat Program</t>
  </si>
  <si>
    <t>P/C Report</t>
  </si>
  <si>
    <t>Post P/C Report</t>
  </si>
  <si>
    <t>2019 True-up</t>
  </si>
  <si>
    <t>Social Benchmarking Program - Simple Energy</t>
  </si>
  <si>
    <t>Social Benchmarking Program - OPower</t>
  </si>
  <si>
    <t>Save on Energy Retrofit Program (exc. Streetlight) - FCR</t>
  </si>
  <si>
    <t>Social Benchmarking Local Program - OPower</t>
  </si>
  <si>
    <t>Save on Energy Retrofit Program (exc. Streetlight)- P4P</t>
  </si>
  <si>
    <t>Save on Energy Retrofit Streetlight Program - FCR</t>
  </si>
  <si>
    <t>Save on Energy Retrofit Streetlight Program - P4P</t>
  </si>
  <si>
    <t>C58</t>
  </si>
  <si>
    <t>D883,O883,D891,O891</t>
  </si>
  <si>
    <t>Q4 2021 Interest rate assuming to be consistent as Q3 2021</t>
  </si>
  <si>
    <t>When the Q4 Interest Rate is not yet published, Alectra assumes the same rate as prior quarter</t>
  </si>
  <si>
    <t>Streetlighting project savings are shown separately from the other Retrofit projects</t>
  </si>
  <si>
    <t>Streetlighting projects' savings are shown separately in the workform to avoid double counting of Streetlight project savings in the Retrofit Program line.</t>
  </si>
  <si>
    <t>Note:  Alectra relied on the Participation and Cost Report (P/C) and true up any savings subsequent to P/C report based on the CDM listing on closed/paid projects</t>
  </si>
  <si>
    <t>Alectra Utilities - PowerStream Rate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</si>
</sst>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409]mmm\-yy;@"/>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40" fontId="5" fillId="28" borderId="35" xfId="0" applyNumberFormat="1" applyFont="1" applyFill="1" applyBorder="1" applyProtection="1">
      <protection locked="0"/>
    </xf>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285" fontId="5" fillId="28" borderId="35" xfId="0" applyNumberFormat="1" applyFont="1" applyFill="1" applyBorder="1" applyAlignment="1">
      <alignment horizontal="left"/>
    </xf>
    <xf numFmtId="9" fontId="5" fillId="28" borderId="35" xfId="72" applyFont="1" applyFill="1" applyBorder="1" applyProtection="1">
      <protection locked="0"/>
    </xf>
    <xf numFmtId="2" fontId="5" fillId="28" borderId="35" xfId="0" applyNumberFormat="1" applyFont="1" applyFill="1" applyBorder="1" applyProtection="1">
      <protection locked="0"/>
    </xf>
    <xf numFmtId="2" fontId="5" fillId="28" borderId="35" xfId="0" quotePrefix="1"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40" fontId="4" fillId="28" borderId="35" xfId="0" applyNumberFormat="1" applyFont="1" applyFill="1" applyBorder="1" applyAlignment="1" applyProtection="1">
      <alignment horizontal="center"/>
      <protection locked="0"/>
    </xf>
    <xf numFmtId="40" fontId="4"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244" fillId="28" borderId="35" xfId="0" quotePrefix="1" applyNumberFormat="1" applyFont="1" applyFill="1" applyBorder="1" applyAlignment="1" applyProtection="1">
      <alignment horizont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222251" y="134471"/>
          <a:ext cx="8667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G7" sqref="G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4" t="s">
        <v>174</v>
      </c>
      <c r="C3" s="774"/>
    </row>
    <row r="4" spans="1:3" ht="11.25" customHeight="1"/>
    <row r="5" spans="1:3" s="30" customFormat="1" ht="25.5" customHeight="1">
      <c r="B5" s="60" t="s">
        <v>420</v>
      </c>
      <c r="C5" s="60" t="s">
        <v>173</v>
      </c>
    </row>
    <row r="6" spans="1:3" s="176" customFormat="1" ht="48" customHeight="1">
      <c r="A6" s="241"/>
      <c r="B6" s="618" t="s">
        <v>170</v>
      </c>
      <c r="C6" s="671" t="s">
        <v>604</v>
      </c>
    </row>
    <row r="7" spans="1:3" s="176" customFormat="1" ht="21" customHeight="1">
      <c r="A7" s="241"/>
      <c r="B7" s="612" t="s">
        <v>552</v>
      </c>
      <c r="C7" s="672" t="s">
        <v>617</v>
      </c>
    </row>
    <row r="8" spans="1:3" s="176" customFormat="1" ht="32.25" customHeight="1">
      <c r="B8" s="612" t="s">
        <v>367</v>
      </c>
      <c r="C8" s="673" t="s">
        <v>605</v>
      </c>
    </row>
    <row r="9" spans="1:3" s="176" customFormat="1" ht="27.75" customHeight="1">
      <c r="B9" s="612" t="s">
        <v>169</v>
      </c>
      <c r="C9" s="673" t="s">
        <v>606</v>
      </c>
    </row>
    <row r="10" spans="1:3" s="176" customFormat="1" ht="33" customHeight="1">
      <c r="B10" s="612" t="s">
        <v>602</v>
      </c>
      <c r="C10" s="672" t="s">
        <v>610</v>
      </c>
    </row>
    <row r="11" spans="1:3" s="176" customFormat="1" ht="26.25" customHeight="1">
      <c r="B11" s="627" t="s">
        <v>368</v>
      </c>
      <c r="C11" s="675" t="s">
        <v>607</v>
      </c>
    </row>
    <row r="12" spans="1:3" s="176" customFormat="1" ht="39.75" customHeight="1">
      <c r="B12" s="612" t="s">
        <v>369</v>
      </c>
      <c r="C12" s="673" t="s">
        <v>608</v>
      </c>
    </row>
    <row r="13" spans="1:3" s="176" customFormat="1" ht="18" customHeight="1">
      <c r="B13" s="612" t="s">
        <v>370</v>
      </c>
      <c r="C13" s="673" t="s">
        <v>609</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603</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4"/>
  <sheetViews>
    <sheetView topLeftCell="A544" zoomScale="90" zoomScaleNormal="90" workbookViewId="0">
      <pane xSplit="2" topLeftCell="C1" activePane="topRight" state="frozen"/>
      <selection pane="topRight" activeCell="AJ49" sqref="AJ49"/>
    </sheetView>
  </sheetViews>
  <sheetFormatPr defaultColWidth="9" defaultRowHeight="15" outlineLevelRow="1" outlineLevelCol="1"/>
  <cols>
    <col min="1" max="1" width="3.28515625" style="522" bestFit="1" customWidth="1"/>
    <col min="2" max="2" width="60.28515625" style="427" customWidth="1"/>
    <col min="3" max="3" width="32.140625" style="427" bestFit="1" customWidth="1"/>
    <col min="4" max="4" width="15.5703125" style="427" bestFit="1" customWidth="1"/>
    <col min="5" max="6" width="11.28515625" style="427" hidden="1" customWidth="1" outlineLevel="1"/>
    <col min="7" max="7" width="12.42578125" style="427" hidden="1" customWidth="1" outlineLevel="1"/>
    <col min="8" max="13" width="11.28515625" style="427" hidden="1" customWidth="1" outlineLevel="1"/>
    <col min="14" max="14" width="10.5703125" style="427" hidden="1" customWidth="1" outlineLevel="1"/>
    <col min="15" max="15" width="14.28515625" style="427" bestFit="1" customWidth="1" collapsed="1"/>
    <col min="16" max="17" width="7.28515625" style="427" hidden="1" customWidth="1" outlineLevel="1"/>
    <col min="18" max="24" width="6.140625" style="427" hidden="1" customWidth="1" outlineLevel="1"/>
    <col min="25" max="25" width="12.42578125" style="427" bestFit="1" customWidth="1" collapsed="1"/>
    <col min="26" max="27" width="14.28515625" style="427" bestFit="1" customWidth="1"/>
    <col min="28" max="28" width="11.42578125" style="427" bestFit="1" customWidth="1"/>
    <col min="29" max="29" width="16.7109375" style="427" bestFit="1" customWidth="1"/>
    <col min="30" max="30" width="18.5703125" style="427" customWidth="1"/>
    <col min="31" max="31" width="12.42578125" style="427" bestFit="1" customWidth="1"/>
    <col min="32" max="38" width="9.5703125" style="427" bestFit="1" customWidth="1"/>
    <col min="39" max="39" width="14.28515625" style="427" bestFit="1" customWidth="1"/>
    <col min="40" max="40" width="11.5703125" style="427" customWidth="1"/>
    <col min="41" max="16384" width="9" style="427"/>
  </cols>
  <sheetData>
    <row r="13" spans="2:39" ht="15.75" thickBot="1"/>
    <row r="14" spans="2:39" ht="26.25" customHeight="1" thickBot="1">
      <c r="B14" s="83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4"/>
      <c r="C16" s="817" t="s">
        <v>551</v>
      </c>
      <c r="D16" s="81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4" t="s">
        <v>505</v>
      </c>
      <c r="C18" s="833" t="s">
        <v>692</v>
      </c>
      <c r="D18" s="833"/>
      <c r="E18" s="833"/>
      <c r="F18" s="833"/>
      <c r="G18" s="833"/>
      <c r="H18" s="833"/>
      <c r="I18" s="833"/>
      <c r="J18" s="833"/>
      <c r="K18" s="833"/>
      <c r="L18" s="833"/>
      <c r="M18" s="833"/>
      <c r="N18" s="833"/>
      <c r="O18" s="833"/>
      <c r="P18" s="833"/>
      <c r="Q18" s="833"/>
      <c r="R18" s="833"/>
      <c r="S18" s="833"/>
      <c r="T18" s="833"/>
      <c r="U18" s="833"/>
      <c r="V18" s="833"/>
      <c r="W18" s="833"/>
      <c r="X18" s="833"/>
      <c r="Y18" s="606"/>
      <c r="Z18" s="606"/>
      <c r="AA18" s="606"/>
      <c r="AB18" s="606"/>
      <c r="AC18" s="606"/>
      <c r="AD18" s="606"/>
      <c r="AE18" s="270"/>
      <c r="AF18" s="265"/>
      <c r="AG18" s="265"/>
      <c r="AH18" s="265"/>
      <c r="AI18" s="265"/>
      <c r="AJ18" s="265"/>
      <c r="AK18" s="265"/>
      <c r="AL18" s="265"/>
      <c r="AM18" s="265"/>
    </row>
    <row r="19" spans="2:39" ht="45.75" customHeight="1">
      <c r="B19" s="834"/>
      <c r="C19" s="833" t="s">
        <v>575</v>
      </c>
      <c r="D19" s="833"/>
      <c r="E19" s="833"/>
      <c r="F19" s="833"/>
      <c r="G19" s="833"/>
      <c r="H19" s="833"/>
      <c r="I19" s="833"/>
      <c r="J19" s="833"/>
      <c r="K19" s="833"/>
      <c r="L19" s="833"/>
      <c r="M19" s="833"/>
      <c r="N19" s="833"/>
      <c r="O19" s="833"/>
      <c r="P19" s="833"/>
      <c r="Q19" s="833"/>
      <c r="R19" s="833"/>
      <c r="S19" s="833"/>
      <c r="T19" s="833"/>
      <c r="U19" s="833"/>
      <c r="V19" s="833"/>
      <c r="W19" s="833"/>
      <c r="X19" s="833"/>
      <c r="Y19" s="606"/>
      <c r="Z19" s="606"/>
      <c r="AA19" s="606"/>
      <c r="AB19" s="606"/>
      <c r="AC19" s="606"/>
      <c r="AD19" s="606"/>
      <c r="AE19" s="270"/>
      <c r="AF19" s="265"/>
      <c r="AG19" s="265"/>
      <c r="AH19" s="265"/>
      <c r="AI19" s="265"/>
      <c r="AJ19" s="265"/>
      <c r="AK19" s="265"/>
      <c r="AL19" s="265"/>
      <c r="AM19" s="265"/>
    </row>
    <row r="20" spans="2:39" ht="62.25" customHeight="1">
      <c r="B20" s="273"/>
      <c r="C20" s="833" t="s">
        <v>573</v>
      </c>
      <c r="D20" s="833"/>
      <c r="E20" s="833"/>
      <c r="F20" s="833"/>
      <c r="G20" s="833"/>
      <c r="H20" s="833"/>
      <c r="I20" s="833"/>
      <c r="J20" s="833"/>
      <c r="K20" s="833"/>
      <c r="L20" s="833"/>
      <c r="M20" s="833"/>
      <c r="N20" s="833"/>
      <c r="O20" s="833"/>
      <c r="P20" s="833"/>
      <c r="Q20" s="833"/>
      <c r="R20" s="833"/>
      <c r="S20" s="833"/>
      <c r="T20" s="833"/>
      <c r="U20" s="833"/>
      <c r="V20" s="833"/>
      <c r="W20" s="833"/>
      <c r="X20" s="833"/>
      <c r="Y20" s="606"/>
      <c r="Z20" s="606"/>
      <c r="AA20" s="606"/>
      <c r="AB20" s="606"/>
      <c r="AC20" s="606"/>
      <c r="AD20" s="606"/>
      <c r="AE20" s="428"/>
      <c r="AF20" s="265"/>
      <c r="AG20" s="265"/>
      <c r="AH20" s="265"/>
      <c r="AI20" s="265"/>
      <c r="AJ20" s="265"/>
      <c r="AK20" s="265"/>
      <c r="AL20" s="265"/>
      <c r="AM20" s="265"/>
    </row>
    <row r="21" spans="2:39" ht="37.5" customHeight="1">
      <c r="B21" s="273"/>
      <c r="C21" s="833" t="s">
        <v>637</v>
      </c>
      <c r="D21" s="833"/>
      <c r="E21" s="833"/>
      <c r="F21" s="833"/>
      <c r="G21" s="833"/>
      <c r="H21" s="833"/>
      <c r="I21" s="833"/>
      <c r="J21" s="833"/>
      <c r="K21" s="833"/>
      <c r="L21" s="833"/>
      <c r="M21" s="833"/>
      <c r="N21" s="833"/>
      <c r="O21" s="833"/>
      <c r="P21" s="833"/>
      <c r="Q21" s="833"/>
      <c r="R21" s="833"/>
      <c r="S21" s="833"/>
      <c r="T21" s="833"/>
      <c r="U21" s="833"/>
      <c r="V21" s="833"/>
      <c r="W21" s="833"/>
      <c r="X21" s="833"/>
      <c r="Y21" s="606"/>
      <c r="Z21" s="606"/>
      <c r="AA21" s="606"/>
      <c r="AB21" s="606"/>
      <c r="AC21" s="606"/>
      <c r="AD21" s="606"/>
      <c r="AE21" s="276"/>
      <c r="AF21" s="265"/>
      <c r="AG21" s="265"/>
      <c r="AH21" s="265"/>
      <c r="AI21" s="265"/>
      <c r="AJ21" s="265"/>
      <c r="AK21" s="265"/>
      <c r="AL21" s="265"/>
      <c r="AM21" s="265"/>
    </row>
    <row r="22" spans="2:39" ht="54.75" customHeight="1">
      <c r="B22" s="273"/>
      <c r="C22" s="833" t="s">
        <v>623</v>
      </c>
      <c r="D22" s="833"/>
      <c r="E22" s="833"/>
      <c r="F22" s="833"/>
      <c r="G22" s="833"/>
      <c r="H22" s="833"/>
      <c r="I22" s="833"/>
      <c r="J22" s="833"/>
      <c r="K22" s="833"/>
      <c r="L22" s="833"/>
      <c r="M22" s="833"/>
      <c r="N22" s="833"/>
      <c r="O22" s="833"/>
      <c r="P22" s="833"/>
      <c r="Q22" s="833"/>
      <c r="R22" s="833"/>
      <c r="S22" s="833"/>
      <c r="T22" s="833"/>
      <c r="U22" s="833"/>
      <c r="V22" s="833"/>
      <c r="W22" s="833"/>
      <c r="X22" s="833"/>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4"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4"/>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4" t="s">
        <v>211</v>
      </c>
      <c r="C34" s="826" t="s">
        <v>33</v>
      </c>
      <c r="D34" s="284" t="s">
        <v>422</v>
      </c>
      <c r="E34" s="828" t="s">
        <v>209</v>
      </c>
      <c r="F34" s="829"/>
      <c r="G34" s="829"/>
      <c r="H34" s="829"/>
      <c r="I34" s="829"/>
      <c r="J34" s="829"/>
      <c r="K34" s="829"/>
      <c r="L34" s="829"/>
      <c r="M34" s="830"/>
      <c r="N34" s="831" t="s">
        <v>213</v>
      </c>
      <c r="O34" s="284" t="s">
        <v>423</v>
      </c>
      <c r="P34" s="828" t="s">
        <v>212</v>
      </c>
      <c r="Q34" s="829"/>
      <c r="R34" s="829"/>
      <c r="S34" s="829"/>
      <c r="T34" s="829"/>
      <c r="U34" s="829"/>
      <c r="V34" s="829"/>
      <c r="W34" s="829"/>
      <c r="X34" s="830"/>
      <c r="Y34" s="821" t="s">
        <v>243</v>
      </c>
      <c r="Z34" s="822"/>
      <c r="AA34" s="822"/>
      <c r="AB34" s="822"/>
      <c r="AC34" s="822"/>
      <c r="AD34" s="822"/>
      <c r="AE34" s="822"/>
      <c r="AF34" s="822"/>
      <c r="AG34" s="822"/>
      <c r="AH34" s="822"/>
      <c r="AI34" s="822"/>
      <c r="AJ34" s="822"/>
      <c r="AK34" s="822"/>
      <c r="AL34" s="822"/>
      <c r="AM34" s="823"/>
    </row>
    <row r="35" spans="1:39" ht="65.25" customHeight="1">
      <c r="B35" s="825"/>
      <c r="C35" s="827"/>
      <c r="D35" s="285">
        <v>2015</v>
      </c>
      <c r="E35" s="285">
        <v>2016</v>
      </c>
      <c r="F35" s="285">
        <v>2017</v>
      </c>
      <c r="G35" s="285">
        <v>2018</v>
      </c>
      <c r="H35" s="285">
        <v>2019</v>
      </c>
      <c r="I35" s="285">
        <v>2020</v>
      </c>
      <c r="J35" s="285">
        <v>2021</v>
      </c>
      <c r="K35" s="285">
        <v>2022</v>
      </c>
      <c r="L35" s="285">
        <v>2023</v>
      </c>
      <c r="M35" s="429">
        <v>2024</v>
      </c>
      <c r="N35" s="83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Large Use</v>
      </c>
      <c r="AC35" s="285" t="str">
        <f>'1.  LRAMVA Summary'!H52</f>
        <v>Unmetered Scattered Load</v>
      </c>
      <c r="AD35" s="285" t="str">
        <f>'1.  LRAMVA Summary'!I52</f>
        <v>Sentinel Lighting</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1027535</v>
      </c>
      <c r="E38" s="295">
        <f>'7.  Persistence Report'!AV27</f>
        <v>1018620</v>
      </c>
      <c r="F38" s="295">
        <f>'7.  Persistence Report'!AW27</f>
        <v>1018620</v>
      </c>
      <c r="G38" s="295">
        <f>'7.  Persistence Report'!AX27</f>
        <v>1018620</v>
      </c>
      <c r="H38" s="295">
        <f>'7.  Persistence Report'!AY27</f>
        <v>1018620</v>
      </c>
      <c r="I38" s="295">
        <f>'7.  Persistence Report'!AZ27</f>
        <v>1018620</v>
      </c>
      <c r="J38" s="295">
        <f>'7.  Persistence Report'!BA27</f>
        <v>1018620</v>
      </c>
      <c r="K38" s="295">
        <f>'7.  Persistence Report'!BB27</f>
        <v>1018276</v>
      </c>
      <c r="L38" s="295">
        <f>'7.  Persistence Report'!BC27</f>
        <v>1018276</v>
      </c>
      <c r="M38" s="295">
        <f>'7.  Persistence Report'!BD27</f>
        <v>1018276</v>
      </c>
      <c r="N38" s="291"/>
      <c r="O38" s="295">
        <v>69</v>
      </c>
      <c r="P38" s="295"/>
      <c r="Q38" s="295"/>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idden="1" outlineLevel="1">
      <c r="B39" s="294" t="s">
        <v>267</v>
      </c>
      <c r="C39" s="291" t="s">
        <v>163</v>
      </c>
      <c r="D39" s="295">
        <v>46083</v>
      </c>
      <c r="E39" s="295">
        <f>D39*(E38/D38)</f>
        <v>45683.179122852263</v>
      </c>
      <c r="F39" s="295">
        <f t="shared" ref="F39:M39" si="0">E39*(F38/E38)</f>
        <v>45683.179122852263</v>
      </c>
      <c r="G39" s="295">
        <f t="shared" si="0"/>
        <v>45683.179122852263</v>
      </c>
      <c r="H39" s="295">
        <f t="shared" si="0"/>
        <v>45683.179122852263</v>
      </c>
      <c r="I39" s="295">
        <f t="shared" si="0"/>
        <v>45683.179122852263</v>
      </c>
      <c r="J39" s="295">
        <f t="shared" si="0"/>
        <v>45683.179122852263</v>
      </c>
      <c r="K39" s="295">
        <f t="shared" si="0"/>
        <v>45667.751373919134</v>
      </c>
      <c r="L39" s="295">
        <f t="shared" si="0"/>
        <v>45667.751373919134</v>
      </c>
      <c r="M39" s="295">
        <f t="shared" si="0"/>
        <v>45667.751373919134</v>
      </c>
      <c r="N39" s="468"/>
      <c r="O39" s="295">
        <v>2</v>
      </c>
      <c r="P39" s="295"/>
      <c r="Q39" s="295"/>
      <c r="R39" s="295"/>
      <c r="S39" s="295"/>
      <c r="T39" s="295"/>
      <c r="U39" s="295"/>
      <c r="V39" s="295"/>
      <c r="W39" s="295"/>
      <c r="X39" s="295"/>
      <c r="Y39" s="411">
        <f>Y38</f>
        <v>1</v>
      </c>
      <c r="Z39" s="411">
        <f t="shared" ref="Z39:AL39" si="1">Z38</f>
        <v>0</v>
      </c>
      <c r="AA39" s="411">
        <f t="shared" si="1"/>
        <v>0</v>
      </c>
      <c r="AB39" s="411">
        <f t="shared" si="1"/>
        <v>0</v>
      </c>
      <c r="AC39" s="411">
        <f t="shared" si="1"/>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768"/>
      <c r="F40" s="768"/>
      <c r="G40" s="768"/>
      <c r="H40" s="768"/>
      <c r="I40" s="768"/>
      <c r="J40" s="768"/>
      <c r="K40" s="768"/>
      <c r="L40" s="768"/>
      <c r="M40" s="768"/>
      <c r="N40" s="300"/>
      <c r="O40" s="768"/>
      <c r="P40" s="768"/>
      <c r="Q40" s="768"/>
      <c r="R40" s="768"/>
      <c r="S40" s="768"/>
      <c r="T40" s="768"/>
      <c r="U40" s="768"/>
      <c r="V40" s="768"/>
      <c r="W40" s="768"/>
      <c r="X40" s="768"/>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2194924</v>
      </c>
      <c r="E41" s="295">
        <f>'7.  Persistence Report'!AV28</f>
        <v>2119365</v>
      </c>
      <c r="F41" s="295">
        <f>'7.  Persistence Report'!AW28</f>
        <v>2119365</v>
      </c>
      <c r="G41" s="295">
        <f>'7.  Persistence Report'!AX28</f>
        <v>2119365</v>
      </c>
      <c r="H41" s="295">
        <f>'7.  Persistence Report'!AY28</f>
        <v>2119365</v>
      </c>
      <c r="I41" s="295">
        <f>'7.  Persistence Report'!AZ28</f>
        <v>2119365</v>
      </c>
      <c r="J41" s="295">
        <f>'7.  Persistence Report'!BA28</f>
        <v>2119365</v>
      </c>
      <c r="K41" s="295">
        <f>'7.  Persistence Report'!BB28</f>
        <v>2119365</v>
      </c>
      <c r="L41" s="295">
        <f>'7.  Persistence Report'!BC28</f>
        <v>2119365</v>
      </c>
      <c r="M41" s="295">
        <f>'7.  Persistence Report'!BD28</f>
        <v>2119365</v>
      </c>
      <c r="N41" s="291"/>
      <c r="O41" s="295">
        <v>163</v>
      </c>
      <c r="P41" s="295"/>
      <c r="Q41" s="295"/>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idden="1" outlineLevel="1">
      <c r="B42" s="294" t="s">
        <v>267</v>
      </c>
      <c r="C42" s="291" t="s">
        <v>163</v>
      </c>
      <c r="D42" s="295"/>
      <c r="E42" s="295"/>
      <c r="F42" s="295"/>
      <c r="G42" s="295"/>
      <c r="H42" s="295"/>
      <c r="I42" s="295"/>
      <c r="J42" s="295"/>
      <c r="K42" s="295"/>
      <c r="L42" s="295"/>
      <c r="M42" s="295"/>
      <c r="N42" s="468"/>
      <c r="O42" s="295">
        <v>0</v>
      </c>
      <c r="P42" s="295"/>
      <c r="Q42" s="295"/>
      <c r="R42" s="295"/>
      <c r="S42" s="295"/>
      <c r="T42" s="295"/>
      <c r="U42" s="295"/>
      <c r="V42" s="295"/>
      <c r="W42" s="295"/>
      <c r="X42" s="295"/>
      <c r="Y42" s="411">
        <f>Y41</f>
        <v>1</v>
      </c>
      <c r="Z42" s="411">
        <f t="shared" ref="Z42" si="2">Z41</f>
        <v>0</v>
      </c>
      <c r="AA42" s="411">
        <f t="shared" ref="AA42" si="3">AA41</f>
        <v>0</v>
      </c>
      <c r="AB42" s="411">
        <f t="shared" ref="AB42" si="4">AB41</f>
        <v>0</v>
      </c>
      <c r="AC42" s="411">
        <f t="shared" ref="AC42" si="5">AC41</f>
        <v>0</v>
      </c>
      <c r="AD42" s="411">
        <f t="shared" ref="AD42" si="6">AD41</f>
        <v>0</v>
      </c>
      <c r="AE42" s="411">
        <f t="shared" ref="AE42" si="7">AE41</f>
        <v>0</v>
      </c>
      <c r="AF42" s="411">
        <f t="shared" ref="AF42" si="8">AF41</f>
        <v>0</v>
      </c>
      <c r="AG42" s="411">
        <f t="shared" ref="AG42" si="9">AG41</f>
        <v>0</v>
      </c>
      <c r="AH42" s="411">
        <f t="shared" ref="AH42" si="10">AH41</f>
        <v>0</v>
      </c>
      <c r="AI42" s="411">
        <f t="shared" ref="AI42" si="11">AI41</f>
        <v>0</v>
      </c>
      <c r="AJ42" s="411">
        <f t="shared" ref="AJ42" si="12">AJ41</f>
        <v>0</v>
      </c>
      <c r="AK42" s="411">
        <f t="shared" ref="AK42" si="13">AK41</f>
        <v>0</v>
      </c>
      <c r="AL42" s="411">
        <f t="shared" ref="AL42" si="14">AL41</f>
        <v>0</v>
      </c>
      <c r="AM42" s="297"/>
    </row>
    <row r="43" spans="1:39" ht="15.75" hidden="1" outlineLevel="1">
      <c r="B43" s="298"/>
      <c r="C43" s="299"/>
      <c r="D43" s="304"/>
      <c r="E43" s="769"/>
      <c r="F43" s="769"/>
      <c r="G43" s="769"/>
      <c r="H43" s="769"/>
      <c r="I43" s="769"/>
      <c r="J43" s="769"/>
      <c r="K43" s="769"/>
      <c r="L43" s="769"/>
      <c r="M43" s="769"/>
      <c r="N43" s="300"/>
      <c r="O43" s="769"/>
      <c r="P43" s="769"/>
      <c r="Q43" s="769"/>
      <c r="R43" s="769"/>
      <c r="S43" s="769"/>
      <c r="T43" s="769"/>
      <c r="U43" s="769"/>
      <c r="V43" s="769"/>
      <c r="W43" s="769"/>
      <c r="X43" s="769"/>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155424</v>
      </c>
      <c r="E44" s="295">
        <f>'7.  Persistence Report'!AV29</f>
        <v>155424</v>
      </c>
      <c r="F44" s="295">
        <f>'7.  Persistence Report'!AW29</f>
        <v>155424</v>
      </c>
      <c r="G44" s="295">
        <f>'7.  Persistence Report'!AX29</f>
        <v>154902</v>
      </c>
      <c r="H44" s="295">
        <f>'7.  Persistence Report'!AY29</f>
        <v>94825</v>
      </c>
      <c r="I44" s="295">
        <f>'7.  Persistence Report'!AZ29</f>
        <v>0</v>
      </c>
      <c r="J44" s="295">
        <f>'7.  Persistence Report'!BA29</f>
        <v>0</v>
      </c>
      <c r="K44" s="295">
        <f>'7.  Persistence Report'!BB29</f>
        <v>0</v>
      </c>
      <c r="L44" s="295">
        <f>'7.  Persistence Report'!BC29</f>
        <v>0</v>
      </c>
      <c r="M44" s="295">
        <f>'7.  Persistence Report'!BD29</f>
        <v>0</v>
      </c>
      <c r="N44" s="291"/>
      <c r="O44" s="295">
        <v>23</v>
      </c>
      <c r="P44" s="295"/>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idden="1" outlineLevel="1">
      <c r="B45" s="294" t="s">
        <v>267</v>
      </c>
      <c r="C45" s="291" t="s">
        <v>163</v>
      </c>
      <c r="D45" s="295"/>
      <c r="E45" s="295"/>
      <c r="F45" s="295"/>
      <c r="G45" s="295"/>
      <c r="H45" s="295"/>
      <c r="I45" s="295"/>
      <c r="J45" s="295"/>
      <c r="K45" s="295"/>
      <c r="L45" s="295"/>
      <c r="M45" s="295"/>
      <c r="N45" s="468"/>
      <c r="O45" s="295">
        <v>0</v>
      </c>
      <c r="P45" s="295"/>
      <c r="Q45" s="295"/>
      <c r="R45" s="295"/>
      <c r="S45" s="295"/>
      <c r="T45" s="295"/>
      <c r="U45" s="295"/>
      <c r="V45" s="295"/>
      <c r="W45" s="295"/>
      <c r="X45" s="295"/>
      <c r="Y45" s="411">
        <f>Y44</f>
        <v>1</v>
      </c>
      <c r="Z45" s="411">
        <f t="shared" ref="Z45" si="15">Z44</f>
        <v>0</v>
      </c>
      <c r="AA45" s="411">
        <f t="shared" ref="AA45" si="16">AA44</f>
        <v>0</v>
      </c>
      <c r="AB45" s="411">
        <f t="shared" ref="AB45" si="17">AB44</f>
        <v>0</v>
      </c>
      <c r="AC45" s="411">
        <f t="shared" ref="AC45" si="18">AC44</f>
        <v>0</v>
      </c>
      <c r="AD45" s="411">
        <f t="shared" ref="AD45" si="19">AD44</f>
        <v>0</v>
      </c>
      <c r="AE45" s="411">
        <f t="shared" ref="AE45" si="20">AE44</f>
        <v>0</v>
      </c>
      <c r="AF45" s="411">
        <f t="shared" ref="AF45" si="21">AF44</f>
        <v>0</v>
      </c>
      <c r="AG45" s="411">
        <f t="shared" ref="AG45" si="22">AG44</f>
        <v>0</v>
      </c>
      <c r="AH45" s="411">
        <f t="shared" ref="AH45" si="23">AH44</f>
        <v>0</v>
      </c>
      <c r="AI45" s="411">
        <f t="shared" ref="AI45" si="24">AI44</f>
        <v>0</v>
      </c>
      <c r="AJ45" s="411">
        <f t="shared" ref="AJ45" si="25">AJ44</f>
        <v>0</v>
      </c>
      <c r="AK45" s="411">
        <f t="shared" ref="AK45" si="26">AK44</f>
        <v>0</v>
      </c>
      <c r="AL45" s="411">
        <f t="shared" ref="AL45" si="27">AL44</f>
        <v>0</v>
      </c>
      <c r="AM45" s="297"/>
    </row>
    <row r="46" spans="1:39" hidden="1" outlineLevel="1">
      <c r="B46" s="294"/>
      <c r="C46" s="305"/>
      <c r="D46" s="291"/>
      <c r="E46" s="770"/>
      <c r="F46" s="770"/>
      <c r="G46" s="770"/>
      <c r="H46" s="770"/>
      <c r="I46" s="770"/>
      <c r="J46" s="770"/>
      <c r="K46" s="770"/>
      <c r="L46" s="770"/>
      <c r="M46" s="770"/>
      <c r="N46" s="291"/>
      <c r="O46" s="770"/>
      <c r="P46" s="770"/>
      <c r="Q46" s="770"/>
      <c r="R46" s="770"/>
      <c r="S46" s="770"/>
      <c r="T46" s="770"/>
      <c r="U46" s="770"/>
      <c r="V46" s="770"/>
      <c r="W46" s="770"/>
      <c r="X46" s="770"/>
      <c r="Y46" s="412"/>
      <c r="Z46" s="412"/>
      <c r="AA46" s="412"/>
      <c r="AB46" s="412"/>
      <c r="AC46" s="412"/>
      <c r="AD46" s="412"/>
      <c r="AE46" s="412"/>
      <c r="AF46" s="412"/>
      <c r="AG46" s="412"/>
      <c r="AH46" s="412"/>
      <c r="AI46" s="412"/>
      <c r="AJ46" s="412"/>
      <c r="AK46" s="412"/>
      <c r="AL46" s="412"/>
      <c r="AM46" s="306"/>
    </row>
    <row r="47" spans="1:39" hidden="1" outlineLevel="1">
      <c r="A47" s="522">
        <v>4</v>
      </c>
      <c r="B47" s="520" t="s">
        <v>678</v>
      </c>
      <c r="C47" s="291" t="s">
        <v>25</v>
      </c>
      <c r="D47" s="295">
        <v>3175791</v>
      </c>
      <c r="E47" s="295">
        <f>'7.  Persistence Report'!AV30</f>
        <v>3175791</v>
      </c>
      <c r="F47" s="295">
        <f>'7.  Persistence Report'!AW30</f>
        <v>3175791</v>
      </c>
      <c r="G47" s="295">
        <f>'7.  Persistence Report'!AX30</f>
        <v>3175791</v>
      </c>
      <c r="H47" s="295">
        <f>'7.  Persistence Report'!AY30</f>
        <v>3175791</v>
      </c>
      <c r="I47" s="295">
        <f>'7.  Persistence Report'!AZ30</f>
        <v>3175791</v>
      </c>
      <c r="J47" s="295">
        <f>'7.  Persistence Report'!BA30</f>
        <v>3175791</v>
      </c>
      <c r="K47" s="295">
        <f>'7.  Persistence Report'!BB30</f>
        <v>3175791</v>
      </c>
      <c r="L47" s="295">
        <f>'7.  Persistence Report'!BC30</f>
        <v>3175791</v>
      </c>
      <c r="M47" s="295">
        <f>'7.  Persistence Report'!BD30</f>
        <v>3175791</v>
      </c>
      <c r="N47" s="291"/>
      <c r="O47" s="295">
        <v>1685</v>
      </c>
      <c r="P47" s="295"/>
      <c r="Q47" s="295"/>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idden="1" outlineLevel="1">
      <c r="B48" s="294" t="s">
        <v>267</v>
      </c>
      <c r="C48" s="291" t="s">
        <v>163</v>
      </c>
      <c r="D48" s="295">
        <v>43375</v>
      </c>
      <c r="E48" s="295">
        <f t="shared" ref="E48:M48" si="28">D48*(E47/D47)</f>
        <v>43375</v>
      </c>
      <c r="F48" s="295">
        <f t="shared" si="28"/>
        <v>43375</v>
      </c>
      <c r="G48" s="295">
        <f t="shared" si="28"/>
        <v>43375</v>
      </c>
      <c r="H48" s="295">
        <f t="shared" si="28"/>
        <v>43375</v>
      </c>
      <c r="I48" s="295">
        <f t="shared" si="28"/>
        <v>43375</v>
      </c>
      <c r="J48" s="295">
        <f t="shared" si="28"/>
        <v>43375</v>
      </c>
      <c r="K48" s="295">
        <f t="shared" si="28"/>
        <v>43375</v>
      </c>
      <c r="L48" s="295">
        <f t="shared" si="28"/>
        <v>43375</v>
      </c>
      <c r="M48" s="295">
        <f t="shared" si="28"/>
        <v>43375</v>
      </c>
      <c r="N48" s="468"/>
      <c r="O48" s="295">
        <v>22</v>
      </c>
      <c r="P48" s="295"/>
      <c r="Q48" s="295"/>
      <c r="R48" s="295"/>
      <c r="S48" s="295"/>
      <c r="T48" s="295"/>
      <c r="U48" s="295"/>
      <c r="V48" s="295"/>
      <c r="W48" s="295"/>
      <c r="X48" s="295"/>
      <c r="Y48" s="411">
        <f>Y47</f>
        <v>1</v>
      </c>
      <c r="Z48" s="411">
        <f t="shared" ref="Z48" si="29">Z47</f>
        <v>0</v>
      </c>
      <c r="AA48" s="411">
        <f t="shared" ref="AA48" si="30">AA47</f>
        <v>0</v>
      </c>
      <c r="AB48" s="411">
        <f t="shared" ref="AB48" si="31">AB47</f>
        <v>0</v>
      </c>
      <c r="AC48" s="411">
        <f t="shared" ref="AC48" si="32">AC47</f>
        <v>0</v>
      </c>
      <c r="AD48" s="411">
        <f t="shared" ref="AD48" si="33">AD47</f>
        <v>0</v>
      </c>
      <c r="AE48" s="411">
        <f t="shared" ref="AE48" si="34">AE47</f>
        <v>0</v>
      </c>
      <c r="AF48" s="411">
        <f t="shared" ref="AF48" si="35">AF47</f>
        <v>0</v>
      </c>
      <c r="AG48" s="411">
        <f t="shared" ref="AG48" si="36">AG47</f>
        <v>0</v>
      </c>
      <c r="AH48" s="411">
        <f t="shared" ref="AH48" si="37">AH47</f>
        <v>0</v>
      </c>
      <c r="AI48" s="411">
        <f t="shared" ref="AI48" si="38">AI47</f>
        <v>0</v>
      </c>
      <c r="AJ48" s="411">
        <f t="shared" ref="AJ48" si="39">AJ47</f>
        <v>0</v>
      </c>
      <c r="AK48" s="411">
        <f t="shared" ref="AK48" si="40">AK47</f>
        <v>0</v>
      </c>
      <c r="AL48" s="411">
        <f t="shared" ref="AL48" si="41">AL47</f>
        <v>0</v>
      </c>
      <c r="AM48" s="297"/>
    </row>
    <row r="49" spans="1:39" hidden="1" outlineLevel="1">
      <c r="B49" s="294"/>
      <c r="C49" s="305"/>
      <c r="D49" s="304"/>
      <c r="E49" s="769"/>
      <c r="F49" s="769"/>
      <c r="G49" s="769"/>
      <c r="H49" s="769"/>
      <c r="I49" s="769"/>
      <c r="J49" s="769"/>
      <c r="K49" s="769"/>
      <c r="L49" s="769"/>
      <c r="M49" s="769"/>
      <c r="N49" s="291"/>
      <c r="O49" s="769"/>
      <c r="P49" s="769"/>
      <c r="Q49" s="769"/>
      <c r="R49" s="769"/>
      <c r="S49" s="769"/>
      <c r="T49" s="769"/>
      <c r="U49" s="769"/>
      <c r="V49" s="769"/>
      <c r="W49" s="769"/>
      <c r="X49" s="769"/>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v>58971</v>
      </c>
      <c r="E50" s="295">
        <f>'7.  Persistence Report'!AV31</f>
        <v>58971</v>
      </c>
      <c r="F50" s="295">
        <f>'7.  Persistence Report'!AW31</f>
        <v>58971</v>
      </c>
      <c r="G50" s="295">
        <f>'7.  Persistence Report'!AX31</f>
        <v>58971</v>
      </c>
      <c r="H50" s="295">
        <f>'7.  Persistence Report'!AY31</f>
        <v>58971</v>
      </c>
      <c r="I50" s="295">
        <f>'7.  Persistence Report'!AZ31</f>
        <v>58971</v>
      </c>
      <c r="J50" s="295">
        <f>'7.  Persistence Report'!BA31</f>
        <v>58971</v>
      </c>
      <c r="K50" s="295">
        <f>'7.  Persistence Report'!BB31</f>
        <v>58971</v>
      </c>
      <c r="L50" s="295">
        <f>'7.  Persistence Report'!BC31</f>
        <v>58971</v>
      </c>
      <c r="M50" s="295">
        <f>'7.  Persistence Report'!BD31</f>
        <v>58971</v>
      </c>
      <c r="N50" s="291"/>
      <c r="O50" s="295">
        <v>21</v>
      </c>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idden="1" outlineLevel="1">
      <c r="B51" s="294" t="s">
        <v>267</v>
      </c>
      <c r="C51" s="291" t="s">
        <v>163</v>
      </c>
      <c r="D51" s="295">
        <v>805682</v>
      </c>
      <c r="E51" s="295">
        <f t="shared" ref="E51:M51" si="42">D51*(E50/D50)</f>
        <v>805682</v>
      </c>
      <c r="F51" s="295">
        <f t="shared" si="42"/>
        <v>805682</v>
      </c>
      <c r="G51" s="295">
        <f t="shared" si="42"/>
        <v>805682</v>
      </c>
      <c r="H51" s="295">
        <f t="shared" si="42"/>
        <v>805682</v>
      </c>
      <c r="I51" s="295">
        <f t="shared" si="42"/>
        <v>805682</v>
      </c>
      <c r="J51" s="295">
        <f t="shared" si="42"/>
        <v>805682</v>
      </c>
      <c r="K51" s="295">
        <f t="shared" si="42"/>
        <v>805682</v>
      </c>
      <c r="L51" s="295">
        <f t="shared" si="42"/>
        <v>805682</v>
      </c>
      <c r="M51" s="295">
        <f t="shared" si="42"/>
        <v>805682</v>
      </c>
      <c r="N51" s="468"/>
      <c r="O51" s="295">
        <v>42</v>
      </c>
      <c r="P51" s="295"/>
      <c r="Q51" s="295"/>
      <c r="R51" s="295"/>
      <c r="S51" s="295"/>
      <c r="T51" s="295"/>
      <c r="U51" s="295"/>
      <c r="V51" s="295"/>
      <c r="W51" s="295"/>
      <c r="X51" s="295"/>
      <c r="Y51" s="411">
        <f>Y50</f>
        <v>1</v>
      </c>
      <c r="Z51" s="411">
        <f t="shared" ref="Z51" si="43">Z50</f>
        <v>0</v>
      </c>
      <c r="AA51" s="411">
        <f t="shared" ref="AA51" si="44">AA50</f>
        <v>0</v>
      </c>
      <c r="AB51" s="411">
        <f t="shared" ref="AB51" si="45">AB50</f>
        <v>0</v>
      </c>
      <c r="AC51" s="411">
        <f t="shared" ref="AC51" si="46">AC50</f>
        <v>0</v>
      </c>
      <c r="AD51" s="411">
        <f t="shared" ref="AD51" si="47">AD50</f>
        <v>0</v>
      </c>
      <c r="AE51" s="411">
        <f t="shared" ref="AE51" si="48">AE50</f>
        <v>0</v>
      </c>
      <c r="AF51" s="411">
        <f t="shared" ref="AF51" si="49">AF50</f>
        <v>0</v>
      </c>
      <c r="AG51" s="411">
        <f t="shared" ref="AG51" si="50">AG50</f>
        <v>0</v>
      </c>
      <c r="AH51" s="411">
        <f t="shared" ref="AH51" si="51">AH50</f>
        <v>0</v>
      </c>
      <c r="AI51" s="411">
        <f t="shared" ref="AI51" si="52">AI50</f>
        <v>0</v>
      </c>
      <c r="AJ51" s="411">
        <f t="shared" ref="AJ51" si="53">AJ50</f>
        <v>0</v>
      </c>
      <c r="AK51" s="411">
        <f t="shared" ref="AK51" si="54">AK50</f>
        <v>0</v>
      </c>
      <c r="AL51" s="411">
        <f t="shared" ref="AL51" si="55">AL50</f>
        <v>0</v>
      </c>
      <c r="AM51" s="297"/>
    </row>
    <row r="52" spans="1:39" hidden="1" outlineLevel="1">
      <c r="B52" s="294"/>
      <c r="C52" s="291"/>
      <c r="D52" s="291"/>
      <c r="E52" s="770"/>
      <c r="F52" s="770"/>
      <c r="G52" s="770"/>
      <c r="H52" s="770"/>
      <c r="I52" s="770"/>
      <c r="J52" s="770"/>
      <c r="K52" s="770"/>
      <c r="L52" s="770"/>
      <c r="M52" s="770"/>
      <c r="N52" s="291"/>
      <c r="O52" s="770"/>
      <c r="P52" s="770"/>
      <c r="Q52" s="770"/>
      <c r="R52" s="770"/>
      <c r="S52" s="770"/>
      <c r="T52" s="770"/>
      <c r="U52" s="770"/>
      <c r="V52" s="770"/>
      <c r="W52" s="770"/>
      <c r="X52" s="770"/>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771"/>
      <c r="F53" s="771"/>
      <c r="G53" s="771"/>
      <c r="H53" s="771"/>
      <c r="I53" s="771"/>
      <c r="J53" s="771"/>
      <c r="K53" s="771"/>
      <c r="L53" s="771"/>
      <c r="M53" s="771"/>
      <c r="N53" s="290"/>
      <c r="O53" s="771"/>
      <c r="P53" s="771"/>
      <c r="Q53" s="771"/>
      <c r="R53" s="771"/>
      <c r="S53" s="771"/>
      <c r="T53" s="771"/>
      <c r="U53" s="771"/>
      <c r="V53" s="771"/>
      <c r="W53" s="771"/>
      <c r="X53" s="771"/>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v>875115</v>
      </c>
      <c r="E54" s="295">
        <f>'7.  Persistence Report'!AV32</f>
        <v>875115</v>
      </c>
      <c r="F54" s="295">
        <f>'7.  Persistence Report'!AW32</f>
        <v>875115</v>
      </c>
      <c r="G54" s="295">
        <f>'7.  Persistence Report'!AX32</f>
        <v>875115</v>
      </c>
      <c r="H54" s="295">
        <f>'7.  Persistence Report'!AY32</f>
        <v>0</v>
      </c>
      <c r="I54" s="295">
        <f>'7.  Persistence Report'!AZ32</f>
        <v>0</v>
      </c>
      <c r="J54" s="295">
        <f>'7.  Persistence Report'!BA32</f>
        <v>0</v>
      </c>
      <c r="K54" s="295">
        <f>'7.  Persistence Report'!BB32</f>
        <v>0</v>
      </c>
      <c r="L54" s="295">
        <f>'7.  Persistence Report'!BC32</f>
        <v>0</v>
      </c>
      <c r="M54" s="295">
        <f>'7.  Persistence Report'!BD32</f>
        <v>0</v>
      </c>
      <c r="N54" s="295">
        <v>12</v>
      </c>
      <c r="O54" s="295">
        <v>187</v>
      </c>
      <c r="P54" s="295">
        <f>'7.  Persistence Report'!P32</f>
        <v>187</v>
      </c>
      <c r="Q54" s="295">
        <f>'7.  Persistence Report'!Q32</f>
        <v>187</v>
      </c>
      <c r="R54" s="295">
        <f>'7.  Persistence Report'!R32</f>
        <v>187</v>
      </c>
      <c r="S54" s="295">
        <f>'7.  Persistence Report'!S32</f>
        <v>187</v>
      </c>
      <c r="T54" s="295">
        <f>'7.  Persistence Report'!T32</f>
        <v>0</v>
      </c>
      <c r="U54" s="295">
        <f>'7.  Persistence Report'!U32</f>
        <v>0</v>
      </c>
      <c r="V54" s="295">
        <f>'7.  Persistence Report'!V32</f>
        <v>0</v>
      </c>
      <c r="W54" s="295">
        <f>'7.  Persistence Report'!W32</f>
        <v>0</v>
      </c>
      <c r="X54" s="295">
        <f>'7.  Persistence Report'!X32</f>
        <v>0</v>
      </c>
      <c r="Y54" s="415"/>
      <c r="Z54" s="410"/>
      <c r="AA54" s="410">
        <v>1</v>
      </c>
      <c r="AB54" s="410"/>
      <c r="AC54" s="410"/>
      <c r="AD54" s="410"/>
      <c r="AE54" s="410"/>
      <c r="AF54" s="415"/>
      <c r="AG54" s="415"/>
      <c r="AH54" s="415"/>
      <c r="AI54" s="415"/>
      <c r="AJ54" s="415"/>
      <c r="AK54" s="415"/>
      <c r="AL54" s="415"/>
      <c r="AM54" s="296">
        <f>SUM(Y54:AL54)</f>
        <v>1</v>
      </c>
    </row>
    <row r="55" spans="1:39" hidden="1" outlineLevel="1">
      <c r="B55" s="294" t="s">
        <v>267</v>
      </c>
      <c r="C55" s="291" t="s">
        <v>163</v>
      </c>
      <c r="D55" s="295">
        <v>1926895</v>
      </c>
      <c r="E55" s="295">
        <f t="shared" ref="E55:H55" si="56">D55*(E54/D54)</f>
        <v>1926895</v>
      </c>
      <c r="F55" s="295">
        <f t="shared" si="56"/>
        <v>1926895</v>
      </c>
      <c r="G55" s="295">
        <f t="shared" si="56"/>
        <v>1926895</v>
      </c>
      <c r="H55" s="295">
        <f t="shared" si="56"/>
        <v>0</v>
      </c>
      <c r="I55" s="295"/>
      <c r="J55" s="295"/>
      <c r="K55" s="295"/>
      <c r="L55" s="295"/>
      <c r="M55" s="295"/>
      <c r="N55" s="295">
        <f>N54</f>
        <v>12</v>
      </c>
      <c r="O55" s="295">
        <v>411</v>
      </c>
      <c r="P55" s="295">
        <f t="shared" ref="P55:S55" si="57">O55*(P54/O54)</f>
        <v>411</v>
      </c>
      <c r="Q55" s="295">
        <f t="shared" si="57"/>
        <v>411</v>
      </c>
      <c r="R55" s="295">
        <f t="shared" si="57"/>
        <v>411</v>
      </c>
      <c r="S55" s="295">
        <f t="shared" si="57"/>
        <v>411</v>
      </c>
      <c r="T55" s="295"/>
      <c r="U55" s="295"/>
      <c r="V55" s="295"/>
      <c r="W55" s="295"/>
      <c r="X55" s="295"/>
      <c r="Y55" s="411">
        <f>Y54</f>
        <v>0</v>
      </c>
      <c r="Z55" s="411">
        <f t="shared" ref="Z55" si="58">Z54</f>
        <v>0</v>
      </c>
      <c r="AA55" s="411">
        <f t="shared" ref="AA55" si="59">AA54</f>
        <v>1</v>
      </c>
      <c r="AB55" s="411">
        <f t="shared" ref="AB55" si="60">AB54</f>
        <v>0</v>
      </c>
      <c r="AC55" s="411">
        <f t="shared" ref="AC55" si="61">AC54</f>
        <v>0</v>
      </c>
      <c r="AD55" s="411">
        <f t="shared" ref="AD55" si="62">AD54</f>
        <v>0</v>
      </c>
      <c r="AE55" s="411">
        <f t="shared" ref="AE55" si="63">AE54</f>
        <v>0</v>
      </c>
      <c r="AF55" s="411">
        <f t="shared" ref="AF55" si="64">AF54</f>
        <v>0</v>
      </c>
      <c r="AG55" s="411">
        <f t="shared" ref="AG55" si="65">AG54</f>
        <v>0</v>
      </c>
      <c r="AH55" s="411">
        <f t="shared" ref="AH55" si="66">AH54</f>
        <v>0</v>
      </c>
      <c r="AI55" s="411">
        <f t="shared" ref="AI55" si="67">AI54</f>
        <v>0</v>
      </c>
      <c r="AJ55" s="411">
        <f t="shared" ref="AJ55" si="68">AJ54</f>
        <v>0</v>
      </c>
      <c r="AK55" s="411">
        <f t="shared" ref="AK55" si="69">AK54</f>
        <v>0</v>
      </c>
      <c r="AL55" s="411">
        <f t="shared" ref="AL55" si="70">AL54</f>
        <v>0</v>
      </c>
      <c r="AM55" s="311"/>
    </row>
    <row r="56" spans="1:39" hidden="1" outlineLevel="1">
      <c r="B56" s="310"/>
      <c r="C56" s="312"/>
      <c r="D56" s="291"/>
      <c r="E56" s="770"/>
      <c r="F56" s="770"/>
      <c r="G56" s="770"/>
      <c r="H56" s="770"/>
      <c r="I56" s="770"/>
      <c r="J56" s="770"/>
      <c r="K56" s="770"/>
      <c r="L56" s="770"/>
      <c r="M56" s="770"/>
      <c r="N56" s="291"/>
      <c r="O56" s="770"/>
      <c r="P56" s="770"/>
      <c r="Q56" s="770"/>
      <c r="R56" s="770"/>
      <c r="S56" s="770"/>
      <c r="T56" s="770"/>
      <c r="U56" s="770"/>
      <c r="V56" s="770"/>
      <c r="W56" s="770"/>
      <c r="X56" s="770"/>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51722543</v>
      </c>
      <c r="E57" s="295">
        <f>'7.  Persistence Report'!AV33</f>
        <v>51722543</v>
      </c>
      <c r="F57" s="295">
        <f>'7.  Persistence Report'!AW33</f>
        <v>51599822</v>
      </c>
      <c r="G57" s="295">
        <f>'7.  Persistence Report'!AX33</f>
        <v>51599822</v>
      </c>
      <c r="H57" s="295">
        <f>'7.  Persistence Report'!AY33</f>
        <v>51599822</v>
      </c>
      <c r="I57" s="295">
        <f>'7.  Persistence Report'!AZ33</f>
        <v>51599822</v>
      </c>
      <c r="J57" s="295">
        <f>'7.  Persistence Report'!BA33</f>
        <v>50635032</v>
      </c>
      <c r="K57" s="295">
        <f>'7.  Persistence Report'!BB33</f>
        <v>50635032</v>
      </c>
      <c r="L57" s="295">
        <f>'7.  Persistence Report'!BC33</f>
        <v>49277020</v>
      </c>
      <c r="M57" s="295">
        <f>'7.  Persistence Report'!BD33</f>
        <v>45797398</v>
      </c>
      <c r="N57" s="295">
        <v>12</v>
      </c>
      <c r="O57" s="295">
        <v>6257</v>
      </c>
      <c r="P57" s="295">
        <f>'7.  Persistence Report'!P33</f>
        <v>6257</v>
      </c>
      <c r="Q57" s="295">
        <f>'7.  Persistence Report'!Q33</f>
        <v>6257</v>
      </c>
      <c r="R57" s="295">
        <f>'7.  Persistence Report'!R33</f>
        <v>6218</v>
      </c>
      <c r="S57" s="295">
        <f>'7.  Persistence Report'!S33</f>
        <v>6218</v>
      </c>
      <c r="T57" s="295">
        <f>'7.  Persistence Report'!T33</f>
        <v>6218</v>
      </c>
      <c r="U57" s="295">
        <f>'7.  Persistence Report'!U33</f>
        <v>6218</v>
      </c>
      <c r="V57" s="295">
        <f>'7.  Persistence Report'!V33</f>
        <v>6047</v>
      </c>
      <c r="W57" s="295">
        <f>'7.  Persistence Report'!W33</f>
        <v>6047</v>
      </c>
      <c r="X57" s="295">
        <f>'7.  Persistence Report'!X33</f>
        <v>5859</v>
      </c>
      <c r="Y57" s="533"/>
      <c r="Z57" s="533">
        <v>0.14000000000000001</v>
      </c>
      <c r="AA57" s="533">
        <v>0.86</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2316888</v>
      </c>
      <c r="E58" s="295">
        <f>'7.  Persistence Report'!AV61+'7.  Persistence Report'!AV64</f>
        <v>3715543.6325487988</v>
      </c>
      <c r="F58" s="295">
        <f>'7.  Persistence Report'!AW61+'7.  Persistence Report'!AW64</f>
        <v>3981789.466080551</v>
      </c>
      <c r="G58" s="295">
        <f>'7.  Persistence Report'!AX61+'7.  Persistence Report'!AX64</f>
        <v>4027872.6658599009</v>
      </c>
      <c r="H58" s="295">
        <f>'7.  Persistence Report'!AY61+'7.  Persistence Report'!AY64</f>
        <v>2316888</v>
      </c>
      <c r="I58" s="295">
        <f>'7.  Persistence Report'!AZ61+'7.  Persistence Report'!AZ64</f>
        <v>2316888</v>
      </c>
      <c r="J58" s="295">
        <f>'7.  Persistence Report'!BA61+'7.  Persistence Report'!BA64</f>
        <v>2268118</v>
      </c>
      <c r="K58" s="295">
        <f>'7.  Persistence Report'!BB61+'7.  Persistence Report'!BB64</f>
        <v>2268118</v>
      </c>
      <c r="L58" s="295">
        <f>'7.  Persistence Report'!BC61+'7.  Persistence Report'!BC64</f>
        <v>2029093</v>
      </c>
      <c r="M58" s="295">
        <f>'7.  Persistence Report'!BD61+'7.  Persistence Report'!BD64</f>
        <v>1764160</v>
      </c>
      <c r="N58" s="295">
        <f>N57</f>
        <v>12</v>
      </c>
      <c r="O58" s="295">
        <v>399</v>
      </c>
      <c r="P58" s="295">
        <f>'7.  Persistence Report'!Q61+'7.  Persistence Report'!Q64</f>
        <v>511.60716189859619</v>
      </c>
      <c r="Q58" s="295">
        <f>'7.  Persistence Report'!R61+'7.  Persistence Report'!R64</f>
        <v>596.77990643544797</v>
      </c>
      <c r="R58" s="295">
        <f>'7.  Persistence Report'!S61+'7.  Persistence Report'!S64</f>
        <v>611.24160407187969</v>
      </c>
      <c r="S58" s="295">
        <f>'7.  Persistence Report'!T61+'7.  Persistence Report'!T64</f>
        <v>399</v>
      </c>
      <c r="T58" s="295">
        <f>'7.  Persistence Report'!U61+'7.  Persistence Report'!U64</f>
        <v>399</v>
      </c>
      <c r="U58" s="295">
        <f>'7.  Persistence Report'!V61+'7.  Persistence Report'!V64</f>
        <v>390</v>
      </c>
      <c r="V58" s="295">
        <f>'7.  Persistence Report'!W61+'7.  Persistence Report'!W64</f>
        <v>390</v>
      </c>
      <c r="W58" s="295">
        <f>'7.  Persistence Report'!X61+'7.  Persistence Report'!X64</f>
        <v>323</v>
      </c>
      <c r="X58" s="295">
        <f>'7.  Persistence Report'!Y61+'7.  Persistence Report'!Y64</f>
        <v>286</v>
      </c>
      <c r="Y58" s="411">
        <f>Y57</f>
        <v>0</v>
      </c>
      <c r="Z58" s="411">
        <f>Z57</f>
        <v>0.14000000000000001</v>
      </c>
      <c r="AA58" s="411">
        <f t="shared" ref="AA58" si="71">AA57</f>
        <v>0.86</v>
      </c>
      <c r="AB58" s="411">
        <f t="shared" ref="AB58" si="72">AB57</f>
        <v>0</v>
      </c>
      <c r="AC58" s="411">
        <f t="shared" ref="AC58" si="73">AC57</f>
        <v>0</v>
      </c>
      <c r="AD58" s="411">
        <f t="shared" ref="AD58" si="74">AD57</f>
        <v>0</v>
      </c>
      <c r="AE58" s="411">
        <f t="shared" ref="AE58" si="75">AE57</f>
        <v>0</v>
      </c>
      <c r="AF58" s="411">
        <f t="shared" ref="AF58" si="76">AF57</f>
        <v>0</v>
      </c>
      <c r="AG58" s="411">
        <f t="shared" ref="AG58" si="77">AG57</f>
        <v>0</v>
      </c>
      <c r="AH58" s="411">
        <f t="shared" ref="AH58" si="78">AH57</f>
        <v>0</v>
      </c>
      <c r="AI58" s="411">
        <f t="shared" ref="AI58" si="79">AI57</f>
        <v>0</v>
      </c>
      <c r="AJ58" s="411">
        <f t="shared" ref="AJ58" si="80">AJ57</f>
        <v>0</v>
      </c>
      <c r="AK58" s="411">
        <f t="shared" ref="AK58" si="81">AK57</f>
        <v>0</v>
      </c>
      <c r="AL58" s="411">
        <f t="shared" ref="AL58" si="82">AL57</f>
        <v>0</v>
      </c>
      <c r="AM58" s="311"/>
    </row>
    <row r="59" spans="1:39" hidden="1" outlineLevel="1">
      <c r="B59" s="314"/>
      <c r="C59" s="312"/>
      <c r="D59" s="291"/>
      <c r="E59" s="770"/>
      <c r="F59" s="770"/>
      <c r="G59" s="770"/>
      <c r="H59" s="770"/>
      <c r="I59" s="770"/>
      <c r="J59" s="770"/>
      <c r="K59" s="770"/>
      <c r="L59" s="770"/>
      <c r="M59" s="770"/>
      <c r="N59" s="291"/>
      <c r="O59" s="770"/>
      <c r="P59" s="770"/>
      <c r="Q59" s="770"/>
      <c r="R59" s="770"/>
      <c r="S59" s="770"/>
      <c r="T59" s="770"/>
      <c r="U59" s="770"/>
      <c r="V59" s="770"/>
      <c r="W59" s="770"/>
      <c r="X59" s="770"/>
      <c r="Y59" s="416"/>
      <c r="Z59" s="417"/>
      <c r="AA59" s="416"/>
      <c r="AB59" s="416"/>
      <c r="AC59" s="416"/>
      <c r="AD59" s="416"/>
      <c r="AE59" s="416"/>
      <c r="AF59" s="416"/>
      <c r="AG59" s="416"/>
      <c r="AH59" s="416"/>
      <c r="AI59" s="416"/>
      <c r="AJ59" s="416"/>
      <c r="AK59" s="416"/>
      <c r="AL59" s="416"/>
      <c r="AM59" s="313"/>
    </row>
    <row r="60" spans="1:39" hidden="1" outlineLevel="1">
      <c r="A60" s="522">
        <v>8</v>
      </c>
      <c r="B60" s="520" t="s">
        <v>101</v>
      </c>
      <c r="C60" s="291" t="s">
        <v>25</v>
      </c>
      <c r="D60" s="295">
        <v>2024454</v>
      </c>
      <c r="E60" s="295">
        <f>'7.  Persistence Report'!AV34</f>
        <v>1931260</v>
      </c>
      <c r="F60" s="295">
        <f>'7.  Persistence Report'!AW34</f>
        <v>1339668</v>
      </c>
      <c r="G60" s="295">
        <f>'7.  Persistence Report'!AX34</f>
        <v>1339668</v>
      </c>
      <c r="H60" s="295">
        <f>'7.  Persistence Report'!AY34</f>
        <v>1339668</v>
      </c>
      <c r="I60" s="295">
        <f>'7.  Persistence Report'!AZ34</f>
        <v>1339668</v>
      </c>
      <c r="J60" s="295">
        <f>'7.  Persistence Report'!BA34</f>
        <v>1339668</v>
      </c>
      <c r="K60" s="295">
        <f>'7.  Persistence Report'!BB34</f>
        <v>1339668</v>
      </c>
      <c r="L60" s="295">
        <f>'7.  Persistence Report'!BC34</f>
        <v>1339668</v>
      </c>
      <c r="M60" s="295">
        <f>'7.  Persistence Report'!BD34</f>
        <v>1339668</v>
      </c>
      <c r="N60" s="295">
        <v>12</v>
      </c>
      <c r="O60" s="295">
        <v>487</v>
      </c>
      <c r="P60" s="295">
        <f>'7.  Persistence Report'!P34</f>
        <v>487</v>
      </c>
      <c r="Q60" s="295">
        <f>'7.  Persistence Report'!Q34</f>
        <v>465</v>
      </c>
      <c r="R60" s="295">
        <f>'7.  Persistence Report'!R34</f>
        <v>311</v>
      </c>
      <c r="S60" s="295">
        <f>'7.  Persistence Report'!S34</f>
        <v>311</v>
      </c>
      <c r="T60" s="295">
        <f>'7.  Persistence Report'!T34</f>
        <v>311</v>
      </c>
      <c r="U60" s="295">
        <f>'7.  Persistence Report'!U34</f>
        <v>311</v>
      </c>
      <c r="V60" s="295">
        <f>'7.  Persistence Report'!V34</f>
        <v>311</v>
      </c>
      <c r="W60" s="295">
        <f>'7.  Persistence Report'!W34</f>
        <v>311</v>
      </c>
      <c r="X60" s="295">
        <f>'7.  Persistence Report'!X34</f>
        <v>311</v>
      </c>
      <c r="Y60" s="415"/>
      <c r="Z60" s="533">
        <v>1</v>
      </c>
      <c r="AA60" s="410"/>
      <c r="AB60" s="410"/>
      <c r="AC60" s="410"/>
      <c r="AD60" s="410"/>
      <c r="AE60" s="410"/>
      <c r="AF60" s="415"/>
      <c r="AG60" s="415"/>
      <c r="AH60" s="415"/>
      <c r="AI60" s="415"/>
      <c r="AJ60" s="415"/>
      <c r="AK60" s="415"/>
      <c r="AL60" s="415"/>
      <c r="AM60" s="296">
        <f>SUM(Y60:AL60)</f>
        <v>1</v>
      </c>
    </row>
    <row r="61" spans="1:39" hidden="1" outlineLevel="1">
      <c r="B61" s="294" t="s">
        <v>267</v>
      </c>
      <c r="C61" s="291" t="s">
        <v>163</v>
      </c>
      <c r="D61" s="295"/>
      <c r="E61" s="295">
        <f>'7.  Persistence Report'!AV63</f>
        <v>-1169796.9042361702</v>
      </c>
      <c r="F61" s="295">
        <f>'7.  Persistence Report'!AW63</f>
        <v>78920.396520405629</v>
      </c>
      <c r="G61" s="295">
        <f>'7.  Persistence Report'!AX63</f>
        <v>135156.71944090264</v>
      </c>
      <c r="H61" s="295">
        <f>'7.  Persistence Report'!AY63</f>
        <v>0</v>
      </c>
      <c r="I61" s="295">
        <f>'7.  Persistence Report'!AZ63</f>
        <v>0</v>
      </c>
      <c r="J61" s="295">
        <f>'7.  Persistence Report'!BA63</f>
        <v>0</v>
      </c>
      <c r="K61" s="295">
        <f>'7.  Persistence Report'!BB63</f>
        <v>0</v>
      </c>
      <c r="L61" s="295">
        <f>'7.  Persistence Report'!BC63</f>
        <v>0</v>
      </c>
      <c r="M61" s="295">
        <f>'7.  Persistence Report'!BD63</f>
        <v>0</v>
      </c>
      <c r="N61" s="295">
        <f>N60</f>
        <v>12</v>
      </c>
      <c r="O61" s="295"/>
      <c r="P61" s="295">
        <f>'7.  Persistence Report'!Q63</f>
        <v>-302.86828404059082</v>
      </c>
      <c r="Q61" s="295">
        <f>'7.  Persistence Report'!R63</f>
        <v>22.373019030554051</v>
      </c>
      <c r="R61" s="295">
        <f>'7.  Persistence Report'!S63</f>
        <v>35.0293773894361</v>
      </c>
      <c r="S61" s="295">
        <f>'7.  Persistence Report'!T63</f>
        <v>0</v>
      </c>
      <c r="T61" s="295">
        <f>'7.  Persistence Report'!U63</f>
        <v>0</v>
      </c>
      <c r="U61" s="295">
        <f>'7.  Persistence Report'!V63</f>
        <v>0</v>
      </c>
      <c r="V61" s="295">
        <f>'7.  Persistence Report'!W63</f>
        <v>0</v>
      </c>
      <c r="W61" s="295">
        <f>'7.  Persistence Report'!X63</f>
        <v>0</v>
      </c>
      <c r="X61" s="295">
        <f>'7.  Persistence Report'!Y63</f>
        <v>0</v>
      </c>
      <c r="Y61" s="411">
        <f>Y60</f>
        <v>0</v>
      </c>
      <c r="Z61" s="411">
        <f t="shared" ref="Z61" si="83">Z60</f>
        <v>1</v>
      </c>
      <c r="AA61" s="411">
        <f t="shared" ref="AA61" si="84">AA60</f>
        <v>0</v>
      </c>
      <c r="AB61" s="411">
        <f t="shared" ref="AB61" si="85">AB60</f>
        <v>0</v>
      </c>
      <c r="AC61" s="411">
        <f t="shared" ref="AC61" si="86">AC60</f>
        <v>0</v>
      </c>
      <c r="AD61" s="411">
        <f t="shared" ref="AD61" si="87">AD60</f>
        <v>0</v>
      </c>
      <c r="AE61" s="411">
        <f t="shared" ref="AE61" si="88">AE60</f>
        <v>0</v>
      </c>
      <c r="AF61" s="411">
        <f t="shared" ref="AF61" si="89">AF60</f>
        <v>0</v>
      </c>
      <c r="AG61" s="411">
        <f t="shared" ref="AG61" si="90">AG60</f>
        <v>0</v>
      </c>
      <c r="AH61" s="411">
        <f t="shared" ref="AH61" si="91">AH60</f>
        <v>0</v>
      </c>
      <c r="AI61" s="411">
        <f t="shared" ref="AI61" si="92">AI60</f>
        <v>0</v>
      </c>
      <c r="AJ61" s="411">
        <f t="shared" ref="AJ61" si="93">AJ60</f>
        <v>0</v>
      </c>
      <c r="AK61" s="411">
        <f t="shared" ref="AK61" si="94">AK60</f>
        <v>0</v>
      </c>
      <c r="AL61" s="411">
        <f t="shared" ref="AL61" si="95">AL60</f>
        <v>0</v>
      </c>
      <c r="AM61" s="311"/>
    </row>
    <row r="62" spans="1:39" hidden="1" outlineLevel="1">
      <c r="B62" s="314"/>
      <c r="C62" s="312"/>
      <c r="D62" s="316"/>
      <c r="E62" s="772"/>
      <c r="F62" s="772"/>
      <c r="G62" s="772"/>
      <c r="H62" s="772"/>
      <c r="I62" s="772"/>
      <c r="J62" s="772"/>
      <c r="K62" s="772"/>
      <c r="L62" s="772"/>
      <c r="M62" s="772"/>
      <c r="N62" s="291"/>
      <c r="O62" s="772"/>
      <c r="P62" s="772"/>
      <c r="Q62" s="772"/>
      <c r="R62" s="772"/>
      <c r="S62" s="772"/>
      <c r="T62" s="772"/>
      <c r="U62" s="772"/>
      <c r="V62" s="772"/>
      <c r="W62" s="772"/>
      <c r="X62" s="772"/>
      <c r="Y62" s="416"/>
      <c r="Z62" s="417"/>
      <c r="AA62" s="416"/>
      <c r="AB62" s="416"/>
      <c r="AC62" s="416"/>
      <c r="AD62" s="416"/>
      <c r="AE62" s="416"/>
      <c r="AF62" s="416"/>
      <c r="AG62" s="416"/>
      <c r="AH62" s="416"/>
      <c r="AI62" s="416"/>
      <c r="AJ62" s="416"/>
      <c r="AK62" s="416"/>
      <c r="AL62" s="416"/>
      <c r="AM62" s="313"/>
    </row>
    <row r="63" spans="1:39" hidden="1" outlineLevel="1">
      <c r="A63" s="522">
        <v>9</v>
      </c>
      <c r="B63" s="520" t="s">
        <v>102</v>
      </c>
      <c r="C63" s="291" t="s">
        <v>25</v>
      </c>
      <c r="D63" s="295">
        <v>1437827</v>
      </c>
      <c r="E63" s="295">
        <f>'7.  Persistence Report'!AV35</f>
        <v>1437827</v>
      </c>
      <c r="F63" s="295">
        <f>'7.  Persistence Report'!AW35</f>
        <v>1437827</v>
      </c>
      <c r="G63" s="295">
        <f>'7.  Persistence Report'!AX35</f>
        <v>1437827</v>
      </c>
      <c r="H63" s="295">
        <f>'7.  Persistence Report'!AY35</f>
        <v>1437827</v>
      </c>
      <c r="I63" s="295">
        <f>'7.  Persistence Report'!AZ35</f>
        <v>1437827</v>
      </c>
      <c r="J63" s="295">
        <f>'7.  Persistence Report'!BA35</f>
        <v>1437827</v>
      </c>
      <c r="K63" s="295">
        <f>'7.  Persistence Report'!BB35</f>
        <v>1437827</v>
      </c>
      <c r="L63" s="295">
        <f>'7.  Persistence Report'!BC35</f>
        <v>1434849</v>
      </c>
      <c r="M63" s="295">
        <f>'7.  Persistence Report'!BD35</f>
        <v>1434849</v>
      </c>
      <c r="N63" s="295">
        <v>12</v>
      </c>
      <c r="O63" s="295">
        <v>316</v>
      </c>
      <c r="P63" s="295">
        <f>'7.  Persistence Report'!P35</f>
        <v>316</v>
      </c>
      <c r="Q63" s="295">
        <f>'7.  Persistence Report'!Q35</f>
        <v>316</v>
      </c>
      <c r="R63" s="295">
        <f>'7.  Persistence Report'!R35</f>
        <v>316</v>
      </c>
      <c r="S63" s="295">
        <f>'7.  Persistence Report'!S35</f>
        <v>316</v>
      </c>
      <c r="T63" s="295">
        <f>'7.  Persistence Report'!T35</f>
        <v>316</v>
      </c>
      <c r="U63" s="295">
        <f>'7.  Persistence Report'!U35</f>
        <v>316</v>
      </c>
      <c r="V63" s="295">
        <f>'7.  Persistence Report'!V35</f>
        <v>316</v>
      </c>
      <c r="W63" s="295">
        <f>'7.  Persistence Report'!W35</f>
        <v>316</v>
      </c>
      <c r="X63" s="295">
        <f>'7.  Persistence Report'!X35</f>
        <v>315</v>
      </c>
      <c r="Y63" s="415"/>
      <c r="Z63" s="410"/>
      <c r="AA63" s="410">
        <v>1</v>
      </c>
      <c r="AB63" s="410"/>
      <c r="AC63" s="410"/>
      <c r="AD63" s="410"/>
      <c r="AE63" s="410"/>
      <c r="AF63" s="415"/>
      <c r="AG63" s="415"/>
      <c r="AH63" s="415"/>
      <c r="AI63" s="415"/>
      <c r="AJ63" s="415"/>
      <c r="AK63" s="415"/>
      <c r="AL63" s="415"/>
      <c r="AM63" s="296">
        <f>SUM(Y63:AL63)</f>
        <v>1</v>
      </c>
    </row>
    <row r="64" spans="1:39" hidden="1" outlineLevel="1">
      <c r="B64" s="294" t="s">
        <v>267</v>
      </c>
      <c r="C64" s="291" t="s">
        <v>163</v>
      </c>
      <c r="D64" s="295">
        <v>903373</v>
      </c>
      <c r="E64" s="295">
        <f t="shared" ref="E64:M64" si="96">D64*(E63/D63)</f>
        <v>903373</v>
      </c>
      <c r="F64" s="295">
        <f t="shared" si="96"/>
        <v>903373</v>
      </c>
      <c r="G64" s="295">
        <f t="shared" si="96"/>
        <v>903373</v>
      </c>
      <c r="H64" s="295">
        <f t="shared" si="96"/>
        <v>903373</v>
      </c>
      <c r="I64" s="295">
        <f t="shared" si="96"/>
        <v>903373</v>
      </c>
      <c r="J64" s="295">
        <f t="shared" si="96"/>
        <v>903373</v>
      </c>
      <c r="K64" s="295">
        <f t="shared" si="96"/>
        <v>903373</v>
      </c>
      <c r="L64" s="295">
        <f t="shared" si="96"/>
        <v>901501.95098367182</v>
      </c>
      <c r="M64" s="295">
        <f t="shared" si="96"/>
        <v>901501.95098367182</v>
      </c>
      <c r="N64" s="295">
        <f>N63</f>
        <v>12</v>
      </c>
      <c r="O64" s="295">
        <v>186</v>
      </c>
      <c r="P64" s="295">
        <f t="shared" ref="P64:X64" si="97">O64*(P63/O63)</f>
        <v>186</v>
      </c>
      <c r="Q64" s="295">
        <f t="shared" si="97"/>
        <v>186</v>
      </c>
      <c r="R64" s="295">
        <f t="shared" si="97"/>
        <v>186</v>
      </c>
      <c r="S64" s="295">
        <f t="shared" si="97"/>
        <v>186</v>
      </c>
      <c r="T64" s="295">
        <f t="shared" si="97"/>
        <v>186</v>
      </c>
      <c r="U64" s="295">
        <f t="shared" si="97"/>
        <v>186</v>
      </c>
      <c r="V64" s="295">
        <f t="shared" si="97"/>
        <v>186</v>
      </c>
      <c r="W64" s="295">
        <f t="shared" si="97"/>
        <v>186</v>
      </c>
      <c r="X64" s="295">
        <f t="shared" si="97"/>
        <v>185.41139240506328</v>
      </c>
      <c r="Y64" s="411">
        <f>Y63</f>
        <v>0</v>
      </c>
      <c r="Z64" s="411">
        <f t="shared" ref="Z64" si="98">Z63</f>
        <v>0</v>
      </c>
      <c r="AA64" s="411">
        <f t="shared" ref="AA64" si="99">AA63</f>
        <v>1</v>
      </c>
      <c r="AB64" s="411">
        <f t="shared" ref="AB64" si="100">AB63</f>
        <v>0</v>
      </c>
      <c r="AC64" s="411">
        <f t="shared" ref="AC64" si="101">AC63</f>
        <v>0</v>
      </c>
      <c r="AD64" s="411">
        <f t="shared" ref="AD64" si="102">AD63</f>
        <v>0</v>
      </c>
      <c r="AE64" s="411">
        <f t="shared" ref="AE64" si="103">AE63</f>
        <v>0</v>
      </c>
      <c r="AF64" s="411">
        <f t="shared" ref="AF64" si="104">AF63</f>
        <v>0</v>
      </c>
      <c r="AG64" s="411">
        <f t="shared" ref="AG64" si="105">AG63</f>
        <v>0</v>
      </c>
      <c r="AH64" s="411">
        <f t="shared" ref="AH64" si="106">AH63</f>
        <v>0</v>
      </c>
      <c r="AI64" s="411">
        <f t="shared" ref="AI64" si="107">AI63</f>
        <v>0</v>
      </c>
      <c r="AJ64" s="411">
        <f t="shared" ref="AJ64" si="108">AJ63</f>
        <v>0</v>
      </c>
      <c r="AK64" s="411">
        <f t="shared" ref="AK64" si="109">AK63</f>
        <v>0</v>
      </c>
      <c r="AL64" s="411">
        <f t="shared" ref="AL64" si="110">AL63</f>
        <v>0</v>
      </c>
      <c r="AM64" s="311"/>
    </row>
    <row r="65" spans="1:39" hidden="1" outlineLevel="1">
      <c r="B65" s="314"/>
      <c r="C65" s="312"/>
      <c r="D65" s="316"/>
      <c r="E65" s="772"/>
      <c r="F65" s="772"/>
      <c r="G65" s="772"/>
      <c r="H65" s="772"/>
      <c r="I65" s="772"/>
      <c r="J65" s="772"/>
      <c r="K65" s="772"/>
      <c r="L65" s="772"/>
      <c r="M65" s="772"/>
      <c r="N65" s="291"/>
      <c r="O65" s="772"/>
      <c r="P65" s="772"/>
      <c r="Q65" s="772"/>
      <c r="R65" s="772"/>
      <c r="S65" s="772"/>
      <c r="T65" s="772"/>
      <c r="U65" s="772"/>
      <c r="V65" s="772"/>
      <c r="W65" s="772"/>
      <c r="X65" s="772"/>
      <c r="Y65" s="416"/>
      <c r="Z65" s="416"/>
      <c r="AA65" s="416"/>
      <c r="AB65" s="416"/>
      <c r="AC65" s="416"/>
      <c r="AD65" s="416"/>
      <c r="AE65" s="416"/>
      <c r="AF65" s="416"/>
      <c r="AG65" s="416"/>
      <c r="AH65" s="416"/>
      <c r="AI65" s="416"/>
      <c r="AJ65" s="416"/>
      <c r="AK65" s="416"/>
      <c r="AL65" s="416"/>
      <c r="AM65" s="313"/>
    </row>
    <row r="66" spans="1:39" hidden="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11">Z66</f>
        <v>0</v>
      </c>
      <c r="AA67" s="411">
        <f t="shared" ref="AA67" si="112">AA66</f>
        <v>0</v>
      </c>
      <c r="AB67" s="411">
        <f t="shared" ref="AB67" si="113">AB66</f>
        <v>0</v>
      </c>
      <c r="AC67" s="411">
        <f t="shared" ref="AC67" si="114">AC66</f>
        <v>0</v>
      </c>
      <c r="AD67" s="411">
        <f t="shared" ref="AD67" si="115">AD66</f>
        <v>0</v>
      </c>
      <c r="AE67" s="411">
        <f t="shared" ref="AE67" si="116">AE66</f>
        <v>0</v>
      </c>
      <c r="AF67" s="411">
        <f t="shared" ref="AF67" si="117">AF66</f>
        <v>0</v>
      </c>
      <c r="AG67" s="411">
        <f t="shared" ref="AG67" si="118">AG66</f>
        <v>0</v>
      </c>
      <c r="AH67" s="411">
        <f t="shared" ref="AH67" si="119">AH66</f>
        <v>0</v>
      </c>
      <c r="AI67" s="411">
        <f t="shared" ref="AI67" si="120">AI66</f>
        <v>0</v>
      </c>
      <c r="AJ67" s="411">
        <f t="shared" ref="AJ67" si="121">AJ66</f>
        <v>0</v>
      </c>
      <c r="AK67" s="411">
        <f t="shared" ref="AK67" si="122">AK66</f>
        <v>0</v>
      </c>
      <c r="AL67" s="411">
        <f t="shared" ref="AL67" si="123">AL66</f>
        <v>0</v>
      </c>
      <c r="AM67" s="311"/>
    </row>
    <row r="68" spans="1:39" hidden="1" outlineLevel="1">
      <c r="B68" s="314"/>
      <c r="C68" s="312"/>
      <c r="D68" s="316"/>
      <c r="E68" s="772"/>
      <c r="F68" s="772"/>
      <c r="G68" s="772"/>
      <c r="H68" s="772"/>
      <c r="I68" s="772"/>
      <c r="J68" s="772"/>
      <c r="K68" s="772"/>
      <c r="L68" s="772"/>
      <c r="M68" s="772"/>
      <c r="N68" s="291"/>
      <c r="O68" s="772"/>
      <c r="P68" s="772"/>
      <c r="Q68" s="772"/>
      <c r="R68" s="772"/>
      <c r="S68" s="772"/>
      <c r="T68" s="772"/>
      <c r="U68" s="772"/>
      <c r="V68" s="772"/>
      <c r="W68" s="772"/>
      <c r="X68" s="772"/>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771"/>
      <c r="F69" s="771"/>
      <c r="G69" s="771"/>
      <c r="H69" s="771"/>
      <c r="I69" s="771"/>
      <c r="J69" s="771"/>
      <c r="K69" s="771"/>
      <c r="L69" s="771"/>
      <c r="M69" s="771"/>
      <c r="N69" s="290"/>
      <c r="O69" s="771"/>
      <c r="P69" s="771"/>
      <c r="Q69" s="771"/>
      <c r="R69" s="771"/>
      <c r="S69" s="771"/>
      <c r="T69" s="771"/>
      <c r="U69" s="771"/>
      <c r="V69" s="771"/>
      <c r="W69" s="771"/>
      <c r="X69" s="771"/>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24">Z70</f>
        <v>0</v>
      </c>
      <c r="AA71" s="411">
        <f t="shared" ref="AA71" si="125">AA70</f>
        <v>0</v>
      </c>
      <c r="AB71" s="411">
        <f t="shared" ref="AB71" si="126">AB70</f>
        <v>0</v>
      </c>
      <c r="AC71" s="411">
        <f t="shared" ref="AC71" si="127">AC70</f>
        <v>0</v>
      </c>
      <c r="AD71" s="411">
        <f t="shared" ref="AD71" si="128">AD70</f>
        <v>0</v>
      </c>
      <c r="AE71" s="411">
        <f t="shared" ref="AE71" si="129">AE70</f>
        <v>0</v>
      </c>
      <c r="AF71" s="411">
        <f t="shared" ref="AF71" si="130">AF70</f>
        <v>0</v>
      </c>
      <c r="AG71" s="411">
        <f t="shared" ref="AG71" si="131">AG70</f>
        <v>0</v>
      </c>
      <c r="AH71" s="411">
        <f t="shared" ref="AH71" si="132">AH70</f>
        <v>0</v>
      </c>
      <c r="AI71" s="411">
        <f t="shared" ref="AI71" si="133">AI70</f>
        <v>0</v>
      </c>
      <c r="AJ71" s="411">
        <f t="shared" ref="AJ71" si="134">AJ70</f>
        <v>0</v>
      </c>
      <c r="AK71" s="411">
        <f t="shared" ref="AK71" si="135">AK70</f>
        <v>0</v>
      </c>
      <c r="AL71" s="411">
        <f t="shared" ref="AL71" si="136">AL70</f>
        <v>0</v>
      </c>
      <c r="AM71" s="297"/>
    </row>
    <row r="72" spans="1:39" hidden="1" outlineLevel="1">
      <c r="B72" s="315"/>
      <c r="C72" s="305"/>
      <c r="D72" s="291"/>
      <c r="E72" s="770"/>
      <c r="F72" s="770"/>
      <c r="G72" s="770"/>
      <c r="H72" s="770"/>
      <c r="I72" s="770"/>
      <c r="J72" s="770"/>
      <c r="K72" s="770"/>
      <c r="L72" s="770"/>
      <c r="M72" s="770"/>
      <c r="N72" s="291"/>
      <c r="O72" s="770"/>
      <c r="P72" s="770"/>
      <c r="Q72" s="770"/>
      <c r="R72" s="770"/>
      <c r="S72" s="770"/>
      <c r="T72" s="770"/>
      <c r="U72" s="770"/>
      <c r="V72" s="770"/>
      <c r="W72" s="770"/>
      <c r="X72" s="770"/>
      <c r="Y72" s="412"/>
      <c r="Z72" s="421"/>
      <c r="AA72" s="421"/>
      <c r="AB72" s="421"/>
      <c r="AC72" s="421"/>
      <c r="AD72" s="421"/>
      <c r="AE72" s="421"/>
      <c r="AF72" s="421"/>
      <c r="AG72" s="421"/>
      <c r="AH72" s="421"/>
      <c r="AI72" s="421"/>
      <c r="AJ72" s="421"/>
      <c r="AK72" s="421"/>
      <c r="AL72" s="421"/>
      <c r="AM72" s="306"/>
    </row>
    <row r="73" spans="1:39" ht="30" hidden="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7">Z73</f>
        <v>0</v>
      </c>
      <c r="AA74" s="411">
        <f t="shared" ref="AA74" si="138">AA73</f>
        <v>0</v>
      </c>
      <c r="AB74" s="411">
        <f t="shared" ref="AB74" si="139">AB73</f>
        <v>0</v>
      </c>
      <c r="AC74" s="411">
        <f t="shared" ref="AC74" si="140">AC73</f>
        <v>0</v>
      </c>
      <c r="AD74" s="411">
        <f t="shared" ref="AD74" si="141">AD73</f>
        <v>0</v>
      </c>
      <c r="AE74" s="411">
        <f t="shared" ref="AE74" si="142">AE73</f>
        <v>0</v>
      </c>
      <c r="AF74" s="411">
        <f t="shared" ref="AF74" si="143">AF73</f>
        <v>0</v>
      </c>
      <c r="AG74" s="411">
        <f t="shared" ref="AG74" si="144">AG73</f>
        <v>0</v>
      </c>
      <c r="AH74" s="411">
        <f t="shared" ref="AH74" si="145">AH73</f>
        <v>0</v>
      </c>
      <c r="AI74" s="411">
        <f t="shared" ref="AI74" si="146">AI73</f>
        <v>0</v>
      </c>
      <c r="AJ74" s="411">
        <f t="shared" ref="AJ74" si="147">AJ73</f>
        <v>0</v>
      </c>
      <c r="AK74" s="411">
        <f t="shared" ref="AK74" si="148">AK73</f>
        <v>0</v>
      </c>
      <c r="AL74" s="411">
        <f t="shared" ref="AL74" si="149">AL73</f>
        <v>0</v>
      </c>
      <c r="AM74" s="297"/>
    </row>
    <row r="75" spans="1:39" hidden="1" outlineLevel="1">
      <c r="B75" s="520"/>
      <c r="C75" s="305"/>
      <c r="D75" s="291"/>
      <c r="E75" s="770"/>
      <c r="F75" s="770"/>
      <c r="G75" s="770"/>
      <c r="H75" s="770"/>
      <c r="I75" s="770"/>
      <c r="J75" s="770"/>
      <c r="K75" s="770"/>
      <c r="L75" s="770"/>
      <c r="M75" s="770"/>
      <c r="N75" s="291"/>
      <c r="O75" s="770"/>
      <c r="P75" s="770"/>
      <c r="Q75" s="770"/>
      <c r="R75" s="770"/>
      <c r="S75" s="770"/>
      <c r="T75" s="770"/>
      <c r="U75" s="770"/>
      <c r="V75" s="770"/>
      <c r="W75" s="770"/>
      <c r="X75" s="770"/>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1293617</v>
      </c>
      <c r="E76" s="295">
        <f>'7.  Persistence Report'!AV38</f>
        <v>949437</v>
      </c>
      <c r="F76" s="295">
        <f>'7.  Persistence Report'!AW38</f>
        <v>808737</v>
      </c>
      <c r="G76" s="295">
        <f>'7.  Persistence Report'!AX38</f>
        <v>808737</v>
      </c>
      <c r="H76" s="295">
        <f>'7.  Persistence Report'!AY38</f>
        <v>793295</v>
      </c>
      <c r="I76" s="295">
        <f>'7.  Persistence Report'!AZ38</f>
        <v>752682</v>
      </c>
      <c r="J76" s="295">
        <f>'7.  Persistence Report'!BA38</f>
        <v>643670</v>
      </c>
      <c r="K76" s="295">
        <f>'7.  Persistence Report'!BB38</f>
        <v>620972</v>
      </c>
      <c r="L76" s="295">
        <f>'7.  Persistence Report'!BC38</f>
        <v>590250</v>
      </c>
      <c r="M76" s="295">
        <f>'7.  Persistence Report'!BD38</f>
        <v>492441</v>
      </c>
      <c r="N76" s="295">
        <v>12</v>
      </c>
      <c r="O76" s="295">
        <v>274</v>
      </c>
      <c r="P76" s="295">
        <f>'7.  Persistence Report'!P38</f>
        <v>274</v>
      </c>
      <c r="Q76" s="295">
        <f>'7.  Persistence Report'!Q38</f>
        <v>220</v>
      </c>
      <c r="R76" s="295">
        <f>'7.  Persistence Report'!R38</f>
        <v>200</v>
      </c>
      <c r="S76" s="295">
        <f>'7.  Persistence Report'!S38</f>
        <v>200</v>
      </c>
      <c r="T76" s="295">
        <f>'7.  Persistence Report'!T38</f>
        <v>196</v>
      </c>
      <c r="U76" s="295">
        <f>'7.  Persistence Report'!U38</f>
        <v>175</v>
      </c>
      <c r="V76" s="295">
        <f>'7.  Persistence Report'!V38</f>
        <v>158</v>
      </c>
      <c r="W76" s="295">
        <f>'7.  Persistence Report'!W38</f>
        <v>150</v>
      </c>
      <c r="X76" s="295">
        <f>'7.  Persistence Report'!X38</f>
        <v>138</v>
      </c>
      <c r="Y76" s="410"/>
      <c r="Z76" s="410"/>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50">Z76</f>
        <v>0</v>
      </c>
      <c r="AA77" s="411">
        <f t="shared" si="150"/>
        <v>1</v>
      </c>
      <c r="AB77" s="411">
        <f t="shared" si="150"/>
        <v>0</v>
      </c>
      <c r="AC77" s="411">
        <f t="shared" si="150"/>
        <v>0</v>
      </c>
      <c r="AD77" s="411">
        <f t="shared" si="150"/>
        <v>0</v>
      </c>
      <c r="AE77" s="411">
        <f t="shared" si="150"/>
        <v>0</v>
      </c>
      <c r="AF77" s="411">
        <f t="shared" si="150"/>
        <v>0</v>
      </c>
      <c r="AG77" s="411">
        <f t="shared" si="150"/>
        <v>0</v>
      </c>
      <c r="AH77" s="411">
        <f t="shared" si="150"/>
        <v>0</v>
      </c>
      <c r="AI77" s="411">
        <f t="shared" si="150"/>
        <v>0</v>
      </c>
      <c r="AJ77" s="411">
        <f t="shared" si="150"/>
        <v>0</v>
      </c>
      <c r="AK77" s="411">
        <f t="shared" si="150"/>
        <v>0</v>
      </c>
      <c r="AL77" s="411">
        <f t="shared" si="150"/>
        <v>0</v>
      </c>
      <c r="AM77" s="306"/>
    </row>
    <row r="78" spans="1:39" hidden="1" outlineLevel="1">
      <c r="B78" s="520"/>
      <c r="C78" s="305"/>
      <c r="D78" s="291"/>
      <c r="E78" s="770"/>
      <c r="F78" s="770"/>
      <c r="G78" s="770"/>
      <c r="H78" s="770"/>
      <c r="I78" s="770"/>
      <c r="J78" s="770"/>
      <c r="K78" s="770"/>
      <c r="L78" s="770"/>
      <c r="M78" s="770"/>
      <c r="N78" s="291"/>
      <c r="O78" s="770"/>
      <c r="P78" s="770"/>
      <c r="Q78" s="770"/>
      <c r="R78" s="770"/>
      <c r="S78" s="770"/>
      <c r="T78" s="770"/>
      <c r="U78" s="770"/>
      <c r="V78" s="770"/>
      <c r="W78" s="770"/>
      <c r="X78" s="770"/>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773"/>
      <c r="F79" s="773"/>
      <c r="G79" s="773"/>
      <c r="H79" s="773"/>
      <c r="I79" s="773"/>
      <c r="J79" s="773"/>
      <c r="K79" s="773"/>
      <c r="L79" s="773"/>
      <c r="M79" s="773"/>
      <c r="N79" s="290"/>
      <c r="O79" s="773"/>
      <c r="P79" s="771"/>
      <c r="Q79" s="771"/>
      <c r="R79" s="771"/>
      <c r="S79" s="771"/>
      <c r="T79" s="771"/>
      <c r="U79" s="771"/>
      <c r="V79" s="771"/>
      <c r="W79" s="771"/>
      <c r="X79" s="771"/>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147287</v>
      </c>
      <c r="E80" s="295">
        <f>'7.  Persistence Report'!AV40</f>
        <v>115538</v>
      </c>
      <c r="F80" s="295">
        <f>'7.  Persistence Report'!AW40</f>
        <v>110988</v>
      </c>
      <c r="G80" s="295">
        <f>'7.  Persistence Report'!AX40</f>
        <v>106438</v>
      </c>
      <c r="H80" s="295">
        <f>'7.  Persistence Report'!AY40</f>
        <v>103950</v>
      </c>
      <c r="I80" s="295">
        <f>'7.  Persistence Report'!AZ40</f>
        <v>103950</v>
      </c>
      <c r="J80" s="295">
        <f>'7.  Persistence Report'!BA40</f>
        <v>101695</v>
      </c>
      <c r="K80" s="295">
        <f>'7.  Persistence Report'!BB40</f>
        <v>98746</v>
      </c>
      <c r="L80" s="295">
        <f>'7.  Persistence Report'!BC40</f>
        <v>50947</v>
      </c>
      <c r="M80" s="295">
        <f>'7.  Persistence Report'!BD40</f>
        <v>50839</v>
      </c>
      <c r="N80" s="295">
        <v>12</v>
      </c>
      <c r="O80" s="295">
        <v>12</v>
      </c>
      <c r="P80" s="295">
        <f>'7.  Persistence Report'!P40</f>
        <v>12</v>
      </c>
      <c r="Q80" s="295">
        <f>'7.  Persistence Report'!Q40</f>
        <v>10</v>
      </c>
      <c r="R80" s="295">
        <f>'7.  Persistence Report'!R40</f>
        <v>10</v>
      </c>
      <c r="S80" s="295">
        <f>'7.  Persistence Report'!S40</f>
        <v>10</v>
      </c>
      <c r="T80" s="295">
        <f>'7.  Persistence Report'!T40</f>
        <v>10</v>
      </c>
      <c r="U80" s="295">
        <f>'7.  Persistence Report'!U40</f>
        <v>10</v>
      </c>
      <c r="V80" s="295">
        <f>'7.  Persistence Report'!V40</f>
        <v>10</v>
      </c>
      <c r="W80" s="295">
        <f>'7.  Persistence Report'!W40</f>
        <v>10</v>
      </c>
      <c r="X80" s="295">
        <f>'7.  Persistence Report'!X40</f>
        <v>7</v>
      </c>
      <c r="Y80" s="533">
        <v>1</v>
      </c>
      <c r="Z80" s="410"/>
      <c r="AA80" s="410"/>
      <c r="AB80" s="410"/>
      <c r="AC80" s="410"/>
      <c r="AD80" s="410"/>
      <c r="AE80" s="410"/>
      <c r="AF80" s="410"/>
      <c r="AG80" s="410"/>
      <c r="AH80" s="410"/>
      <c r="AI80" s="410"/>
      <c r="AJ80" s="410"/>
      <c r="AK80" s="410"/>
      <c r="AL80" s="410"/>
      <c r="AM80" s="296">
        <f>SUM(Y80:AL80)</f>
        <v>1</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51">Z80</f>
        <v>0</v>
      </c>
      <c r="AA81" s="411">
        <f t="shared" ref="AA81" si="152">AA80</f>
        <v>0</v>
      </c>
      <c r="AB81" s="411">
        <f t="shared" ref="AB81" si="153">AB80</f>
        <v>0</v>
      </c>
      <c r="AC81" s="411">
        <f t="shared" ref="AC81" si="154">AC80</f>
        <v>0</v>
      </c>
      <c r="AD81" s="411">
        <f>AD80</f>
        <v>0</v>
      </c>
      <c r="AE81" s="411">
        <f t="shared" ref="AE81" si="155">AE80</f>
        <v>0</v>
      </c>
      <c r="AF81" s="411">
        <f t="shared" ref="AF81" si="156">AF80</f>
        <v>0</v>
      </c>
      <c r="AG81" s="411">
        <f t="shared" ref="AG81" si="157">AG80</f>
        <v>0</v>
      </c>
      <c r="AH81" s="411">
        <f t="shared" ref="AH81" si="158">AH80</f>
        <v>0</v>
      </c>
      <c r="AI81" s="411">
        <f t="shared" ref="AI81" si="159">AI80</f>
        <v>0</v>
      </c>
      <c r="AJ81" s="411">
        <f t="shared" ref="AJ81" si="160">AJ80</f>
        <v>0</v>
      </c>
      <c r="AK81" s="411">
        <f t="shared" ref="AK81" si="161">AK80</f>
        <v>0</v>
      </c>
      <c r="AL81" s="411">
        <f t="shared" ref="AL81" si="162">AL80</f>
        <v>0</v>
      </c>
      <c r="AM81" s="297"/>
    </row>
    <row r="82" spans="1:40" s="515" customFormat="1" hidden="1" outlineLevel="1">
      <c r="A82" s="523"/>
      <c r="B82" s="294"/>
      <c r="C82" s="291"/>
      <c r="D82" s="291"/>
      <c r="E82" s="770"/>
      <c r="F82" s="770"/>
      <c r="G82" s="770"/>
      <c r="H82" s="770"/>
      <c r="I82" s="770"/>
      <c r="J82" s="770"/>
      <c r="K82" s="770"/>
      <c r="L82" s="770"/>
      <c r="M82" s="770"/>
      <c r="N82" s="468"/>
      <c r="O82" s="770"/>
      <c r="P82" s="770"/>
      <c r="Q82" s="770"/>
      <c r="R82" s="770"/>
      <c r="S82" s="770"/>
      <c r="T82" s="770"/>
      <c r="U82" s="770"/>
      <c r="V82" s="770"/>
      <c r="W82" s="770"/>
      <c r="X82" s="770"/>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770"/>
      <c r="F83" s="770"/>
      <c r="G83" s="770"/>
      <c r="H83" s="770"/>
      <c r="I83" s="770"/>
      <c r="J83" s="770"/>
      <c r="K83" s="770"/>
      <c r="L83" s="770"/>
      <c r="M83" s="770"/>
      <c r="N83" s="291"/>
      <c r="O83" s="770"/>
      <c r="P83" s="770"/>
      <c r="Q83" s="770"/>
      <c r="R83" s="770"/>
      <c r="S83" s="770"/>
      <c r="T83" s="770"/>
      <c r="U83" s="770"/>
      <c r="V83" s="770"/>
      <c r="W83" s="770"/>
      <c r="X83" s="770"/>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63">Z84</f>
        <v>0</v>
      </c>
      <c r="AA85" s="411">
        <f t="shared" si="163"/>
        <v>0</v>
      </c>
      <c r="AB85" s="411">
        <f t="shared" si="163"/>
        <v>0</v>
      </c>
      <c r="AC85" s="411">
        <f t="shared" si="163"/>
        <v>0</v>
      </c>
      <c r="AD85" s="411">
        <f>AD84</f>
        <v>0</v>
      </c>
      <c r="AE85" s="411">
        <f t="shared" ref="AE85:AL85" si="164">AE84</f>
        <v>0</v>
      </c>
      <c r="AF85" s="411">
        <f t="shared" si="164"/>
        <v>0</v>
      </c>
      <c r="AG85" s="411">
        <f t="shared" si="164"/>
        <v>0</v>
      </c>
      <c r="AH85" s="411">
        <f t="shared" si="164"/>
        <v>0</v>
      </c>
      <c r="AI85" s="411">
        <f t="shared" si="164"/>
        <v>0</v>
      </c>
      <c r="AJ85" s="411">
        <f t="shared" si="164"/>
        <v>0</v>
      </c>
      <c r="AK85" s="411">
        <f t="shared" si="164"/>
        <v>0</v>
      </c>
      <c r="AL85" s="411">
        <f t="shared" si="164"/>
        <v>0</v>
      </c>
      <c r="AM85" s="297"/>
    </row>
    <row r="86" spans="1:40" hidden="1" outlineLevel="1">
      <c r="B86" s="315"/>
      <c r="C86" s="305"/>
      <c r="D86" s="291"/>
      <c r="E86" s="770"/>
      <c r="F86" s="770"/>
      <c r="G86" s="770"/>
      <c r="H86" s="770"/>
      <c r="I86" s="770"/>
      <c r="J86" s="770"/>
      <c r="K86" s="770"/>
      <c r="L86" s="770"/>
      <c r="M86" s="770"/>
      <c r="N86" s="291"/>
      <c r="O86" s="770"/>
      <c r="P86" s="770"/>
      <c r="Q86" s="770"/>
      <c r="R86" s="770"/>
      <c r="S86" s="770"/>
      <c r="T86" s="770"/>
      <c r="U86" s="770"/>
      <c r="V86" s="770"/>
      <c r="W86" s="770"/>
      <c r="X86" s="770"/>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v>235240</v>
      </c>
      <c r="E87" s="295">
        <f>'7.  Persistence Report'!AV46</f>
        <v>235240</v>
      </c>
      <c r="F87" s="295">
        <f>'7.  Persistence Report'!AW46</f>
        <v>0</v>
      </c>
      <c r="G87" s="295">
        <f>'7.  Persistence Report'!AX46</f>
        <v>0</v>
      </c>
      <c r="H87" s="295">
        <f>'7.  Persistence Report'!AY46</f>
        <v>0</v>
      </c>
      <c r="I87" s="295">
        <f>'7.  Persistence Report'!AZ46</f>
        <v>0</v>
      </c>
      <c r="J87" s="295">
        <f>'7.  Persistence Report'!BA46</f>
        <v>0</v>
      </c>
      <c r="K87" s="295">
        <f>'7.  Persistence Report'!BB46</f>
        <v>0</v>
      </c>
      <c r="L87" s="295">
        <f>'7.  Persistence Report'!BC46</f>
        <v>0</v>
      </c>
      <c r="M87" s="295">
        <f>'7.  Persistence Report'!BD46</f>
        <v>0</v>
      </c>
      <c r="N87" s="295">
        <v>12</v>
      </c>
      <c r="O87" s="295">
        <v>27</v>
      </c>
      <c r="P87" s="295">
        <f>'7.  Persistence Report'!P46</f>
        <v>27</v>
      </c>
      <c r="Q87" s="295">
        <f>'7.  Persistence Report'!Q46</f>
        <v>27</v>
      </c>
      <c r="R87" s="295">
        <f>'7.  Persistence Report'!R46</f>
        <v>0</v>
      </c>
      <c r="S87" s="295">
        <f>'7.  Persistence Report'!S46</f>
        <v>0</v>
      </c>
      <c r="T87" s="295">
        <f>'7.  Persistence Report'!T46</f>
        <v>0</v>
      </c>
      <c r="U87" s="295">
        <f>'7.  Persistence Report'!U46</f>
        <v>0</v>
      </c>
      <c r="V87" s="295">
        <f>'7.  Persistence Report'!V46</f>
        <v>0</v>
      </c>
      <c r="W87" s="295">
        <f>'7.  Persistence Report'!W46</f>
        <v>0</v>
      </c>
      <c r="X87" s="295">
        <f>'7.  Persistence Report'!X46</f>
        <v>0</v>
      </c>
      <c r="Y87" s="410"/>
      <c r="Z87" s="410"/>
      <c r="AA87" s="410">
        <v>1</v>
      </c>
      <c r="AB87" s="410"/>
      <c r="AC87" s="410"/>
      <c r="AD87" s="410"/>
      <c r="AE87" s="410"/>
      <c r="AF87" s="410"/>
      <c r="AG87" s="410"/>
      <c r="AH87" s="410"/>
      <c r="AI87" s="410"/>
      <c r="AJ87" s="410"/>
      <c r="AK87" s="410"/>
      <c r="AL87" s="410"/>
      <c r="AM87" s="296">
        <f>SUM(Y87:AL87)</f>
        <v>1</v>
      </c>
    </row>
    <row r="88" spans="1:40" s="283" customFormat="1" hidden="1" outlineLevel="1">
      <c r="A88" s="522"/>
      <c r="B88" s="324" t="s">
        <v>267</v>
      </c>
      <c r="C88" s="291" t="s">
        <v>163</v>
      </c>
      <c r="D88" s="295"/>
      <c r="E88" s="295"/>
      <c r="F88" s="295"/>
      <c r="G88" s="295"/>
      <c r="H88" s="295"/>
      <c r="I88" s="295"/>
      <c r="J88" s="295"/>
      <c r="K88" s="295"/>
      <c r="L88" s="295"/>
      <c r="M88" s="295"/>
      <c r="N88" s="295">
        <f>N87</f>
        <v>12</v>
      </c>
      <c r="O88" s="295"/>
      <c r="P88" s="295"/>
      <c r="Q88" s="295"/>
      <c r="R88" s="295"/>
      <c r="S88" s="295"/>
      <c r="T88" s="295"/>
      <c r="U88" s="295"/>
      <c r="V88" s="295"/>
      <c r="W88" s="295"/>
      <c r="X88" s="295"/>
      <c r="Y88" s="411">
        <f>Y87</f>
        <v>0</v>
      </c>
      <c r="Z88" s="411">
        <f t="shared" ref="Z88:AC88" si="165">Z87</f>
        <v>0</v>
      </c>
      <c r="AA88" s="411">
        <f t="shared" si="165"/>
        <v>1</v>
      </c>
      <c r="AB88" s="411">
        <f t="shared" si="165"/>
        <v>0</v>
      </c>
      <c r="AC88" s="411">
        <f t="shared" si="165"/>
        <v>0</v>
      </c>
      <c r="AD88" s="411">
        <f>AD87</f>
        <v>0</v>
      </c>
      <c r="AE88" s="411">
        <f t="shared" ref="AE88:AL88" si="166">AE87</f>
        <v>0</v>
      </c>
      <c r="AF88" s="411">
        <f t="shared" si="166"/>
        <v>0</v>
      </c>
      <c r="AG88" s="411">
        <f t="shared" si="166"/>
        <v>0</v>
      </c>
      <c r="AH88" s="411">
        <f t="shared" si="166"/>
        <v>0</v>
      </c>
      <c r="AI88" s="411">
        <f t="shared" si="166"/>
        <v>0</v>
      </c>
      <c r="AJ88" s="411">
        <f t="shared" si="166"/>
        <v>0</v>
      </c>
      <c r="AK88" s="411">
        <f t="shared" si="166"/>
        <v>0</v>
      </c>
      <c r="AL88" s="411">
        <f t="shared" si="166"/>
        <v>0</v>
      </c>
      <c r="AM88" s="297"/>
    </row>
    <row r="89" spans="1:40" s="283" customFormat="1" hidden="1" outlineLevel="1">
      <c r="A89" s="522"/>
      <c r="B89" s="324"/>
      <c r="C89" s="291"/>
      <c r="D89" s="291"/>
      <c r="E89" s="770"/>
      <c r="F89" s="770"/>
      <c r="G89" s="770"/>
      <c r="H89" s="770"/>
      <c r="I89" s="770"/>
      <c r="J89" s="770"/>
      <c r="K89" s="770"/>
      <c r="L89" s="770"/>
      <c r="M89" s="770"/>
      <c r="N89" s="291"/>
      <c r="O89" s="770"/>
      <c r="P89" s="770"/>
      <c r="Q89" s="770"/>
      <c r="R89" s="770"/>
      <c r="S89" s="770"/>
      <c r="T89" s="770"/>
      <c r="U89" s="770"/>
      <c r="V89" s="770"/>
      <c r="W89" s="770"/>
      <c r="X89" s="770"/>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771"/>
      <c r="F90" s="771"/>
      <c r="G90" s="771"/>
      <c r="H90" s="771"/>
      <c r="I90" s="771"/>
      <c r="J90" s="771"/>
      <c r="K90" s="771"/>
      <c r="L90" s="771"/>
      <c r="M90" s="771"/>
      <c r="N90" s="290"/>
      <c r="O90" s="771"/>
      <c r="P90" s="771"/>
      <c r="Q90" s="771"/>
      <c r="R90" s="771"/>
      <c r="S90" s="771"/>
      <c r="T90" s="771"/>
      <c r="U90" s="771"/>
      <c r="V90" s="771"/>
      <c r="W90" s="771"/>
      <c r="X90" s="771"/>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v>130073</v>
      </c>
      <c r="E91" s="295">
        <f>'7.  Persistence Report'!AV44</f>
        <v>0</v>
      </c>
      <c r="F91" s="295">
        <f>'7.  Persistence Report'!AW44</f>
        <v>0</v>
      </c>
      <c r="G91" s="295">
        <f>'7.  Persistence Report'!AX44</f>
        <v>0</v>
      </c>
      <c r="H91" s="295">
        <f>'7.  Persistence Report'!AY44</f>
        <v>0</v>
      </c>
      <c r="I91" s="295">
        <f>'7.  Persistence Report'!AZ44</f>
        <v>0</v>
      </c>
      <c r="J91" s="295">
        <f>'7.  Persistence Report'!BA44</f>
        <v>0</v>
      </c>
      <c r="K91" s="295">
        <f>'7.  Persistence Report'!BB44</f>
        <v>0</v>
      </c>
      <c r="L91" s="295">
        <f>'7.  Persistence Report'!BC44</f>
        <v>0</v>
      </c>
      <c r="M91" s="295">
        <f>'7.  Persistence Report'!BD44</f>
        <v>0</v>
      </c>
      <c r="N91" s="295">
        <v>12</v>
      </c>
      <c r="O91" s="295">
        <v>0</v>
      </c>
      <c r="P91" s="295"/>
      <c r="Q91" s="295"/>
      <c r="R91" s="295"/>
      <c r="S91" s="295"/>
      <c r="T91" s="295"/>
      <c r="U91" s="295"/>
      <c r="V91" s="295"/>
      <c r="W91" s="295"/>
      <c r="X91" s="295"/>
      <c r="Y91" s="426"/>
      <c r="Z91" s="410"/>
      <c r="AA91" s="410">
        <v>1</v>
      </c>
      <c r="AB91" s="410"/>
      <c r="AC91" s="410"/>
      <c r="AD91" s="410"/>
      <c r="AE91" s="410"/>
      <c r="AF91" s="415"/>
      <c r="AG91" s="415"/>
      <c r="AH91" s="415"/>
      <c r="AI91" s="415"/>
      <c r="AJ91" s="415"/>
      <c r="AK91" s="415"/>
      <c r="AL91" s="415"/>
      <c r="AM91" s="296">
        <f>SUM(Y91:AL91)</f>
        <v>1</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7">Z91</f>
        <v>0</v>
      </c>
      <c r="AA92" s="411">
        <f t="shared" si="167"/>
        <v>1</v>
      </c>
      <c r="AB92" s="411">
        <f t="shared" si="167"/>
        <v>0</v>
      </c>
      <c r="AC92" s="411">
        <f t="shared" si="167"/>
        <v>0</v>
      </c>
      <c r="AD92" s="411">
        <f t="shared" si="167"/>
        <v>0</v>
      </c>
      <c r="AE92" s="411">
        <f t="shared" si="167"/>
        <v>0</v>
      </c>
      <c r="AF92" s="411">
        <f t="shared" si="167"/>
        <v>0</v>
      </c>
      <c r="AG92" s="411">
        <f t="shared" si="167"/>
        <v>0</v>
      </c>
      <c r="AH92" s="411">
        <f t="shared" si="167"/>
        <v>0</v>
      </c>
      <c r="AI92" s="411">
        <f t="shared" si="167"/>
        <v>0</v>
      </c>
      <c r="AJ92" s="411">
        <f t="shared" si="167"/>
        <v>0</v>
      </c>
      <c r="AK92" s="411">
        <f t="shared" si="167"/>
        <v>0</v>
      </c>
      <c r="AL92" s="411">
        <f t="shared" si="167"/>
        <v>0</v>
      </c>
      <c r="AM92" s="306"/>
    </row>
    <row r="93" spans="1:40" hidden="1" outlineLevel="1">
      <c r="B93" s="294"/>
      <c r="C93" s="291"/>
      <c r="D93" s="291"/>
      <c r="E93" s="770"/>
      <c r="F93" s="770"/>
      <c r="G93" s="770"/>
      <c r="H93" s="770"/>
      <c r="I93" s="770"/>
      <c r="J93" s="770"/>
      <c r="K93" s="770"/>
      <c r="L93" s="770"/>
      <c r="M93" s="770"/>
      <c r="N93" s="291"/>
      <c r="O93" s="770"/>
      <c r="P93" s="770"/>
      <c r="Q93" s="770"/>
      <c r="R93" s="770"/>
      <c r="S93" s="770"/>
      <c r="T93" s="770"/>
      <c r="U93" s="770"/>
      <c r="V93" s="770"/>
      <c r="W93" s="770"/>
      <c r="X93" s="770"/>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v>901493</v>
      </c>
      <c r="E94" s="295">
        <f>'7.  Persistence Report'!AV41</f>
        <v>901493</v>
      </c>
      <c r="F94" s="295">
        <f>'7.  Persistence Report'!AW41</f>
        <v>901493</v>
      </c>
      <c r="G94" s="295">
        <f>'7.  Persistence Report'!AX41</f>
        <v>901493</v>
      </c>
      <c r="H94" s="295">
        <f>'7.  Persistence Report'!AY41</f>
        <v>901493</v>
      </c>
      <c r="I94" s="295">
        <f>'7.  Persistence Report'!AZ41</f>
        <v>901493</v>
      </c>
      <c r="J94" s="295">
        <f>'7.  Persistence Report'!BA41</f>
        <v>901493</v>
      </c>
      <c r="K94" s="295">
        <f>'7.  Persistence Report'!BB41</f>
        <v>901493</v>
      </c>
      <c r="L94" s="295">
        <f>'7.  Persistence Report'!BC41</f>
        <v>901493</v>
      </c>
      <c r="M94" s="295">
        <f>'7.  Persistence Report'!BD41</f>
        <v>901493</v>
      </c>
      <c r="N94" s="295">
        <v>12</v>
      </c>
      <c r="O94" s="295">
        <v>131</v>
      </c>
      <c r="P94" s="295"/>
      <c r="Q94" s="295"/>
      <c r="R94" s="295"/>
      <c r="S94" s="295"/>
      <c r="T94" s="295"/>
      <c r="U94" s="295"/>
      <c r="V94" s="295"/>
      <c r="W94" s="295"/>
      <c r="X94" s="295"/>
      <c r="Y94" s="426"/>
      <c r="Z94" s="410"/>
      <c r="AA94" s="410">
        <v>1</v>
      </c>
      <c r="AB94" s="410"/>
      <c r="AC94" s="410"/>
      <c r="AD94" s="410"/>
      <c r="AE94" s="410"/>
      <c r="AF94" s="415"/>
      <c r="AG94" s="415"/>
      <c r="AH94" s="415"/>
      <c r="AI94" s="415"/>
      <c r="AJ94" s="415"/>
      <c r="AK94" s="415"/>
      <c r="AL94" s="415"/>
      <c r="AM94" s="296">
        <f>SUM(Y94:AL94)</f>
        <v>1</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8">Z94</f>
        <v>0</v>
      </c>
      <c r="AA95" s="411">
        <f t="shared" ref="AA95" si="169">AA94</f>
        <v>1</v>
      </c>
      <c r="AB95" s="411">
        <f t="shared" ref="AB95" si="170">AB94</f>
        <v>0</v>
      </c>
      <c r="AC95" s="411">
        <f t="shared" ref="AC95" si="171">AC94</f>
        <v>0</v>
      </c>
      <c r="AD95" s="411">
        <f t="shared" ref="AD95" si="172">AD94</f>
        <v>0</v>
      </c>
      <c r="AE95" s="411">
        <f t="shared" ref="AE95" si="173">AE94</f>
        <v>0</v>
      </c>
      <c r="AF95" s="411">
        <f t="shared" ref="AF95" si="174">AF94</f>
        <v>0</v>
      </c>
      <c r="AG95" s="411">
        <f t="shared" ref="AG95" si="175">AG94</f>
        <v>0</v>
      </c>
      <c r="AH95" s="411">
        <f t="shared" ref="AH95" si="176">AH94</f>
        <v>0</v>
      </c>
      <c r="AI95" s="411">
        <f t="shared" ref="AI95" si="177">AI94</f>
        <v>0</v>
      </c>
      <c r="AJ95" s="411">
        <f t="shared" ref="AJ95" si="178">AJ94</f>
        <v>0</v>
      </c>
      <c r="AK95" s="411">
        <f t="shared" ref="AK95" si="179">AK94</f>
        <v>0</v>
      </c>
      <c r="AL95" s="411">
        <f t="shared" ref="AL95" si="180">AL94</f>
        <v>0</v>
      </c>
      <c r="AM95" s="306"/>
    </row>
    <row r="96" spans="1:40" hidden="1" outlineLevel="1">
      <c r="B96" s="322"/>
      <c r="C96" s="291"/>
      <c r="D96" s="291"/>
      <c r="E96" s="770"/>
      <c r="F96" s="770"/>
      <c r="G96" s="770"/>
      <c r="H96" s="770"/>
      <c r="I96" s="770"/>
      <c r="J96" s="770"/>
      <c r="K96" s="770"/>
      <c r="L96" s="770"/>
      <c r="M96" s="770"/>
      <c r="N96" s="291"/>
      <c r="O96" s="770"/>
      <c r="P96" s="770"/>
      <c r="Q96" s="770"/>
      <c r="R96" s="770"/>
      <c r="S96" s="770"/>
      <c r="T96" s="770"/>
      <c r="U96" s="770"/>
      <c r="V96" s="770"/>
      <c r="W96" s="770"/>
      <c r="X96" s="770"/>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81">Z97</f>
        <v>0</v>
      </c>
      <c r="AA98" s="411">
        <f t="shared" si="181"/>
        <v>0</v>
      </c>
      <c r="AB98" s="411">
        <f t="shared" si="181"/>
        <v>0</v>
      </c>
      <c r="AC98" s="411">
        <f t="shared" si="181"/>
        <v>0</v>
      </c>
      <c r="AD98" s="411">
        <f t="shared" si="181"/>
        <v>0</v>
      </c>
      <c r="AE98" s="411">
        <f t="shared" si="181"/>
        <v>0</v>
      </c>
      <c r="AF98" s="411">
        <f t="shared" si="181"/>
        <v>0</v>
      </c>
      <c r="AG98" s="411">
        <f t="shared" si="181"/>
        <v>0</v>
      </c>
      <c r="AH98" s="411">
        <f t="shared" si="181"/>
        <v>0</v>
      </c>
      <c r="AI98" s="411">
        <f t="shared" si="181"/>
        <v>0</v>
      </c>
      <c r="AJ98" s="411">
        <f t="shared" si="181"/>
        <v>0</v>
      </c>
      <c r="AK98" s="411">
        <f t="shared" si="181"/>
        <v>0</v>
      </c>
      <c r="AL98" s="411">
        <f t="shared" si="181"/>
        <v>0</v>
      </c>
      <c r="AM98" s="297"/>
    </row>
    <row r="99" spans="1:39" hidden="1" outlineLevel="1">
      <c r="B99" s="322"/>
      <c r="C99" s="291"/>
      <c r="D99" s="291"/>
      <c r="E99" s="770"/>
      <c r="F99" s="770"/>
      <c r="G99" s="770"/>
      <c r="H99" s="770"/>
      <c r="I99" s="770"/>
      <c r="J99" s="770"/>
      <c r="K99" s="770"/>
      <c r="L99" s="770"/>
      <c r="M99" s="770"/>
      <c r="N99" s="291"/>
      <c r="O99" s="770"/>
      <c r="P99" s="770"/>
      <c r="Q99" s="770"/>
      <c r="R99" s="770"/>
      <c r="S99" s="770"/>
      <c r="T99" s="770"/>
      <c r="U99" s="770"/>
      <c r="V99" s="770"/>
      <c r="W99" s="770"/>
      <c r="X99" s="770"/>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82">Y100</f>
        <v>0</v>
      </c>
      <c r="Z101" s="411">
        <f t="shared" si="182"/>
        <v>0</v>
      </c>
      <c r="AA101" s="411">
        <f t="shared" si="182"/>
        <v>0</v>
      </c>
      <c r="AB101" s="411">
        <f t="shared" si="182"/>
        <v>0</v>
      </c>
      <c r="AC101" s="411">
        <f t="shared" si="182"/>
        <v>0</v>
      </c>
      <c r="AD101" s="411">
        <f t="shared" si="182"/>
        <v>0</v>
      </c>
      <c r="AE101" s="411">
        <f t="shared" si="182"/>
        <v>0</v>
      </c>
      <c r="AF101" s="411">
        <f t="shared" si="182"/>
        <v>0</v>
      </c>
      <c r="AG101" s="411">
        <f t="shared" si="182"/>
        <v>0</v>
      </c>
      <c r="AH101" s="411">
        <f t="shared" si="182"/>
        <v>0</v>
      </c>
      <c r="AI101" s="411">
        <f t="shared" si="182"/>
        <v>0</v>
      </c>
      <c r="AJ101" s="411">
        <f t="shared" si="182"/>
        <v>0</v>
      </c>
      <c r="AK101" s="411">
        <f t="shared" si="182"/>
        <v>0</v>
      </c>
      <c r="AL101" s="411">
        <f t="shared" si="182"/>
        <v>0</v>
      </c>
      <c r="AM101" s="306"/>
    </row>
    <row r="102" spans="1:39" ht="15.75" hidden="1" outlineLevel="1">
      <c r="B102" s="323"/>
      <c r="C102" s="300"/>
      <c r="D102" s="291"/>
      <c r="E102" s="770"/>
      <c r="F102" s="770"/>
      <c r="G102" s="770"/>
      <c r="H102" s="770"/>
      <c r="I102" s="770"/>
      <c r="J102" s="770"/>
      <c r="K102" s="770"/>
      <c r="L102" s="770"/>
      <c r="M102" s="770"/>
      <c r="N102" s="300"/>
      <c r="O102" s="770"/>
      <c r="P102" s="770"/>
      <c r="Q102" s="770"/>
      <c r="R102" s="770"/>
      <c r="S102" s="770"/>
      <c r="T102" s="770"/>
      <c r="U102" s="770"/>
      <c r="V102" s="770"/>
      <c r="W102" s="770"/>
      <c r="X102" s="770"/>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770"/>
      <c r="F103" s="770"/>
      <c r="G103" s="770"/>
      <c r="H103" s="770"/>
      <c r="I103" s="770"/>
      <c r="J103" s="770"/>
      <c r="K103" s="770"/>
      <c r="L103" s="770"/>
      <c r="M103" s="770"/>
      <c r="N103" s="291"/>
      <c r="O103" s="770"/>
      <c r="P103" s="770"/>
      <c r="Q103" s="770"/>
      <c r="R103" s="770"/>
      <c r="S103" s="770"/>
      <c r="T103" s="770"/>
      <c r="U103" s="770"/>
      <c r="V103" s="770"/>
      <c r="W103" s="770"/>
      <c r="X103" s="770"/>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770"/>
      <c r="F104" s="770"/>
      <c r="G104" s="770"/>
      <c r="H104" s="770"/>
      <c r="I104" s="770"/>
      <c r="J104" s="770"/>
      <c r="K104" s="770"/>
      <c r="L104" s="770"/>
      <c r="M104" s="770"/>
      <c r="N104" s="291"/>
      <c r="O104" s="770"/>
      <c r="P104" s="770"/>
      <c r="Q104" s="770"/>
      <c r="R104" s="770"/>
      <c r="S104" s="770"/>
      <c r="T104" s="770"/>
      <c r="U104" s="770"/>
      <c r="V104" s="770"/>
      <c r="W104" s="770"/>
      <c r="X104" s="770"/>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6484457</v>
      </c>
      <c r="E105" s="295">
        <f>'7.  Persistence Report'!AV47</f>
        <v>6429030</v>
      </c>
      <c r="F105" s="295">
        <f>'7.  Persistence Report'!AW47</f>
        <v>6429030</v>
      </c>
      <c r="G105" s="295">
        <f>'7.  Persistence Report'!AX47</f>
        <v>6429030</v>
      </c>
      <c r="H105" s="295">
        <f>'7.  Persistence Report'!AY47</f>
        <v>6429030</v>
      </c>
      <c r="I105" s="295">
        <f>'7.  Persistence Report'!AZ47</f>
        <v>6429030</v>
      </c>
      <c r="J105" s="295">
        <f>'7.  Persistence Report'!BA47</f>
        <v>6429030</v>
      </c>
      <c r="K105" s="295">
        <f>'7.  Persistence Report'!BB47</f>
        <v>6424967</v>
      </c>
      <c r="L105" s="295">
        <f>'7.  Persistence Report'!BC47</f>
        <v>6424967</v>
      </c>
      <c r="M105" s="295">
        <f>'7.  Persistence Report'!BD47</f>
        <v>6424967</v>
      </c>
      <c r="N105" s="291"/>
      <c r="O105" s="295">
        <v>424</v>
      </c>
      <c r="P105" s="295">
        <f>'7.  Persistence Report'!P47</f>
        <v>424</v>
      </c>
      <c r="Q105" s="295">
        <f>'7.  Persistence Report'!Q47</f>
        <v>420</v>
      </c>
      <c r="R105" s="295">
        <f>'7.  Persistence Report'!R47</f>
        <v>420</v>
      </c>
      <c r="S105" s="295">
        <f>'7.  Persistence Report'!S47</f>
        <v>420</v>
      </c>
      <c r="T105" s="295">
        <f>'7.  Persistence Report'!T47</f>
        <v>420</v>
      </c>
      <c r="U105" s="295">
        <f>'7.  Persistence Report'!U47</f>
        <v>420</v>
      </c>
      <c r="V105" s="295">
        <f>'7.  Persistence Report'!V47</f>
        <v>420</v>
      </c>
      <c r="W105" s="295">
        <f>'7.  Persistence Report'!W47</f>
        <v>420</v>
      </c>
      <c r="X105" s="295">
        <f>'7.  Persistence Report'!X47</f>
        <v>420</v>
      </c>
      <c r="Y105" s="533">
        <v>1</v>
      </c>
      <c r="Z105" s="410"/>
      <c r="AA105" s="410"/>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810288</v>
      </c>
      <c r="E106" s="295">
        <f t="shared" ref="E106:M106" si="183">D106*(E105/D105)</f>
        <v>803361.92539174831</v>
      </c>
      <c r="F106" s="295">
        <f t="shared" si="183"/>
        <v>803361.92539174831</v>
      </c>
      <c r="G106" s="295">
        <f t="shared" si="183"/>
        <v>803361.92539174831</v>
      </c>
      <c r="H106" s="295">
        <f t="shared" si="183"/>
        <v>803361.92539174831</v>
      </c>
      <c r="I106" s="295">
        <f t="shared" si="183"/>
        <v>803361.92539174831</v>
      </c>
      <c r="J106" s="295">
        <f t="shared" si="183"/>
        <v>803361.92539174831</v>
      </c>
      <c r="K106" s="295">
        <f t="shared" si="183"/>
        <v>802854.21901880146</v>
      </c>
      <c r="L106" s="295">
        <f t="shared" si="183"/>
        <v>802854.21901880146</v>
      </c>
      <c r="M106" s="295">
        <f t="shared" si="183"/>
        <v>802854.21901880146</v>
      </c>
      <c r="N106" s="291"/>
      <c r="O106" s="295">
        <v>59</v>
      </c>
      <c r="P106" s="295">
        <f t="shared" ref="P106:X106" si="184">O106*(P105/O105)</f>
        <v>59</v>
      </c>
      <c r="Q106" s="295">
        <f t="shared" si="184"/>
        <v>58.443396226415096</v>
      </c>
      <c r="R106" s="295">
        <f t="shared" si="184"/>
        <v>58.443396226415096</v>
      </c>
      <c r="S106" s="295">
        <f t="shared" si="184"/>
        <v>58.443396226415096</v>
      </c>
      <c r="T106" s="295">
        <f t="shared" si="184"/>
        <v>58.443396226415096</v>
      </c>
      <c r="U106" s="295">
        <f t="shared" si="184"/>
        <v>58.443396226415096</v>
      </c>
      <c r="V106" s="295">
        <f t="shared" si="184"/>
        <v>58.443396226415096</v>
      </c>
      <c r="W106" s="295">
        <f t="shared" si="184"/>
        <v>58.443396226415096</v>
      </c>
      <c r="X106" s="295">
        <f t="shared" si="184"/>
        <v>58.443396226415096</v>
      </c>
      <c r="Y106" s="411">
        <f>Y105</f>
        <v>1</v>
      </c>
      <c r="Z106" s="411">
        <f t="shared" ref="Z106" si="185">Z105</f>
        <v>0</v>
      </c>
      <c r="AA106" s="411">
        <f t="shared" ref="AA106" si="186">AA105</f>
        <v>0</v>
      </c>
      <c r="AB106" s="411">
        <f t="shared" ref="AB106" si="187">AB105</f>
        <v>0</v>
      </c>
      <c r="AC106" s="411">
        <f t="shared" ref="AC106" si="188">AC105</f>
        <v>0</v>
      </c>
      <c r="AD106" s="411">
        <f t="shared" ref="AD106" si="189">AD105</f>
        <v>0</v>
      </c>
      <c r="AE106" s="411">
        <f t="shared" ref="AE106" si="190">AE105</f>
        <v>0</v>
      </c>
      <c r="AF106" s="411">
        <f t="shared" ref="AF106" si="191">AF105</f>
        <v>0</v>
      </c>
      <c r="AG106" s="411">
        <f t="shared" ref="AG106" si="192">AG105</f>
        <v>0</v>
      </c>
      <c r="AH106" s="411">
        <f t="shared" ref="AH106" si="193">AH105</f>
        <v>0</v>
      </c>
      <c r="AI106" s="411">
        <f t="shared" ref="AI106" si="194">AI105</f>
        <v>0</v>
      </c>
      <c r="AJ106" s="411">
        <f t="shared" ref="AJ106" si="195">AJ105</f>
        <v>0</v>
      </c>
      <c r="AK106" s="411">
        <f t="shared" ref="AK106" si="196">AK105</f>
        <v>0</v>
      </c>
      <c r="AL106" s="411">
        <f t="shared" ref="AL106" si="197">AL105</f>
        <v>0</v>
      </c>
      <c r="AM106" s="306"/>
    </row>
    <row r="107" spans="1:39" hidden="1" outlineLevel="1">
      <c r="B107" s="294"/>
      <c r="C107" s="291"/>
      <c r="D107" s="291"/>
      <c r="E107" s="770"/>
      <c r="F107" s="770"/>
      <c r="G107" s="770"/>
      <c r="H107" s="770"/>
      <c r="I107" s="770"/>
      <c r="J107" s="770"/>
      <c r="K107" s="770"/>
      <c r="L107" s="770"/>
      <c r="M107" s="770"/>
      <c r="N107" s="291"/>
      <c r="O107" s="770"/>
      <c r="P107" s="770"/>
      <c r="Q107" s="770"/>
      <c r="R107" s="770"/>
      <c r="S107" s="770"/>
      <c r="T107" s="770"/>
      <c r="U107" s="770"/>
      <c r="V107" s="770"/>
      <c r="W107" s="770"/>
      <c r="X107" s="770"/>
      <c r="Y107" s="422"/>
      <c r="Z107" s="425"/>
      <c r="AA107" s="425"/>
      <c r="AB107" s="425"/>
      <c r="AC107" s="425"/>
      <c r="AD107" s="425"/>
      <c r="AE107" s="425"/>
      <c r="AF107" s="425"/>
      <c r="AG107" s="425"/>
      <c r="AH107" s="425"/>
      <c r="AI107" s="425"/>
      <c r="AJ107" s="425"/>
      <c r="AK107" s="425"/>
      <c r="AL107" s="425"/>
      <c r="AM107" s="306"/>
    </row>
    <row r="108" spans="1:39" hidden="1" outlineLevel="1">
      <c r="A108" s="522">
        <v>22</v>
      </c>
      <c r="B108" s="520" t="s">
        <v>114</v>
      </c>
      <c r="C108" s="291" t="s">
        <v>25</v>
      </c>
      <c r="D108" s="295">
        <v>3220099</v>
      </c>
      <c r="E108" s="295">
        <f>'7.  Persistence Report'!AV48</f>
        <v>3220099</v>
      </c>
      <c r="F108" s="295">
        <f>'7.  Persistence Report'!AW48</f>
        <v>3220099</v>
      </c>
      <c r="G108" s="295">
        <f>'7.  Persistence Report'!AX48</f>
        <v>3220099</v>
      </c>
      <c r="H108" s="295">
        <f>'7.  Persistence Report'!AY48</f>
        <v>3220099</v>
      </c>
      <c r="I108" s="295">
        <f>'7.  Persistence Report'!AZ48</f>
        <v>3220099</v>
      </c>
      <c r="J108" s="295">
        <f>'7.  Persistence Report'!BA48</f>
        <v>3220099</v>
      </c>
      <c r="K108" s="295">
        <f>'7.  Persistence Report'!BB48</f>
        <v>3220099</v>
      </c>
      <c r="L108" s="295">
        <f>'7.  Persistence Report'!BC48</f>
        <v>3220099</v>
      </c>
      <c r="M108" s="295">
        <f>'7.  Persistence Report'!BD48</f>
        <v>3220099</v>
      </c>
      <c r="N108" s="291"/>
      <c r="O108" s="295">
        <v>1696</v>
      </c>
      <c r="P108" s="295">
        <f>'7.  Persistence Report'!P48</f>
        <v>1696</v>
      </c>
      <c r="Q108" s="295">
        <f>'7.  Persistence Report'!Q48</f>
        <v>1696</v>
      </c>
      <c r="R108" s="295">
        <f>'7.  Persistence Report'!R48</f>
        <v>1696</v>
      </c>
      <c r="S108" s="295">
        <f>'7.  Persistence Report'!S48</f>
        <v>1696</v>
      </c>
      <c r="T108" s="295">
        <f>'7.  Persistence Report'!T48</f>
        <v>1696</v>
      </c>
      <c r="U108" s="295">
        <f>'7.  Persistence Report'!U48</f>
        <v>1696</v>
      </c>
      <c r="V108" s="295">
        <f>'7.  Persistence Report'!V48</f>
        <v>1696</v>
      </c>
      <c r="W108" s="295">
        <f>'7.  Persistence Report'!W48</f>
        <v>1696</v>
      </c>
      <c r="X108" s="295">
        <f>'7.  Persistence Report'!X48</f>
        <v>1696</v>
      </c>
      <c r="Y108" s="533">
        <v>1</v>
      </c>
      <c r="Z108" s="410"/>
      <c r="AA108" s="410"/>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506403</v>
      </c>
      <c r="E109" s="295">
        <f t="shared" ref="E109:M109" si="198">D109*(E108/D108)</f>
        <v>506403</v>
      </c>
      <c r="F109" s="295">
        <f t="shared" si="198"/>
        <v>506403</v>
      </c>
      <c r="G109" s="295">
        <f t="shared" si="198"/>
        <v>506403</v>
      </c>
      <c r="H109" s="295">
        <f t="shared" si="198"/>
        <v>506403</v>
      </c>
      <c r="I109" s="295">
        <f t="shared" si="198"/>
        <v>506403</v>
      </c>
      <c r="J109" s="295">
        <f t="shared" si="198"/>
        <v>506403</v>
      </c>
      <c r="K109" s="295">
        <f t="shared" si="198"/>
        <v>506403</v>
      </c>
      <c r="L109" s="295">
        <f t="shared" si="198"/>
        <v>506403</v>
      </c>
      <c r="M109" s="295">
        <f t="shared" si="198"/>
        <v>506403</v>
      </c>
      <c r="N109" s="291"/>
      <c r="O109" s="295">
        <v>258</v>
      </c>
      <c r="P109" s="295">
        <f t="shared" ref="P109:X109" si="199">O109*(P108/O108)</f>
        <v>258</v>
      </c>
      <c r="Q109" s="295">
        <f t="shared" si="199"/>
        <v>258</v>
      </c>
      <c r="R109" s="295">
        <f t="shared" si="199"/>
        <v>258</v>
      </c>
      <c r="S109" s="295">
        <f t="shared" si="199"/>
        <v>258</v>
      </c>
      <c r="T109" s="295">
        <f t="shared" si="199"/>
        <v>258</v>
      </c>
      <c r="U109" s="295">
        <f t="shared" si="199"/>
        <v>258</v>
      </c>
      <c r="V109" s="295">
        <f t="shared" si="199"/>
        <v>258</v>
      </c>
      <c r="W109" s="295">
        <f t="shared" si="199"/>
        <v>258</v>
      </c>
      <c r="X109" s="295">
        <f t="shared" si="199"/>
        <v>258</v>
      </c>
      <c r="Y109" s="411">
        <f>Y108</f>
        <v>1</v>
      </c>
      <c r="Z109" s="411">
        <f t="shared" ref="Z109" si="200">Z108</f>
        <v>0</v>
      </c>
      <c r="AA109" s="411">
        <f t="shared" ref="AA109" si="201">AA108</f>
        <v>0</v>
      </c>
      <c r="AB109" s="411">
        <f t="shared" ref="AB109" si="202">AB108</f>
        <v>0</v>
      </c>
      <c r="AC109" s="411">
        <f t="shared" ref="AC109" si="203">AC108</f>
        <v>0</v>
      </c>
      <c r="AD109" s="411">
        <f t="shared" ref="AD109" si="204">AD108</f>
        <v>0</v>
      </c>
      <c r="AE109" s="411">
        <f t="shared" ref="AE109" si="205">AE108</f>
        <v>0</v>
      </c>
      <c r="AF109" s="411">
        <f t="shared" ref="AF109" si="206">AF108</f>
        <v>0</v>
      </c>
      <c r="AG109" s="411">
        <f t="shared" ref="AG109" si="207">AG108</f>
        <v>0</v>
      </c>
      <c r="AH109" s="411">
        <f t="shared" ref="AH109" si="208">AH108</f>
        <v>0</v>
      </c>
      <c r="AI109" s="411">
        <f t="shared" ref="AI109" si="209">AI108</f>
        <v>0</v>
      </c>
      <c r="AJ109" s="411">
        <f t="shared" ref="AJ109" si="210">AJ108</f>
        <v>0</v>
      </c>
      <c r="AK109" s="411">
        <f t="shared" ref="AK109" si="211">AK108</f>
        <v>0</v>
      </c>
      <c r="AL109" s="411">
        <f t="shared" ref="AL109" si="212">AL108</f>
        <v>0</v>
      </c>
      <c r="AM109" s="306"/>
    </row>
    <row r="110" spans="1:39" hidden="1" outlineLevel="1">
      <c r="B110" s="294"/>
      <c r="C110" s="291"/>
      <c r="D110" s="291"/>
      <c r="E110" s="770"/>
      <c r="F110" s="770"/>
      <c r="G110" s="770"/>
      <c r="H110" s="770"/>
      <c r="I110" s="770"/>
      <c r="J110" s="770"/>
      <c r="K110" s="770"/>
      <c r="L110" s="770"/>
      <c r="M110" s="770"/>
      <c r="N110" s="291"/>
      <c r="O110" s="770"/>
      <c r="P110" s="770"/>
      <c r="Q110" s="770"/>
      <c r="R110" s="770"/>
      <c r="S110" s="770"/>
      <c r="T110" s="770"/>
      <c r="U110" s="770"/>
      <c r="V110" s="770"/>
      <c r="W110" s="770"/>
      <c r="X110" s="770"/>
      <c r="Y110" s="422"/>
      <c r="Z110" s="425"/>
      <c r="AA110" s="425"/>
      <c r="AB110" s="425"/>
      <c r="AC110" s="425"/>
      <c r="AD110" s="425"/>
      <c r="AE110" s="425"/>
      <c r="AF110" s="425"/>
      <c r="AG110" s="425"/>
      <c r="AH110" s="425"/>
      <c r="AI110" s="425"/>
      <c r="AJ110" s="425"/>
      <c r="AK110" s="425"/>
      <c r="AL110" s="425"/>
      <c r="AM110" s="306"/>
    </row>
    <row r="111" spans="1:39" hidden="1" outlineLevel="1">
      <c r="A111" s="522">
        <v>23</v>
      </c>
      <c r="B111" s="520" t="s">
        <v>115</v>
      </c>
      <c r="C111" s="291" t="s">
        <v>25</v>
      </c>
      <c r="D111" s="295">
        <v>0</v>
      </c>
      <c r="E111" s="295"/>
      <c r="F111" s="295"/>
      <c r="G111" s="295"/>
      <c r="H111" s="295"/>
      <c r="I111" s="295"/>
      <c r="J111" s="295"/>
      <c r="K111" s="295"/>
      <c r="L111" s="295"/>
      <c r="M111" s="295"/>
      <c r="N111" s="291"/>
      <c r="O111" s="295"/>
      <c r="P111" s="295"/>
      <c r="Q111" s="295"/>
      <c r="R111" s="295"/>
      <c r="S111" s="295"/>
      <c r="T111" s="295"/>
      <c r="U111" s="295"/>
      <c r="V111" s="295"/>
      <c r="W111" s="295"/>
      <c r="X111" s="295"/>
      <c r="Y111" s="410">
        <v>1</v>
      </c>
      <c r="Z111" s="410"/>
      <c r="AA111" s="410"/>
      <c r="AB111" s="410"/>
      <c r="AC111" s="410"/>
      <c r="AD111" s="410"/>
      <c r="AE111" s="410"/>
      <c r="AF111" s="410"/>
      <c r="AG111" s="410"/>
      <c r="AH111" s="410"/>
      <c r="AI111" s="410"/>
      <c r="AJ111" s="410"/>
      <c r="AK111" s="410"/>
      <c r="AL111" s="410"/>
      <c r="AM111" s="296">
        <f>SUM(Y111:AL111)</f>
        <v>1</v>
      </c>
    </row>
    <row r="112" spans="1:39" hidden="1" outlineLevel="1">
      <c r="B112" s="294" t="s">
        <v>267</v>
      </c>
      <c r="C112" s="291" t="s">
        <v>163</v>
      </c>
      <c r="D112" s="295">
        <v>992</v>
      </c>
      <c r="E112" s="295">
        <f>'7.  Persistence Report'!AV54+'7.  Persistence Report'!AV66</f>
        <v>107572.76999999999</v>
      </c>
      <c r="F112" s="295">
        <f>'7.  Persistence Report'!AW54+'7.  Persistence Report'!AW66</f>
        <v>107572.77</v>
      </c>
      <c r="G112" s="295">
        <f>'7.  Persistence Report'!AX54+'7.  Persistence Report'!AX66</f>
        <v>107572.76999999999</v>
      </c>
      <c r="H112" s="295">
        <f>'7.  Persistence Report'!AY54+'7.  Persistence Report'!AY66</f>
        <v>992</v>
      </c>
      <c r="I112" s="295">
        <f>'7.  Persistence Report'!AZ54+'7.  Persistence Report'!AZ66</f>
        <v>992</v>
      </c>
      <c r="J112" s="295">
        <f>'7.  Persistence Report'!BA54+'7.  Persistence Report'!BA66</f>
        <v>992</v>
      </c>
      <c r="K112" s="295">
        <f>'7.  Persistence Report'!BB54+'7.  Persistence Report'!BB66</f>
        <v>992</v>
      </c>
      <c r="L112" s="295">
        <f>'7.  Persistence Report'!BC54+'7.  Persistence Report'!BC66</f>
        <v>992</v>
      </c>
      <c r="M112" s="295">
        <f>'7.  Persistence Report'!BD54+'7.  Persistence Report'!BD66</f>
        <v>992</v>
      </c>
      <c r="N112" s="291"/>
      <c r="O112" s="295">
        <v>0</v>
      </c>
      <c r="P112" s="295">
        <f>'7.  Persistence Report'!Q66</f>
        <v>6.3444400000000005</v>
      </c>
      <c r="Q112" s="295">
        <f>'7.  Persistence Report'!R66</f>
        <v>6.3444400000000005</v>
      </c>
      <c r="R112" s="295">
        <f>'7.  Persistence Report'!S66</f>
        <v>6.3444400000000005</v>
      </c>
      <c r="S112" s="295">
        <f>'7.  Persistence Report'!T66</f>
        <v>0</v>
      </c>
      <c r="T112" s="295">
        <f>'7.  Persistence Report'!U66</f>
        <v>0</v>
      </c>
      <c r="U112" s="295">
        <f>'7.  Persistence Report'!V66</f>
        <v>0</v>
      </c>
      <c r="V112" s="295">
        <f>'7.  Persistence Report'!W66</f>
        <v>0</v>
      </c>
      <c r="W112" s="295">
        <f>'7.  Persistence Report'!X66</f>
        <v>0</v>
      </c>
      <c r="X112" s="295">
        <f>'7.  Persistence Report'!Y66</f>
        <v>0</v>
      </c>
      <c r="Y112" s="411">
        <f>Y111</f>
        <v>1</v>
      </c>
      <c r="Z112" s="411">
        <f t="shared" ref="Z112" si="213">Z111</f>
        <v>0</v>
      </c>
      <c r="AA112" s="411">
        <f t="shared" ref="AA112" si="214">AA111</f>
        <v>0</v>
      </c>
      <c r="AB112" s="411">
        <f t="shared" ref="AB112" si="215">AB111</f>
        <v>0</v>
      </c>
      <c r="AC112" s="411">
        <f t="shared" ref="AC112" si="216">AC111</f>
        <v>0</v>
      </c>
      <c r="AD112" s="411">
        <f t="shared" ref="AD112" si="217">AD111</f>
        <v>0</v>
      </c>
      <c r="AE112" s="411">
        <f t="shared" ref="AE112" si="218">AE111</f>
        <v>0</v>
      </c>
      <c r="AF112" s="411">
        <f t="shared" ref="AF112" si="219">AF111</f>
        <v>0</v>
      </c>
      <c r="AG112" s="411">
        <f t="shared" ref="AG112" si="220">AG111</f>
        <v>0</v>
      </c>
      <c r="AH112" s="411">
        <f t="shared" ref="AH112" si="221">AH111</f>
        <v>0</v>
      </c>
      <c r="AI112" s="411">
        <f t="shared" ref="AI112" si="222">AI111</f>
        <v>0</v>
      </c>
      <c r="AJ112" s="411">
        <f t="shared" ref="AJ112" si="223">AJ111</f>
        <v>0</v>
      </c>
      <c r="AK112" s="411">
        <f t="shared" ref="AK112" si="224">AK111</f>
        <v>0</v>
      </c>
      <c r="AL112" s="411">
        <f t="shared" ref="AL112" si="225">AL111</f>
        <v>0</v>
      </c>
      <c r="AM112" s="306"/>
    </row>
    <row r="113" spans="1:39" hidden="1" outlineLevel="1">
      <c r="B113" s="322"/>
      <c r="C113" s="291"/>
      <c r="D113" s="291"/>
      <c r="E113" s="770"/>
      <c r="F113" s="770"/>
      <c r="G113" s="770"/>
      <c r="H113" s="770"/>
      <c r="I113" s="770"/>
      <c r="J113" s="770"/>
      <c r="K113" s="770"/>
      <c r="L113" s="770"/>
      <c r="M113" s="770"/>
      <c r="N113" s="291"/>
      <c r="O113" s="770"/>
      <c r="P113" s="770"/>
      <c r="Q113" s="770"/>
      <c r="R113" s="770"/>
      <c r="S113" s="770"/>
      <c r="T113" s="770"/>
      <c r="U113" s="770"/>
      <c r="V113" s="770"/>
      <c r="W113" s="770"/>
      <c r="X113" s="770"/>
      <c r="Y113" s="422"/>
      <c r="Z113" s="425"/>
      <c r="AA113" s="425"/>
      <c r="AB113" s="425"/>
      <c r="AC113" s="425"/>
      <c r="AD113" s="425"/>
      <c r="AE113" s="425"/>
      <c r="AF113" s="425"/>
      <c r="AG113" s="425"/>
      <c r="AH113" s="425"/>
      <c r="AI113" s="425"/>
      <c r="AJ113" s="425"/>
      <c r="AK113" s="425"/>
      <c r="AL113" s="425"/>
      <c r="AM113" s="306"/>
    </row>
    <row r="114" spans="1:39"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26">Z114</f>
        <v>0</v>
      </c>
      <c r="AA115" s="411">
        <f t="shared" ref="AA115" si="227">AA114</f>
        <v>0</v>
      </c>
      <c r="AB115" s="411">
        <f t="shared" ref="AB115" si="228">AB114</f>
        <v>0</v>
      </c>
      <c r="AC115" s="411">
        <f t="shared" ref="AC115" si="229">AC114</f>
        <v>0</v>
      </c>
      <c r="AD115" s="411">
        <f t="shared" ref="AD115" si="230">AD114</f>
        <v>0</v>
      </c>
      <c r="AE115" s="411">
        <f t="shared" ref="AE115" si="231">AE114</f>
        <v>0</v>
      </c>
      <c r="AF115" s="411">
        <f t="shared" ref="AF115" si="232">AF114</f>
        <v>0</v>
      </c>
      <c r="AG115" s="411">
        <f t="shared" ref="AG115" si="233">AG114</f>
        <v>0</v>
      </c>
      <c r="AH115" s="411">
        <f t="shared" ref="AH115" si="234">AH114</f>
        <v>0</v>
      </c>
      <c r="AI115" s="411">
        <f t="shared" ref="AI115" si="235">AI114</f>
        <v>0</v>
      </c>
      <c r="AJ115" s="411">
        <f t="shared" ref="AJ115" si="236">AJ114</f>
        <v>0</v>
      </c>
      <c r="AK115" s="411">
        <f t="shared" ref="AK115" si="237">AK114</f>
        <v>0</v>
      </c>
      <c r="AL115" s="411">
        <f t="shared" ref="AL115" si="238">AL114</f>
        <v>0</v>
      </c>
      <c r="AM115" s="306"/>
    </row>
    <row r="116" spans="1:39" hidden="1" outlineLevel="1">
      <c r="B116" s="294"/>
      <c r="C116" s="291"/>
      <c r="D116" s="291"/>
      <c r="E116" s="770"/>
      <c r="F116" s="770"/>
      <c r="G116" s="770"/>
      <c r="H116" s="770"/>
      <c r="I116" s="770"/>
      <c r="J116" s="770"/>
      <c r="K116" s="770"/>
      <c r="L116" s="770"/>
      <c r="M116" s="770"/>
      <c r="N116" s="291"/>
      <c r="O116" s="770"/>
      <c r="P116" s="770"/>
      <c r="Q116" s="770"/>
      <c r="R116" s="770"/>
      <c r="S116" s="770"/>
      <c r="T116" s="770"/>
      <c r="U116" s="770"/>
      <c r="V116" s="770"/>
      <c r="W116" s="770"/>
      <c r="X116" s="770"/>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770"/>
      <c r="F117" s="770"/>
      <c r="G117" s="770"/>
      <c r="H117" s="770"/>
      <c r="I117" s="770"/>
      <c r="J117" s="770"/>
      <c r="K117" s="770"/>
      <c r="L117" s="770"/>
      <c r="M117" s="770"/>
      <c r="N117" s="291"/>
      <c r="O117" s="770"/>
      <c r="P117" s="770"/>
      <c r="Q117" s="770"/>
      <c r="R117" s="770"/>
      <c r="S117" s="770"/>
      <c r="T117" s="770"/>
      <c r="U117" s="770"/>
      <c r="V117" s="770"/>
      <c r="W117" s="770"/>
      <c r="X117" s="770"/>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v>0</v>
      </c>
      <c r="E118" s="295"/>
      <c r="F118" s="295"/>
      <c r="G118" s="295"/>
      <c r="H118" s="295"/>
      <c r="I118" s="295"/>
      <c r="J118" s="295"/>
      <c r="K118" s="295"/>
      <c r="L118" s="295"/>
      <c r="M118" s="295"/>
      <c r="N118" s="295">
        <v>12</v>
      </c>
      <c r="O118" s="295">
        <v>0</v>
      </c>
      <c r="P118" s="295"/>
      <c r="Q118" s="295"/>
      <c r="R118" s="295"/>
      <c r="S118" s="295"/>
      <c r="T118" s="295"/>
      <c r="U118" s="295"/>
      <c r="V118" s="295"/>
      <c r="W118" s="295"/>
      <c r="X118" s="295"/>
      <c r="Y118" s="426"/>
      <c r="Z118" s="410"/>
      <c r="AA118" s="410">
        <v>1</v>
      </c>
      <c r="AB118" s="410"/>
      <c r="AC118" s="410"/>
      <c r="AD118" s="410"/>
      <c r="AE118" s="410"/>
      <c r="AF118" s="415"/>
      <c r="AG118" s="415"/>
      <c r="AH118" s="415"/>
      <c r="AI118" s="415"/>
      <c r="AJ118" s="415"/>
      <c r="AK118" s="415"/>
      <c r="AL118" s="415"/>
      <c r="AM118" s="296">
        <f>SUM(Y118:AL118)</f>
        <v>1</v>
      </c>
    </row>
    <row r="119" spans="1:39" hidden="1" outlineLevel="1">
      <c r="B119" s="294" t="s">
        <v>267</v>
      </c>
      <c r="C119" s="291" t="s">
        <v>163</v>
      </c>
      <c r="D119" s="295">
        <v>311335</v>
      </c>
      <c r="E119" s="295">
        <f>D119</f>
        <v>311335</v>
      </c>
      <c r="F119" s="295">
        <f t="shared" ref="F119:M119" si="239">E119</f>
        <v>311335</v>
      </c>
      <c r="G119" s="295">
        <f t="shared" si="239"/>
        <v>311335</v>
      </c>
      <c r="H119" s="295">
        <f t="shared" si="239"/>
        <v>311335</v>
      </c>
      <c r="I119" s="295">
        <f t="shared" si="239"/>
        <v>311335</v>
      </c>
      <c r="J119" s="295">
        <f t="shared" si="239"/>
        <v>311335</v>
      </c>
      <c r="K119" s="295">
        <f t="shared" si="239"/>
        <v>311335</v>
      </c>
      <c r="L119" s="295">
        <f t="shared" si="239"/>
        <v>311335</v>
      </c>
      <c r="M119" s="295">
        <f t="shared" si="239"/>
        <v>311335</v>
      </c>
      <c r="N119" s="295">
        <f>N118</f>
        <v>12</v>
      </c>
      <c r="O119" s="295">
        <v>66</v>
      </c>
      <c r="P119" s="295">
        <f>O119</f>
        <v>66</v>
      </c>
      <c r="Q119" s="295">
        <f t="shared" ref="Q119:X119" si="240">P119</f>
        <v>66</v>
      </c>
      <c r="R119" s="295">
        <f t="shared" si="240"/>
        <v>66</v>
      </c>
      <c r="S119" s="295">
        <f t="shared" si="240"/>
        <v>66</v>
      </c>
      <c r="T119" s="295">
        <f t="shared" si="240"/>
        <v>66</v>
      </c>
      <c r="U119" s="295">
        <f t="shared" si="240"/>
        <v>66</v>
      </c>
      <c r="V119" s="295">
        <f t="shared" si="240"/>
        <v>66</v>
      </c>
      <c r="W119" s="295">
        <f t="shared" si="240"/>
        <v>66</v>
      </c>
      <c r="X119" s="295">
        <f t="shared" si="240"/>
        <v>66</v>
      </c>
      <c r="Y119" s="411">
        <f>Y118</f>
        <v>0</v>
      </c>
      <c r="Z119" s="411">
        <f t="shared" ref="Z119" si="241">Z118</f>
        <v>0</v>
      </c>
      <c r="AA119" s="411">
        <f t="shared" ref="AA119" si="242">AA118</f>
        <v>1</v>
      </c>
      <c r="AB119" s="411">
        <f t="shared" ref="AB119" si="243">AB118</f>
        <v>0</v>
      </c>
      <c r="AC119" s="411">
        <f t="shared" ref="AC119" si="244">AC118</f>
        <v>0</v>
      </c>
      <c r="AD119" s="411">
        <f t="shared" ref="AD119" si="245">AD118</f>
        <v>0</v>
      </c>
      <c r="AE119" s="411">
        <f t="shared" ref="AE119" si="246">AE118</f>
        <v>0</v>
      </c>
      <c r="AF119" s="411">
        <f t="shared" ref="AF119" si="247">AF118</f>
        <v>0</v>
      </c>
      <c r="AG119" s="411">
        <f t="shared" ref="AG119" si="248">AG118</f>
        <v>0</v>
      </c>
      <c r="AH119" s="411">
        <f t="shared" ref="AH119" si="249">AH118</f>
        <v>0</v>
      </c>
      <c r="AI119" s="411">
        <f t="shared" ref="AI119" si="250">AI118</f>
        <v>0</v>
      </c>
      <c r="AJ119" s="411">
        <f t="shared" ref="AJ119" si="251">AJ118</f>
        <v>0</v>
      </c>
      <c r="AK119" s="411">
        <f t="shared" ref="AK119" si="252">AK118</f>
        <v>0</v>
      </c>
      <c r="AL119" s="411">
        <f t="shared" ref="AL119" si="253">AL118</f>
        <v>0</v>
      </c>
      <c r="AM119" s="306"/>
    </row>
    <row r="120" spans="1:39" hidden="1" outlineLevel="1">
      <c r="B120" s="294"/>
      <c r="C120" s="291"/>
      <c r="D120" s="291"/>
      <c r="E120" s="770"/>
      <c r="F120" s="770"/>
      <c r="G120" s="770"/>
      <c r="H120" s="770"/>
      <c r="I120" s="770"/>
      <c r="J120" s="770"/>
      <c r="K120" s="770"/>
      <c r="L120" s="770"/>
      <c r="M120" s="770"/>
      <c r="N120" s="291"/>
      <c r="O120" s="770"/>
      <c r="P120" s="770"/>
      <c r="Q120" s="770"/>
      <c r="R120" s="770"/>
      <c r="S120" s="770"/>
      <c r="T120" s="770"/>
      <c r="U120" s="770"/>
      <c r="V120" s="770"/>
      <c r="W120" s="770"/>
      <c r="X120" s="770"/>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4388100</v>
      </c>
      <c r="E121" s="295">
        <f>'7.  Persistence Report'!AV51</f>
        <v>4388100</v>
      </c>
      <c r="F121" s="295">
        <f>'7.  Persistence Report'!AW51</f>
        <v>4353851</v>
      </c>
      <c r="G121" s="295">
        <f>'7.  Persistence Report'!AX51</f>
        <v>4353851</v>
      </c>
      <c r="H121" s="295">
        <f>'7.  Persistence Report'!AY51</f>
        <v>4353851</v>
      </c>
      <c r="I121" s="295">
        <f>'7.  Persistence Report'!AZ51</f>
        <v>4353851</v>
      </c>
      <c r="J121" s="295">
        <f>'7.  Persistence Report'!BA51</f>
        <v>4182174</v>
      </c>
      <c r="K121" s="295">
        <f>'7.  Persistence Report'!BB51</f>
        <v>4182174</v>
      </c>
      <c r="L121" s="295">
        <f>'7.  Persistence Report'!BC51</f>
        <v>4142538</v>
      </c>
      <c r="M121" s="295">
        <f>'7.  Persistence Report'!BD51</f>
        <v>3581795</v>
      </c>
      <c r="N121" s="295">
        <v>12</v>
      </c>
      <c r="O121" s="295">
        <v>592</v>
      </c>
      <c r="P121" s="295">
        <f>'7.  Persistence Report'!P51</f>
        <v>592</v>
      </c>
      <c r="Q121" s="295">
        <f>'7.  Persistence Report'!Q51</f>
        <v>592</v>
      </c>
      <c r="R121" s="295">
        <f>'7.  Persistence Report'!R51</f>
        <v>581</v>
      </c>
      <c r="S121" s="295">
        <f>'7.  Persistence Report'!S51</f>
        <v>581</v>
      </c>
      <c r="T121" s="295">
        <f>'7.  Persistence Report'!T51</f>
        <v>581</v>
      </c>
      <c r="U121" s="295">
        <f>'7.  Persistence Report'!U51</f>
        <v>581</v>
      </c>
      <c r="V121" s="295">
        <f>'7.  Persistence Report'!V51</f>
        <v>553</v>
      </c>
      <c r="W121" s="295">
        <f>'7.  Persistence Report'!W51</f>
        <v>553</v>
      </c>
      <c r="X121" s="295">
        <f>'7.  Persistence Report'!X51</f>
        <v>542</v>
      </c>
      <c r="Y121" s="426"/>
      <c r="Z121" s="533">
        <v>0.14000000000000001</v>
      </c>
      <c r="AA121" s="533">
        <v>0.86</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12562665</v>
      </c>
      <c r="E122" s="295">
        <f>D122*(E121/D121)+308183</f>
        <v>12870848</v>
      </c>
      <c r="F122" s="295">
        <f>'7.  Persistence Report'!AW56+'7.  Persistence Report'!AW67</f>
        <v>12812739.936288906</v>
      </c>
      <c r="G122" s="295">
        <f>'7.  Persistence Report'!AX56+'7.  Persistence Report'!AX67</f>
        <v>12822525.11421437</v>
      </c>
      <c r="H122" s="295">
        <f>'7.  Persistence Report'!AY56+'7.  Persistence Report'!AY67</f>
        <v>12462081</v>
      </c>
      <c r="I122" s="295">
        <f>'7.  Persistence Report'!AZ56+'7.  Persistence Report'!AZ67</f>
        <v>12439930</v>
      </c>
      <c r="J122" s="295">
        <f>'7.  Persistence Report'!BA56+'7.  Persistence Report'!BA67</f>
        <v>12115408</v>
      </c>
      <c r="K122" s="295">
        <f>'7.  Persistence Report'!BB56+'7.  Persistence Report'!BB67</f>
        <v>12115408</v>
      </c>
      <c r="L122" s="295">
        <f>'7.  Persistence Report'!BC56+'7.  Persistence Report'!BC67</f>
        <v>12077367</v>
      </c>
      <c r="M122" s="295">
        <f>'7.  Persistence Report'!BD56+'7.  Persistence Report'!BD67</f>
        <v>11049707</v>
      </c>
      <c r="N122" s="295">
        <f>N121</f>
        <v>12</v>
      </c>
      <c r="O122" s="295">
        <v>1734</v>
      </c>
      <c r="P122" s="295">
        <f>O122*(P121/O121)+50</f>
        <v>1784</v>
      </c>
      <c r="Q122" s="295">
        <f>'7.  Persistence Report'!R56+'7.  Persistence Report'!R67</f>
        <v>1766.4913773156302</v>
      </c>
      <c r="R122" s="295">
        <f>'7.  Persistence Report'!S56+'7.  Persistence Report'!S67</f>
        <v>1769.4631487040865</v>
      </c>
      <c r="S122" s="295">
        <f>'7.  Persistence Report'!T56+'7.  Persistence Report'!T67</f>
        <v>1703</v>
      </c>
      <c r="T122" s="295">
        <f>'7.  Persistence Report'!U56+'7.  Persistence Report'!U67</f>
        <v>1696</v>
      </c>
      <c r="U122" s="295">
        <f>'7.  Persistence Report'!V56+'7.  Persistence Report'!V67</f>
        <v>1647</v>
      </c>
      <c r="V122" s="295">
        <f>'7.  Persistence Report'!W56+'7.  Persistence Report'!W67</f>
        <v>1647</v>
      </c>
      <c r="W122" s="295">
        <f>'7.  Persistence Report'!X56+'7.  Persistence Report'!X67</f>
        <v>1638</v>
      </c>
      <c r="X122" s="295">
        <f>'7.  Persistence Report'!Y56+'7.  Persistence Report'!Y67</f>
        <v>1485</v>
      </c>
      <c r="Y122" s="411">
        <f>Y121</f>
        <v>0</v>
      </c>
      <c r="Z122" s="411">
        <f t="shared" ref="Z122" si="254">Z121</f>
        <v>0.14000000000000001</v>
      </c>
      <c r="AA122" s="411">
        <f t="shared" ref="AA122" si="255">AA121</f>
        <v>0.86</v>
      </c>
      <c r="AB122" s="411">
        <f t="shared" ref="AB122" si="256">AB121</f>
        <v>0</v>
      </c>
      <c r="AC122" s="411">
        <f t="shared" ref="AC122" si="257">AC121</f>
        <v>0</v>
      </c>
      <c r="AD122" s="411">
        <f t="shared" ref="AD122" si="258">AD121</f>
        <v>0</v>
      </c>
      <c r="AE122" s="411">
        <f t="shared" ref="AE122" si="259">AE121</f>
        <v>0</v>
      </c>
      <c r="AF122" s="411">
        <f t="shared" ref="AF122" si="260">AF121</f>
        <v>0</v>
      </c>
      <c r="AG122" s="411">
        <f t="shared" ref="AG122" si="261">AG121</f>
        <v>0</v>
      </c>
      <c r="AH122" s="411">
        <f t="shared" ref="AH122" si="262">AH121</f>
        <v>0</v>
      </c>
      <c r="AI122" s="411">
        <f t="shared" ref="AI122" si="263">AI121</f>
        <v>0</v>
      </c>
      <c r="AJ122" s="411">
        <f t="shared" ref="AJ122" si="264">AJ121</f>
        <v>0</v>
      </c>
      <c r="AK122" s="411">
        <f t="shared" ref="AK122" si="265">AK121</f>
        <v>0</v>
      </c>
      <c r="AL122" s="411">
        <f t="shared" ref="AL122" si="266">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67">Z124</f>
        <v>0</v>
      </c>
      <c r="AA125" s="411">
        <f t="shared" ref="AA125" si="268">AA124</f>
        <v>0</v>
      </c>
      <c r="AB125" s="411">
        <f t="shared" ref="AB125" si="269">AB124</f>
        <v>0</v>
      </c>
      <c r="AC125" s="411">
        <f t="shared" ref="AC125" si="270">AC124</f>
        <v>0</v>
      </c>
      <c r="AD125" s="411">
        <f t="shared" ref="AD125" si="271">AD124</f>
        <v>0</v>
      </c>
      <c r="AE125" s="411">
        <f t="shared" ref="AE125" si="272">AE124</f>
        <v>0</v>
      </c>
      <c r="AF125" s="411">
        <f t="shared" ref="AF125" si="273">AF124</f>
        <v>0</v>
      </c>
      <c r="AG125" s="411">
        <f t="shared" ref="AG125" si="274">AG124</f>
        <v>0</v>
      </c>
      <c r="AH125" s="411">
        <f t="shared" ref="AH125" si="275">AH124</f>
        <v>0</v>
      </c>
      <c r="AI125" s="411">
        <f t="shared" ref="AI125" si="276">AI124</f>
        <v>0</v>
      </c>
      <c r="AJ125" s="411">
        <f t="shared" ref="AJ125" si="277">AJ124</f>
        <v>0</v>
      </c>
      <c r="AK125" s="411">
        <f t="shared" ref="AK125" si="278">AK124</f>
        <v>0</v>
      </c>
      <c r="AL125" s="411">
        <f t="shared" ref="AL125" si="279">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80">Z127</f>
        <v>0</v>
      </c>
      <c r="AA128" s="411">
        <f t="shared" ref="AA128" si="281">AA127</f>
        <v>0</v>
      </c>
      <c r="AB128" s="411">
        <f t="shared" ref="AB128" si="282">AB127</f>
        <v>0</v>
      </c>
      <c r="AC128" s="411">
        <f t="shared" ref="AC128" si="283">AC127</f>
        <v>0</v>
      </c>
      <c r="AD128" s="411">
        <f t="shared" ref="AD128" si="284">AD127</f>
        <v>0</v>
      </c>
      <c r="AE128" s="411">
        <f t="shared" ref="AE128" si="285">AE127</f>
        <v>0</v>
      </c>
      <c r="AF128" s="411">
        <f t="shared" ref="AF128" si="286">AF127</f>
        <v>0</v>
      </c>
      <c r="AG128" s="411">
        <f t="shared" ref="AG128" si="287">AG127</f>
        <v>0</v>
      </c>
      <c r="AH128" s="411">
        <f t="shared" ref="AH128" si="288">AH127</f>
        <v>0</v>
      </c>
      <c r="AI128" s="411">
        <f t="shared" ref="AI128" si="289">AI127</f>
        <v>0</v>
      </c>
      <c r="AJ128" s="411">
        <f t="shared" ref="AJ128" si="290">AJ127</f>
        <v>0</v>
      </c>
      <c r="AK128" s="411">
        <f t="shared" ref="AK128" si="291">AK127</f>
        <v>0</v>
      </c>
      <c r="AL128" s="411">
        <f t="shared" ref="AL128" si="292">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93">Z130</f>
        <v>0</v>
      </c>
      <c r="AA131" s="411">
        <f t="shared" ref="AA131" si="294">AA130</f>
        <v>0</v>
      </c>
      <c r="AB131" s="411">
        <f t="shared" ref="AB131" si="295">AB130</f>
        <v>0</v>
      </c>
      <c r="AC131" s="411">
        <f t="shared" ref="AC131" si="296">AC130</f>
        <v>0</v>
      </c>
      <c r="AD131" s="411">
        <f t="shared" ref="AD131" si="297">AD130</f>
        <v>0</v>
      </c>
      <c r="AE131" s="411">
        <f t="shared" ref="AE131" si="298">AE130</f>
        <v>0</v>
      </c>
      <c r="AF131" s="411">
        <f t="shared" ref="AF131" si="299">AF130</f>
        <v>0</v>
      </c>
      <c r="AG131" s="411">
        <f t="shared" ref="AG131" si="300">AG130</f>
        <v>0</v>
      </c>
      <c r="AH131" s="411">
        <f t="shared" ref="AH131" si="301">AH130</f>
        <v>0</v>
      </c>
      <c r="AI131" s="411">
        <f t="shared" ref="AI131" si="302">AI130</f>
        <v>0</v>
      </c>
      <c r="AJ131" s="411">
        <f t="shared" ref="AJ131" si="303">AJ130</f>
        <v>0</v>
      </c>
      <c r="AK131" s="411">
        <f t="shared" ref="AK131" si="304">AK130</f>
        <v>0</v>
      </c>
      <c r="AL131" s="411">
        <f t="shared" ref="AL131" si="305">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306">Z133</f>
        <v>0</v>
      </c>
      <c r="AA134" s="411">
        <f t="shared" ref="AA134" si="307">AA133</f>
        <v>0</v>
      </c>
      <c r="AB134" s="411">
        <f t="shared" ref="AB134" si="308">AB133</f>
        <v>0</v>
      </c>
      <c r="AC134" s="411">
        <f t="shared" ref="AC134" si="309">AC133</f>
        <v>0</v>
      </c>
      <c r="AD134" s="411">
        <f t="shared" ref="AD134" si="310">AD133</f>
        <v>0</v>
      </c>
      <c r="AE134" s="411">
        <f t="shared" ref="AE134" si="311">AE133</f>
        <v>0</v>
      </c>
      <c r="AF134" s="411">
        <f t="shared" ref="AF134" si="312">AF133</f>
        <v>0</v>
      </c>
      <c r="AG134" s="411">
        <f t="shared" ref="AG134" si="313">AG133</f>
        <v>0</v>
      </c>
      <c r="AH134" s="411">
        <f t="shared" ref="AH134" si="314">AH133</f>
        <v>0</v>
      </c>
      <c r="AI134" s="411">
        <f t="shared" ref="AI134" si="315">AI133</f>
        <v>0</v>
      </c>
      <c r="AJ134" s="411">
        <f t="shared" ref="AJ134" si="316">AJ133</f>
        <v>0</v>
      </c>
      <c r="AK134" s="411">
        <f t="shared" ref="AK134" si="317">AK133</f>
        <v>0</v>
      </c>
      <c r="AL134" s="411">
        <f t="shared" ref="AL134" si="318">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19">Z136</f>
        <v>0</v>
      </c>
      <c r="AA137" s="411">
        <f t="shared" ref="AA137" si="320">AA136</f>
        <v>0</v>
      </c>
      <c r="AB137" s="411">
        <f t="shared" ref="AB137" si="321">AB136</f>
        <v>0</v>
      </c>
      <c r="AC137" s="411">
        <f t="shared" ref="AC137" si="322">AC136</f>
        <v>0</v>
      </c>
      <c r="AD137" s="411">
        <f t="shared" ref="AD137" si="323">AD136</f>
        <v>0</v>
      </c>
      <c r="AE137" s="411">
        <f t="shared" ref="AE137" si="324">AE136</f>
        <v>0</v>
      </c>
      <c r="AF137" s="411">
        <f t="shared" ref="AF137" si="325">AF136</f>
        <v>0</v>
      </c>
      <c r="AG137" s="411">
        <f t="shared" ref="AG137" si="326">AG136</f>
        <v>0</v>
      </c>
      <c r="AH137" s="411">
        <f t="shared" ref="AH137" si="327">AH136</f>
        <v>0</v>
      </c>
      <c r="AI137" s="411">
        <f t="shared" ref="AI137" si="328">AI136</f>
        <v>0</v>
      </c>
      <c r="AJ137" s="411">
        <f t="shared" ref="AJ137" si="329">AJ136</f>
        <v>0</v>
      </c>
      <c r="AK137" s="411">
        <f t="shared" ref="AK137" si="330">AK136</f>
        <v>0</v>
      </c>
      <c r="AL137" s="411">
        <f t="shared" ref="AL137" si="331">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32">Z139</f>
        <v>0</v>
      </c>
      <c r="AA140" s="411">
        <f t="shared" ref="AA140" si="333">AA139</f>
        <v>0</v>
      </c>
      <c r="AB140" s="411">
        <f t="shared" ref="AB140" si="334">AB139</f>
        <v>0</v>
      </c>
      <c r="AC140" s="411">
        <f t="shared" ref="AC140" si="335">AC139</f>
        <v>0</v>
      </c>
      <c r="AD140" s="411">
        <f t="shared" ref="AD140" si="336">AD139</f>
        <v>0</v>
      </c>
      <c r="AE140" s="411">
        <f t="shared" ref="AE140" si="337">AE139</f>
        <v>0</v>
      </c>
      <c r="AF140" s="411">
        <f t="shared" ref="AF140" si="338">AF139</f>
        <v>0</v>
      </c>
      <c r="AG140" s="411">
        <f t="shared" ref="AG140" si="339">AG139</f>
        <v>0</v>
      </c>
      <c r="AH140" s="411">
        <f t="shared" ref="AH140" si="340">AH139</f>
        <v>0</v>
      </c>
      <c r="AI140" s="411">
        <f t="shared" ref="AI140" si="341">AI139</f>
        <v>0</v>
      </c>
      <c r="AJ140" s="411">
        <f t="shared" ref="AJ140" si="342">AJ139</f>
        <v>0</v>
      </c>
      <c r="AK140" s="411">
        <f t="shared" ref="AK140" si="343">AK139</f>
        <v>0</v>
      </c>
      <c r="AL140" s="411">
        <f t="shared" ref="AL140" si="344">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45">Z143</f>
        <v>0</v>
      </c>
      <c r="AA144" s="411">
        <f t="shared" ref="AA144" si="346">AA143</f>
        <v>0</v>
      </c>
      <c r="AB144" s="411">
        <f t="shared" ref="AB144" si="347">AB143</f>
        <v>0</v>
      </c>
      <c r="AC144" s="411">
        <f t="shared" ref="AC144" si="348">AC143</f>
        <v>0</v>
      </c>
      <c r="AD144" s="411">
        <f t="shared" ref="AD144" si="349">AD143</f>
        <v>0</v>
      </c>
      <c r="AE144" s="411">
        <f t="shared" ref="AE144" si="350">AE143</f>
        <v>0</v>
      </c>
      <c r="AF144" s="411">
        <f t="shared" ref="AF144" si="351">AF143</f>
        <v>0</v>
      </c>
      <c r="AG144" s="411">
        <f t="shared" ref="AG144" si="352">AG143</f>
        <v>0</v>
      </c>
      <c r="AH144" s="411">
        <f t="shared" ref="AH144" si="353">AH143</f>
        <v>0</v>
      </c>
      <c r="AI144" s="411">
        <f t="shared" ref="AI144" si="354">AI143</f>
        <v>0</v>
      </c>
      <c r="AJ144" s="411">
        <f t="shared" ref="AJ144" si="355">AJ143</f>
        <v>0</v>
      </c>
      <c r="AK144" s="411">
        <f t="shared" ref="AK144" si="356">AK143</f>
        <v>0</v>
      </c>
      <c r="AL144" s="411">
        <f t="shared" ref="AL144" si="357">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58">Z146</f>
        <v>0</v>
      </c>
      <c r="AA147" s="411">
        <f t="shared" ref="AA147" si="359">AA146</f>
        <v>0</v>
      </c>
      <c r="AB147" s="411">
        <f t="shared" ref="AB147" si="360">AB146</f>
        <v>0</v>
      </c>
      <c r="AC147" s="411">
        <f t="shared" ref="AC147" si="361">AC146</f>
        <v>0</v>
      </c>
      <c r="AD147" s="411">
        <f t="shared" ref="AD147" si="362">AD146</f>
        <v>0</v>
      </c>
      <c r="AE147" s="411">
        <f t="shared" ref="AE147" si="363">AE146</f>
        <v>0</v>
      </c>
      <c r="AF147" s="411">
        <f t="shared" ref="AF147" si="364">AF146</f>
        <v>0</v>
      </c>
      <c r="AG147" s="411">
        <f t="shared" ref="AG147" si="365">AG146</f>
        <v>0</v>
      </c>
      <c r="AH147" s="411">
        <f t="shared" ref="AH147" si="366">AH146</f>
        <v>0</v>
      </c>
      <c r="AI147" s="411">
        <f t="shared" ref="AI147" si="367">AI146</f>
        <v>0</v>
      </c>
      <c r="AJ147" s="411">
        <f t="shared" ref="AJ147" si="368">AJ146</f>
        <v>0</v>
      </c>
      <c r="AK147" s="411">
        <f t="shared" ref="AK147" si="369">AK146</f>
        <v>0</v>
      </c>
      <c r="AL147" s="411">
        <f t="shared" ref="AL147" si="370">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71">Z149</f>
        <v>0</v>
      </c>
      <c r="AA150" s="411">
        <f t="shared" ref="AA150" si="372">AA149</f>
        <v>0</v>
      </c>
      <c r="AB150" s="411">
        <f t="shared" ref="AB150" si="373">AB149</f>
        <v>0</v>
      </c>
      <c r="AC150" s="411">
        <f t="shared" ref="AC150" si="374">AC149</f>
        <v>0</v>
      </c>
      <c r="AD150" s="411">
        <f t="shared" ref="AD150" si="375">AD149</f>
        <v>0</v>
      </c>
      <c r="AE150" s="411">
        <f t="shared" ref="AE150" si="376">AE149</f>
        <v>0</v>
      </c>
      <c r="AF150" s="411">
        <f t="shared" ref="AF150" si="377">AF149</f>
        <v>0</v>
      </c>
      <c r="AG150" s="411">
        <f t="shared" ref="AG150" si="378">AG149</f>
        <v>0</v>
      </c>
      <c r="AH150" s="411">
        <f t="shared" ref="AH150" si="379">AH149</f>
        <v>0</v>
      </c>
      <c r="AI150" s="411">
        <f t="shared" ref="AI150" si="380">AI149</f>
        <v>0</v>
      </c>
      <c r="AJ150" s="411">
        <f t="shared" ref="AJ150" si="381">AJ149</f>
        <v>0</v>
      </c>
      <c r="AK150" s="411">
        <f t="shared" ref="AK150" si="382">AK149</f>
        <v>0</v>
      </c>
      <c r="AL150" s="411">
        <f t="shared" ref="AL150" si="383">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30" hidden="1"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84">Z153</f>
        <v>0</v>
      </c>
      <c r="AA154" s="411">
        <f t="shared" ref="AA154" si="385">AA153</f>
        <v>0</v>
      </c>
      <c r="AB154" s="411">
        <f t="shared" ref="AB154" si="386">AB153</f>
        <v>0</v>
      </c>
      <c r="AC154" s="411">
        <f t="shared" ref="AC154" si="387">AC153</f>
        <v>0</v>
      </c>
      <c r="AD154" s="411">
        <f t="shared" ref="AD154" si="388">AD153</f>
        <v>0</v>
      </c>
      <c r="AE154" s="411">
        <f t="shared" ref="AE154" si="389">AE153</f>
        <v>0</v>
      </c>
      <c r="AF154" s="411">
        <f t="shared" ref="AF154" si="390">AF153</f>
        <v>0</v>
      </c>
      <c r="AG154" s="411">
        <f t="shared" ref="AG154" si="391">AG153</f>
        <v>0</v>
      </c>
      <c r="AH154" s="411">
        <f t="shared" ref="AH154" si="392">AH153</f>
        <v>0</v>
      </c>
      <c r="AI154" s="411">
        <f t="shared" ref="AI154" si="393">AI153</f>
        <v>0</v>
      </c>
      <c r="AJ154" s="411">
        <f t="shared" ref="AJ154" si="394">AJ153</f>
        <v>0</v>
      </c>
      <c r="AK154" s="411">
        <f t="shared" ref="AK154" si="395">AK153</f>
        <v>0</v>
      </c>
      <c r="AL154" s="411">
        <f t="shared" ref="AL154" si="396">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idden="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97">Z156</f>
        <v>0</v>
      </c>
      <c r="AA157" s="411">
        <f t="shared" ref="AA157" si="398">AA156</f>
        <v>0</v>
      </c>
      <c r="AB157" s="411">
        <f t="shared" ref="AB157" si="399">AB156</f>
        <v>0</v>
      </c>
      <c r="AC157" s="411">
        <f t="shared" ref="AC157" si="400">AC156</f>
        <v>0</v>
      </c>
      <c r="AD157" s="411">
        <f t="shared" ref="AD157" si="401">AD156</f>
        <v>0</v>
      </c>
      <c r="AE157" s="411">
        <f t="shared" ref="AE157" si="402">AE156</f>
        <v>0</v>
      </c>
      <c r="AF157" s="411">
        <f t="shared" ref="AF157" si="403">AF156</f>
        <v>0</v>
      </c>
      <c r="AG157" s="411">
        <f t="shared" ref="AG157" si="404">AG156</f>
        <v>0</v>
      </c>
      <c r="AH157" s="411">
        <f t="shared" ref="AH157" si="405">AH156</f>
        <v>0</v>
      </c>
      <c r="AI157" s="411">
        <f t="shared" ref="AI157" si="406">AI156</f>
        <v>0</v>
      </c>
      <c r="AJ157" s="411">
        <f t="shared" ref="AJ157" si="407">AJ156</f>
        <v>0</v>
      </c>
      <c r="AK157" s="411">
        <f t="shared" ref="AK157" si="408">AK156</f>
        <v>0</v>
      </c>
      <c r="AL157" s="411">
        <f t="shared" ref="AL157" si="409">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410">Z159</f>
        <v>0</v>
      </c>
      <c r="AA160" s="411">
        <f t="shared" ref="AA160" si="411">AA159</f>
        <v>0</v>
      </c>
      <c r="AB160" s="411">
        <f t="shared" ref="AB160" si="412">AB159</f>
        <v>0</v>
      </c>
      <c r="AC160" s="411">
        <f t="shared" ref="AC160" si="413">AC159</f>
        <v>0</v>
      </c>
      <c r="AD160" s="411">
        <f t="shared" ref="AD160" si="414">AD159</f>
        <v>0</v>
      </c>
      <c r="AE160" s="411">
        <f t="shared" ref="AE160" si="415">AE159</f>
        <v>0</v>
      </c>
      <c r="AF160" s="411">
        <f t="shared" ref="AF160" si="416">AF159</f>
        <v>0</v>
      </c>
      <c r="AG160" s="411">
        <f t="shared" ref="AG160" si="417">AG159</f>
        <v>0</v>
      </c>
      <c r="AH160" s="411">
        <f t="shared" ref="AH160" si="418">AH159</f>
        <v>0</v>
      </c>
      <c r="AI160" s="411">
        <f t="shared" ref="AI160" si="419">AI159</f>
        <v>0</v>
      </c>
      <c r="AJ160" s="411">
        <f t="shared" ref="AJ160" si="420">AJ159</f>
        <v>0</v>
      </c>
      <c r="AK160" s="411">
        <f t="shared" ref="AK160" si="421">AK159</f>
        <v>0</v>
      </c>
      <c r="AL160" s="411">
        <f t="shared" ref="AL160" si="422">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idden="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23">Z162</f>
        <v>0</v>
      </c>
      <c r="AA163" s="411">
        <f t="shared" ref="AA163" si="424">AA162</f>
        <v>0</v>
      </c>
      <c r="AB163" s="411">
        <f t="shared" ref="AB163" si="425">AB162</f>
        <v>0</v>
      </c>
      <c r="AC163" s="411">
        <f t="shared" ref="AC163" si="426">AC162</f>
        <v>0</v>
      </c>
      <c r="AD163" s="411">
        <f t="shared" ref="AD163" si="427">AD162</f>
        <v>0</v>
      </c>
      <c r="AE163" s="411">
        <f t="shared" ref="AE163" si="428">AE162</f>
        <v>0</v>
      </c>
      <c r="AF163" s="411">
        <f t="shared" ref="AF163" si="429">AF162</f>
        <v>0</v>
      </c>
      <c r="AG163" s="411">
        <f t="shared" ref="AG163" si="430">AG162</f>
        <v>0</v>
      </c>
      <c r="AH163" s="411">
        <f t="shared" ref="AH163" si="431">AH162</f>
        <v>0</v>
      </c>
      <c r="AI163" s="411">
        <f t="shared" ref="AI163" si="432">AI162</f>
        <v>0</v>
      </c>
      <c r="AJ163" s="411">
        <f t="shared" ref="AJ163" si="433">AJ162</f>
        <v>0</v>
      </c>
      <c r="AK163" s="411">
        <f t="shared" ref="AK163" si="434">AK162</f>
        <v>0</v>
      </c>
      <c r="AL163" s="411">
        <f t="shared" ref="AL163" si="435">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idden="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36">Z165</f>
        <v>0</v>
      </c>
      <c r="AA166" s="411">
        <f t="shared" ref="AA166" si="437">AA165</f>
        <v>0</v>
      </c>
      <c r="AB166" s="411">
        <f t="shared" ref="AB166" si="438">AB165</f>
        <v>0</v>
      </c>
      <c r="AC166" s="411">
        <f t="shared" ref="AC166" si="439">AC165</f>
        <v>0</v>
      </c>
      <c r="AD166" s="411">
        <f t="shared" ref="AD166" si="440">AD165</f>
        <v>0</v>
      </c>
      <c r="AE166" s="411">
        <f t="shared" ref="AE166" si="441">AE165</f>
        <v>0</v>
      </c>
      <c r="AF166" s="411">
        <f t="shared" ref="AF166" si="442">AF165</f>
        <v>0</v>
      </c>
      <c r="AG166" s="411">
        <f t="shared" ref="AG166" si="443">AG165</f>
        <v>0</v>
      </c>
      <c r="AH166" s="411">
        <f t="shared" ref="AH166" si="444">AH165</f>
        <v>0</v>
      </c>
      <c r="AI166" s="411">
        <f t="shared" ref="AI166" si="445">AI165</f>
        <v>0</v>
      </c>
      <c r="AJ166" s="411">
        <f t="shared" ref="AJ166" si="446">AJ165</f>
        <v>0</v>
      </c>
      <c r="AK166" s="411">
        <f t="shared" ref="AK166" si="447">AK165</f>
        <v>0</v>
      </c>
      <c r="AL166" s="411">
        <f t="shared" ref="AL166" si="448">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hidden="1"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49">Z168</f>
        <v>0</v>
      </c>
      <c r="AA169" s="411">
        <f t="shared" ref="AA169" si="450">AA168</f>
        <v>0</v>
      </c>
      <c r="AB169" s="411">
        <f t="shared" ref="AB169" si="451">AB168</f>
        <v>0</v>
      </c>
      <c r="AC169" s="411">
        <f t="shared" ref="AC169" si="452">AC168</f>
        <v>0</v>
      </c>
      <c r="AD169" s="411">
        <f t="shared" ref="AD169" si="453">AD168</f>
        <v>0</v>
      </c>
      <c r="AE169" s="411">
        <f t="shared" ref="AE169" si="454">AE168</f>
        <v>0</v>
      </c>
      <c r="AF169" s="411">
        <f t="shared" ref="AF169" si="455">AF168</f>
        <v>0</v>
      </c>
      <c r="AG169" s="411">
        <f t="shared" ref="AG169" si="456">AG168</f>
        <v>0</v>
      </c>
      <c r="AH169" s="411">
        <f t="shared" ref="AH169" si="457">AH168</f>
        <v>0</v>
      </c>
      <c r="AI169" s="411">
        <f t="shared" ref="AI169" si="458">AI168</f>
        <v>0</v>
      </c>
      <c r="AJ169" s="411">
        <f t="shared" ref="AJ169" si="459">AJ168</f>
        <v>0</v>
      </c>
      <c r="AK169" s="411">
        <f t="shared" ref="AK169" si="460">AK168</f>
        <v>0</v>
      </c>
      <c r="AL169" s="411">
        <f t="shared" ref="AL169" si="461">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62">Z171</f>
        <v>0</v>
      </c>
      <c r="AA172" s="411">
        <f t="shared" ref="AA172" si="463">AA171</f>
        <v>0</v>
      </c>
      <c r="AB172" s="411">
        <f t="shared" ref="AB172" si="464">AB171</f>
        <v>0</v>
      </c>
      <c r="AC172" s="411">
        <f t="shared" ref="AC172" si="465">AC171</f>
        <v>0</v>
      </c>
      <c r="AD172" s="411">
        <f t="shared" ref="AD172" si="466">AD171</f>
        <v>0</v>
      </c>
      <c r="AE172" s="411">
        <f t="shared" ref="AE172" si="467">AE171</f>
        <v>0</v>
      </c>
      <c r="AF172" s="411">
        <f t="shared" ref="AF172" si="468">AF171</f>
        <v>0</v>
      </c>
      <c r="AG172" s="411">
        <f t="shared" ref="AG172" si="469">AG171</f>
        <v>0</v>
      </c>
      <c r="AH172" s="411">
        <f t="shared" ref="AH172" si="470">AH171</f>
        <v>0</v>
      </c>
      <c r="AI172" s="411">
        <f t="shared" ref="AI172" si="471">AI171</f>
        <v>0</v>
      </c>
      <c r="AJ172" s="411">
        <f t="shared" ref="AJ172" si="472">AJ171</f>
        <v>0</v>
      </c>
      <c r="AK172" s="411">
        <f t="shared" ref="AK172" si="473">AK171</f>
        <v>0</v>
      </c>
      <c r="AL172" s="411">
        <f t="shared" ref="AL172" si="474">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idden="1"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75">Z174</f>
        <v>0</v>
      </c>
      <c r="AA175" s="411">
        <f t="shared" ref="AA175" si="476">AA174</f>
        <v>0</v>
      </c>
      <c r="AB175" s="411">
        <f t="shared" ref="AB175" si="477">AB174</f>
        <v>0</v>
      </c>
      <c r="AC175" s="411">
        <f t="shared" ref="AC175" si="478">AC174</f>
        <v>0</v>
      </c>
      <c r="AD175" s="411">
        <f t="shared" ref="AD175" si="479">AD174</f>
        <v>0</v>
      </c>
      <c r="AE175" s="411">
        <f t="shared" ref="AE175" si="480">AE174</f>
        <v>0</v>
      </c>
      <c r="AF175" s="411">
        <f t="shared" ref="AF175" si="481">AF174</f>
        <v>0</v>
      </c>
      <c r="AG175" s="411">
        <f t="shared" ref="AG175" si="482">AG174</f>
        <v>0</v>
      </c>
      <c r="AH175" s="411">
        <f t="shared" ref="AH175" si="483">AH174</f>
        <v>0</v>
      </c>
      <c r="AI175" s="411">
        <f t="shared" ref="AI175" si="484">AI174</f>
        <v>0</v>
      </c>
      <c r="AJ175" s="411">
        <f t="shared" ref="AJ175" si="485">AJ174</f>
        <v>0</v>
      </c>
      <c r="AK175" s="411">
        <f t="shared" ref="AK175" si="486">AK174</f>
        <v>0</v>
      </c>
      <c r="AL175" s="411">
        <f t="shared" ref="AL175" si="487">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hidden="1"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88">Z177</f>
        <v>0</v>
      </c>
      <c r="AA178" s="411">
        <f t="shared" ref="AA178" si="489">AA177</f>
        <v>0</v>
      </c>
      <c r="AB178" s="411">
        <f t="shared" ref="AB178" si="490">AB177</f>
        <v>0</v>
      </c>
      <c r="AC178" s="411">
        <f t="shared" ref="AC178" si="491">AC177</f>
        <v>0</v>
      </c>
      <c r="AD178" s="411">
        <f t="shared" ref="AD178" si="492">AD177</f>
        <v>0</v>
      </c>
      <c r="AE178" s="411">
        <f t="shared" ref="AE178" si="493">AE177</f>
        <v>0</v>
      </c>
      <c r="AF178" s="411">
        <f t="shared" ref="AF178" si="494">AF177</f>
        <v>0</v>
      </c>
      <c r="AG178" s="411">
        <f t="shared" ref="AG178" si="495">AG177</f>
        <v>0</v>
      </c>
      <c r="AH178" s="411">
        <f t="shared" ref="AH178" si="496">AH177</f>
        <v>0</v>
      </c>
      <c r="AI178" s="411">
        <f t="shared" ref="AI178" si="497">AI177</f>
        <v>0</v>
      </c>
      <c r="AJ178" s="411">
        <f t="shared" ref="AJ178" si="498">AJ177</f>
        <v>0</v>
      </c>
      <c r="AK178" s="411">
        <f t="shared" ref="AK178" si="499">AK177</f>
        <v>0</v>
      </c>
      <c r="AL178" s="411">
        <f t="shared" ref="AL178" si="500">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501">Z180</f>
        <v>0</v>
      </c>
      <c r="AA181" s="411">
        <f t="shared" ref="AA181" si="502">AA180</f>
        <v>0</v>
      </c>
      <c r="AB181" s="411">
        <f t="shared" ref="AB181" si="503">AB180</f>
        <v>0</v>
      </c>
      <c r="AC181" s="411">
        <f t="shared" ref="AC181" si="504">AC180</f>
        <v>0</v>
      </c>
      <c r="AD181" s="411">
        <f t="shared" ref="AD181" si="505">AD180</f>
        <v>0</v>
      </c>
      <c r="AE181" s="411">
        <f t="shared" ref="AE181" si="506">AE180</f>
        <v>0</v>
      </c>
      <c r="AF181" s="411">
        <f t="shared" ref="AF181" si="507">AF180</f>
        <v>0</v>
      </c>
      <c r="AG181" s="411">
        <f t="shared" ref="AG181" si="508">AG180</f>
        <v>0</v>
      </c>
      <c r="AH181" s="411">
        <f t="shared" ref="AH181" si="509">AH180</f>
        <v>0</v>
      </c>
      <c r="AI181" s="411">
        <f t="shared" ref="AI181" si="510">AI180</f>
        <v>0</v>
      </c>
      <c r="AJ181" s="411">
        <f t="shared" ref="AJ181" si="511">AJ180</f>
        <v>0</v>
      </c>
      <c r="AK181" s="411">
        <f t="shared" ref="AK181" si="512">AK180</f>
        <v>0</v>
      </c>
      <c r="AL181" s="411">
        <f t="shared" ref="AL181" si="513">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14">Z183</f>
        <v>0</v>
      </c>
      <c r="AA184" s="411">
        <f t="shared" ref="AA184" si="515">AA183</f>
        <v>0</v>
      </c>
      <c r="AB184" s="411">
        <f t="shared" ref="AB184" si="516">AB183</f>
        <v>0</v>
      </c>
      <c r="AC184" s="411">
        <f t="shared" ref="AC184" si="517">AC183</f>
        <v>0</v>
      </c>
      <c r="AD184" s="411">
        <f t="shared" ref="AD184" si="518">AD183</f>
        <v>0</v>
      </c>
      <c r="AE184" s="411">
        <f t="shared" ref="AE184" si="519">AE183</f>
        <v>0</v>
      </c>
      <c r="AF184" s="411">
        <f t="shared" ref="AF184" si="520">AF183</f>
        <v>0</v>
      </c>
      <c r="AG184" s="411">
        <f t="shared" ref="AG184" si="521">AG183</f>
        <v>0</v>
      </c>
      <c r="AH184" s="411">
        <f t="shared" ref="AH184" si="522">AH183</f>
        <v>0</v>
      </c>
      <c r="AI184" s="411">
        <f t="shared" ref="AI184" si="523">AI183</f>
        <v>0</v>
      </c>
      <c r="AJ184" s="411">
        <f t="shared" ref="AJ184" si="524">AJ183</f>
        <v>0</v>
      </c>
      <c r="AK184" s="411">
        <f t="shared" ref="AK184" si="525">AK183</f>
        <v>0</v>
      </c>
      <c r="AL184" s="411">
        <f t="shared" ref="AL184" si="526">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27">Z186</f>
        <v>0</v>
      </c>
      <c r="AA187" s="411">
        <f t="shared" ref="AA187" si="528">AA186</f>
        <v>0</v>
      </c>
      <c r="AB187" s="411">
        <f t="shared" ref="AB187" si="529">AB186</f>
        <v>0</v>
      </c>
      <c r="AC187" s="411">
        <f t="shared" ref="AC187" si="530">AC186</f>
        <v>0</v>
      </c>
      <c r="AD187" s="411">
        <f t="shared" ref="AD187" si="531">AD186</f>
        <v>0</v>
      </c>
      <c r="AE187" s="411">
        <f t="shared" ref="AE187" si="532">AE186</f>
        <v>0</v>
      </c>
      <c r="AF187" s="411">
        <f t="shared" ref="AF187" si="533">AF186</f>
        <v>0</v>
      </c>
      <c r="AG187" s="411">
        <f t="shared" ref="AG187" si="534">AG186</f>
        <v>0</v>
      </c>
      <c r="AH187" s="411">
        <f t="shared" ref="AH187" si="535">AH186</f>
        <v>0</v>
      </c>
      <c r="AI187" s="411">
        <f t="shared" ref="AI187" si="536">AI186</f>
        <v>0</v>
      </c>
      <c r="AJ187" s="411">
        <f t="shared" ref="AJ187" si="537">AJ186</f>
        <v>0</v>
      </c>
      <c r="AK187" s="411">
        <f t="shared" ref="AK187" si="538">AK186</f>
        <v>0</v>
      </c>
      <c r="AL187" s="411">
        <f t="shared" ref="AL187" si="539">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hidden="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40">Z189</f>
        <v>0</v>
      </c>
      <c r="AA190" s="411">
        <f t="shared" ref="AA190" si="541">AA189</f>
        <v>0</v>
      </c>
      <c r="AB190" s="411">
        <f t="shared" ref="AB190" si="542">AB189</f>
        <v>0</v>
      </c>
      <c r="AC190" s="411">
        <f t="shared" ref="AC190" si="543">AC189</f>
        <v>0</v>
      </c>
      <c r="AD190" s="411">
        <f t="shared" ref="AD190" si="544">AD189</f>
        <v>0</v>
      </c>
      <c r="AE190" s="411">
        <f t="shared" ref="AE190" si="545">AE189</f>
        <v>0</v>
      </c>
      <c r="AF190" s="411">
        <f t="shared" ref="AF190" si="546">AF189</f>
        <v>0</v>
      </c>
      <c r="AG190" s="411">
        <f t="shared" ref="AG190" si="547">AG189</f>
        <v>0</v>
      </c>
      <c r="AH190" s="411">
        <f t="shared" ref="AH190" si="548">AH189</f>
        <v>0</v>
      </c>
      <c r="AI190" s="411">
        <f t="shared" ref="AI190" si="549">AI189</f>
        <v>0</v>
      </c>
      <c r="AJ190" s="411">
        <f t="shared" ref="AJ190" si="550">AJ189</f>
        <v>0</v>
      </c>
      <c r="AK190" s="411">
        <f t="shared" ref="AK190" si="551">AK189</f>
        <v>0</v>
      </c>
      <c r="AL190" s="411">
        <f t="shared" ref="AL190" si="552">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53">Z192</f>
        <v>0</v>
      </c>
      <c r="AA193" s="411">
        <f t="shared" ref="AA193" si="554">AA192</f>
        <v>0</v>
      </c>
      <c r="AB193" s="411">
        <f t="shared" ref="AB193" si="555">AB192</f>
        <v>0</v>
      </c>
      <c r="AC193" s="411">
        <f t="shared" ref="AC193" si="556">AC192</f>
        <v>0</v>
      </c>
      <c r="AD193" s="411">
        <f t="shared" ref="AD193" si="557">AD192</f>
        <v>0</v>
      </c>
      <c r="AE193" s="411">
        <f t="shared" ref="AE193" si="558">AE192</f>
        <v>0</v>
      </c>
      <c r="AF193" s="411">
        <f t="shared" ref="AF193" si="559">AF192</f>
        <v>0</v>
      </c>
      <c r="AG193" s="411">
        <f t="shared" ref="AG193" si="560">AG192</f>
        <v>0</v>
      </c>
      <c r="AH193" s="411">
        <f t="shared" ref="AH193" si="561">AH192</f>
        <v>0</v>
      </c>
      <c r="AI193" s="411">
        <f t="shared" ref="AI193" si="562">AI192</f>
        <v>0</v>
      </c>
      <c r="AJ193" s="411">
        <f t="shared" ref="AJ193" si="563">AJ192</f>
        <v>0</v>
      </c>
      <c r="AK193" s="411">
        <f t="shared" ref="AK193" si="564">AK192</f>
        <v>0</v>
      </c>
      <c r="AL193" s="411">
        <f t="shared" ref="AL193" si="565">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99706929</v>
      </c>
      <c r="E195" s="329">
        <f t="shared" ref="E195:M195" si="566">SUM(E38:E193)</f>
        <v>99604128.602827221</v>
      </c>
      <c r="F195" s="329">
        <f t="shared" si="566"/>
        <v>99931931.67340447</v>
      </c>
      <c r="G195" s="329">
        <f t="shared" si="566"/>
        <v>100038964.37402977</v>
      </c>
      <c r="H195" s="329">
        <f t="shared" si="566"/>
        <v>94845781.104514599</v>
      </c>
      <c r="I195" s="329">
        <f t="shared" si="566"/>
        <v>94688192.104514599</v>
      </c>
      <c r="J195" s="329">
        <f t="shared" si="566"/>
        <v>93067166.104514599</v>
      </c>
      <c r="K195" s="329">
        <f t="shared" si="566"/>
        <v>93036588.970392719</v>
      </c>
      <c r="L195" s="329">
        <f t="shared" si="566"/>
        <v>91278504.921376392</v>
      </c>
      <c r="M195" s="329">
        <f t="shared" si="566"/>
        <v>85847629.921376392</v>
      </c>
      <c r="N195" s="329"/>
      <c r="O195" s="329">
        <f>SUM(O38:O193)</f>
        <v>15543</v>
      </c>
      <c r="P195" s="329"/>
      <c r="Q195" s="329"/>
      <c r="R195" s="329"/>
      <c r="S195" s="329"/>
      <c r="T195" s="329"/>
      <c r="U195" s="329"/>
      <c r="V195" s="329"/>
      <c r="W195" s="329"/>
      <c r="X195" s="329"/>
      <c r="Y195" s="329">
        <f>IF(Y36="kWh",SUMPRODUCT(D38:D193,Y38:Y193))</f>
        <v>18677311</v>
      </c>
      <c r="Z195" s="329">
        <f>IF(Z36="kWh",SUMPRODUCT(D38:D193,Z38:Z193))</f>
        <v>11963081.439999999</v>
      </c>
      <c r="AA195" s="329">
        <f>IF(AA36="kw",SUMPRODUCT(N38:N193,O38:O193,AA38:AA193),SUMPRODUCT(D38:D193,AA38:AA193))</f>
        <v>111870.23999999999</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67">AB195*AB198</f>
        <v>0</v>
      </c>
      <c r="AC203" s="378">
        <f t="shared" si="567"/>
        <v>0</v>
      </c>
      <c r="AD203" s="378">
        <f t="shared" si="567"/>
        <v>0</v>
      </c>
      <c r="AE203" s="378">
        <f t="shared" si="567"/>
        <v>0</v>
      </c>
      <c r="AF203" s="378">
        <f t="shared" si="567"/>
        <v>0</v>
      </c>
      <c r="AG203" s="378">
        <f t="shared" si="567"/>
        <v>0</v>
      </c>
      <c r="AH203" s="378">
        <f t="shared" si="567"/>
        <v>0</v>
      </c>
      <c r="AI203" s="378">
        <f t="shared" si="567"/>
        <v>0</v>
      </c>
      <c r="AJ203" s="378">
        <f t="shared" si="567"/>
        <v>0</v>
      </c>
      <c r="AK203" s="378">
        <f t="shared" si="567"/>
        <v>0</v>
      </c>
      <c r="AL203" s="378">
        <f t="shared" si="567"/>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68">SUM(AA199:AA203)</f>
        <v>0</v>
      </c>
      <c r="AB204" s="346">
        <f t="shared" si="568"/>
        <v>0</v>
      </c>
      <c r="AC204" s="346">
        <f t="shared" si="568"/>
        <v>0</v>
      </c>
      <c r="AD204" s="346">
        <f t="shared" si="568"/>
        <v>0</v>
      </c>
      <c r="AE204" s="346">
        <f t="shared" si="568"/>
        <v>0</v>
      </c>
      <c r="AF204" s="346">
        <f>SUM(AF199:AF203)</f>
        <v>0</v>
      </c>
      <c r="AG204" s="346">
        <f>SUM(AG199:AG203)</f>
        <v>0</v>
      </c>
      <c r="AH204" s="346">
        <f t="shared" ref="AH204:AL204" si="569">SUM(AH199:AH203)</f>
        <v>0</v>
      </c>
      <c r="AI204" s="346">
        <f t="shared" si="569"/>
        <v>0</v>
      </c>
      <c r="AJ204" s="346">
        <f t="shared" si="569"/>
        <v>0</v>
      </c>
      <c r="AK204" s="346">
        <f t="shared" si="569"/>
        <v>0</v>
      </c>
      <c r="AL204" s="346">
        <f t="shared" si="569"/>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70">Z196*Z198</f>
        <v>0</v>
      </c>
      <c r="AA205" s="347">
        <f t="shared" si="570"/>
        <v>0</v>
      </c>
      <c r="AB205" s="347">
        <f t="shared" si="570"/>
        <v>0</v>
      </c>
      <c r="AC205" s="347">
        <f t="shared" si="570"/>
        <v>0</v>
      </c>
      <c r="AD205" s="347">
        <f t="shared" si="570"/>
        <v>0</v>
      </c>
      <c r="AE205" s="347">
        <f t="shared" si="570"/>
        <v>0</v>
      </c>
      <c r="AF205" s="347">
        <f>AF196*AF198</f>
        <v>0</v>
      </c>
      <c r="AG205" s="347">
        <f t="shared" ref="AG205:AL205" si="571">AG196*AG198</f>
        <v>0</v>
      </c>
      <c r="AH205" s="347">
        <f t="shared" si="571"/>
        <v>0</v>
      </c>
      <c r="AI205" s="347">
        <f t="shared" si="571"/>
        <v>0</v>
      </c>
      <c r="AJ205" s="347">
        <f t="shared" si="571"/>
        <v>0</v>
      </c>
      <c r="AK205" s="347">
        <f t="shared" si="571"/>
        <v>0</v>
      </c>
      <c r="AL205" s="347">
        <f t="shared" si="571"/>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18604915.874514598</v>
      </c>
      <c r="Z208" s="291">
        <f>SUMPRODUCT(E38:E193,Z38:Z193)</f>
        <v>10939047.944320664</v>
      </c>
      <c r="AA208" s="291">
        <f>IF(AA36="kw",SUMPRODUCT(N38:N193,P38:P193,AA38:AA193),SUMPRODUCT(E38:E193,AA38:AA193))</f>
        <v>111976.34591079351</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18600365.874514598</v>
      </c>
      <c r="Z209" s="291">
        <f>SUMPRODUCT(F38:F193,Z38:Z193)</f>
        <v>11603336.732852133</v>
      </c>
      <c r="AA209" s="291">
        <f>IF(AA36="kw",SUMPRODUCT(N38:N193,Q38:Q193,AA38:AA193),SUMPRODUCT(F38:F193,AA38:AA193))</f>
        <v>112026.63964831112</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18595293.874514598</v>
      </c>
      <c r="Z210" s="291">
        <f>SUMPRODUCT(G38:G193,Z38:Z193)</f>
        <v>11667394.628651302</v>
      </c>
      <c r="AA210" s="291">
        <f>IF(AA36="kw",SUMPRODUCT(N38:N193,R38:R193,AA38:AA193),SUMPRODUCT(G38:G193,AA38:AA193))</f>
        <v>111126.55304864797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18426148.104514599</v>
      </c>
      <c r="Z211" s="291">
        <f>SUMPRODUCT(H38:H193,Z38:Z193)</f>
        <v>11242237.880000003</v>
      </c>
      <c r="AA211" s="291">
        <f>IF(AA36="kw",SUMPRODUCT(N38:N193,S38:S193,AA38:AA193),SUMPRODUCT(H38:H193,AA38:AA193))</f>
        <v>108250.32</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18331323.104514599</v>
      </c>
      <c r="Z212" s="326">
        <f>SUMPRODUCT(I38:I193,Z38:Z193)</f>
        <v>11239136.740000002</v>
      </c>
      <c r="AA212" s="326">
        <f>IF(AA36="kw",SUMPRODUCT(N38:N193,T38:T193,AA38:AA193),SUMPRODUCT(I38:I193,AA38:AA193))</f>
        <v>100954.08</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4" t="s">
        <v>211</v>
      </c>
      <c r="C217" s="826" t="s">
        <v>33</v>
      </c>
      <c r="D217" s="284" t="s">
        <v>422</v>
      </c>
      <c r="E217" s="828" t="s">
        <v>209</v>
      </c>
      <c r="F217" s="829"/>
      <c r="G217" s="829"/>
      <c r="H217" s="829"/>
      <c r="I217" s="829"/>
      <c r="J217" s="829"/>
      <c r="K217" s="829"/>
      <c r="L217" s="829"/>
      <c r="M217" s="830"/>
      <c r="N217" s="831" t="s">
        <v>213</v>
      </c>
      <c r="O217" s="284" t="s">
        <v>423</v>
      </c>
      <c r="P217" s="828" t="s">
        <v>212</v>
      </c>
      <c r="Q217" s="829"/>
      <c r="R217" s="829"/>
      <c r="S217" s="829"/>
      <c r="T217" s="829"/>
      <c r="U217" s="829"/>
      <c r="V217" s="829"/>
      <c r="W217" s="829"/>
      <c r="X217" s="830"/>
      <c r="Y217" s="821" t="s">
        <v>243</v>
      </c>
      <c r="Z217" s="822"/>
      <c r="AA217" s="822"/>
      <c r="AB217" s="822"/>
      <c r="AC217" s="822"/>
      <c r="AD217" s="822"/>
      <c r="AE217" s="822"/>
      <c r="AF217" s="822"/>
      <c r="AG217" s="822"/>
      <c r="AH217" s="822"/>
      <c r="AI217" s="822"/>
      <c r="AJ217" s="822"/>
      <c r="AK217" s="822"/>
      <c r="AL217" s="822"/>
      <c r="AM217" s="823"/>
    </row>
    <row r="218" spans="1:39" ht="60.75" customHeight="1">
      <c r="B218" s="825"/>
      <c r="C218" s="827"/>
      <c r="D218" s="285">
        <v>2016</v>
      </c>
      <c r="E218" s="285">
        <v>2017</v>
      </c>
      <c r="F218" s="285">
        <v>2018</v>
      </c>
      <c r="G218" s="285">
        <v>2019</v>
      </c>
      <c r="H218" s="285">
        <v>2020</v>
      </c>
      <c r="I218" s="285">
        <v>2021</v>
      </c>
      <c r="J218" s="285">
        <v>2022</v>
      </c>
      <c r="K218" s="285">
        <v>2023</v>
      </c>
      <c r="L218" s="285">
        <v>2024</v>
      </c>
      <c r="M218" s="285">
        <v>2025</v>
      </c>
      <c r="N218" s="83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Large Use</v>
      </c>
      <c r="AC218" s="285" t="str">
        <f>'1.  LRAMVA Summary'!H52</f>
        <v>Unmetered Scattered Load</v>
      </c>
      <c r="AD218" s="285" t="str">
        <f>'1.  LRAMVA Summary'!I52</f>
        <v>Sentinel Lighting</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72">Z221</f>
        <v>0</v>
      </c>
      <c r="AA222" s="411">
        <f t="shared" ref="AA222" si="573">AA221</f>
        <v>0</v>
      </c>
      <c r="AB222" s="411">
        <f t="shared" ref="AB222" si="574">AB221</f>
        <v>0</v>
      </c>
      <c r="AC222" s="411">
        <f t="shared" ref="AC222" si="575">AC221</f>
        <v>0</v>
      </c>
      <c r="AD222" s="411">
        <f t="shared" ref="AD222" si="576">AD221</f>
        <v>0</v>
      </c>
      <c r="AE222" s="411">
        <f t="shared" ref="AE222" si="577">AE221</f>
        <v>0</v>
      </c>
      <c r="AF222" s="411">
        <f t="shared" ref="AF222" si="578">AF221</f>
        <v>0</v>
      </c>
      <c r="AG222" s="411">
        <f t="shared" ref="AG222" si="579">AG221</f>
        <v>0</v>
      </c>
      <c r="AH222" s="411">
        <f t="shared" ref="AH222" si="580">AH221</f>
        <v>0</v>
      </c>
      <c r="AI222" s="411">
        <f t="shared" ref="AI222" si="581">AI221</f>
        <v>0</v>
      </c>
      <c r="AJ222" s="411">
        <f t="shared" ref="AJ222" si="582">AJ221</f>
        <v>0</v>
      </c>
      <c r="AK222" s="411">
        <f t="shared" ref="AK222" si="583">AK221</f>
        <v>0</v>
      </c>
      <c r="AL222" s="411">
        <f t="shared" ref="AL222" si="584">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85">Z224</f>
        <v>0</v>
      </c>
      <c r="AA225" s="411">
        <f t="shared" ref="AA225" si="586">AA224</f>
        <v>0</v>
      </c>
      <c r="AB225" s="411">
        <f t="shared" ref="AB225" si="587">AB224</f>
        <v>0</v>
      </c>
      <c r="AC225" s="411">
        <f t="shared" ref="AC225" si="588">AC224</f>
        <v>0</v>
      </c>
      <c r="AD225" s="411">
        <f t="shared" ref="AD225" si="589">AD224</f>
        <v>0</v>
      </c>
      <c r="AE225" s="411">
        <f t="shared" ref="AE225" si="590">AE224</f>
        <v>0</v>
      </c>
      <c r="AF225" s="411">
        <f t="shared" ref="AF225" si="591">AF224</f>
        <v>0</v>
      </c>
      <c r="AG225" s="411">
        <f t="shared" ref="AG225" si="592">AG224</f>
        <v>0</v>
      </c>
      <c r="AH225" s="411">
        <f t="shared" ref="AH225" si="593">AH224</f>
        <v>0</v>
      </c>
      <c r="AI225" s="411">
        <f t="shared" ref="AI225" si="594">AI224</f>
        <v>0</v>
      </c>
      <c r="AJ225" s="411">
        <f t="shared" ref="AJ225" si="595">AJ224</f>
        <v>0</v>
      </c>
      <c r="AK225" s="411">
        <f t="shared" ref="AK225" si="596">AK224</f>
        <v>0</v>
      </c>
      <c r="AL225" s="411">
        <f t="shared" ref="AL225" si="597">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98">Z227</f>
        <v>0</v>
      </c>
      <c r="AA228" s="411">
        <f t="shared" ref="AA228" si="599">AA227</f>
        <v>0</v>
      </c>
      <c r="AB228" s="411">
        <f t="shared" ref="AB228" si="600">AB227</f>
        <v>0</v>
      </c>
      <c r="AC228" s="411">
        <f t="shared" ref="AC228" si="601">AC227</f>
        <v>0</v>
      </c>
      <c r="AD228" s="411">
        <f t="shared" ref="AD228" si="602">AD227</f>
        <v>0</v>
      </c>
      <c r="AE228" s="411">
        <f t="shared" ref="AE228" si="603">AE227</f>
        <v>0</v>
      </c>
      <c r="AF228" s="411">
        <f t="shared" ref="AF228" si="604">AF227</f>
        <v>0</v>
      </c>
      <c r="AG228" s="411">
        <f t="shared" ref="AG228" si="605">AG227</f>
        <v>0</v>
      </c>
      <c r="AH228" s="411">
        <f t="shared" ref="AH228" si="606">AH227</f>
        <v>0</v>
      </c>
      <c r="AI228" s="411">
        <f t="shared" ref="AI228" si="607">AI227</f>
        <v>0</v>
      </c>
      <c r="AJ228" s="411">
        <f t="shared" ref="AJ228" si="608">AJ227</f>
        <v>0</v>
      </c>
      <c r="AK228" s="411">
        <f t="shared" ref="AK228" si="609">AK227</f>
        <v>0</v>
      </c>
      <c r="AL228" s="411">
        <f t="shared" ref="AL228" si="610">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611">Z230</f>
        <v>0</v>
      </c>
      <c r="AA231" s="411">
        <f t="shared" ref="AA231" si="612">AA230</f>
        <v>0</v>
      </c>
      <c r="AB231" s="411">
        <f t="shared" ref="AB231" si="613">AB230</f>
        <v>0</v>
      </c>
      <c r="AC231" s="411">
        <f t="shared" ref="AC231" si="614">AC230</f>
        <v>0</v>
      </c>
      <c r="AD231" s="411">
        <f t="shared" ref="AD231" si="615">AD230</f>
        <v>0</v>
      </c>
      <c r="AE231" s="411">
        <f t="shared" ref="AE231" si="616">AE230</f>
        <v>0</v>
      </c>
      <c r="AF231" s="411">
        <f t="shared" ref="AF231" si="617">AF230</f>
        <v>0</v>
      </c>
      <c r="AG231" s="411">
        <f t="shared" ref="AG231" si="618">AG230</f>
        <v>0</v>
      </c>
      <c r="AH231" s="411">
        <f t="shared" ref="AH231" si="619">AH230</f>
        <v>0</v>
      </c>
      <c r="AI231" s="411">
        <f t="shared" ref="AI231" si="620">AI230</f>
        <v>0</v>
      </c>
      <c r="AJ231" s="411">
        <f t="shared" ref="AJ231" si="621">AJ230</f>
        <v>0</v>
      </c>
      <c r="AK231" s="411">
        <f t="shared" ref="AK231" si="622">AK230</f>
        <v>0</v>
      </c>
      <c r="AL231" s="411">
        <f t="shared" ref="AL231" si="623">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24">Z233</f>
        <v>0</v>
      </c>
      <c r="AA234" s="411">
        <f t="shared" ref="AA234" si="625">AA233</f>
        <v>0</v>
      </c>
      <c r="AB234" s="411">
        <f t="shared" ref="AB234" si="626">AB233</f>
        <v>0</v>
      </c>
      <c r="AC234" s="411">
        <f t="shared" ref="AC234" si="627">AC233</f>
        <v>0</v>
      </c>
      <c r="AD234" s="411">
        <f t="shared" ref="AD234" si="628">AD233</f>
        <v>0</v>
      </c>
      <c r="AE234" s="411">
        <f t="shared" ref="AE234" si="629">AE233</f>
        <v>0</v>
      </c>
      <c r="AF234" s="411">
        <f t="shared" ref="AF234" si="630">AF233</f>
        <v>0</v>
      </c>
      <c r="AG234" s="411">
        <f t="shared" ref="AG234" si="631">AG233</f>
        <v>0</v>
      </c>
      <c r="AH234" s="411">
        <f t="shared" ref="AH234" si="632">AH233</f>
        <v>0</v>
      </c>
      <c r="AI234" s="411">
        <f t="shared" ref="AI234" si="633">AI233</f>
        <v>0</v>
      </c>
      <c r="AJ234" s="411">
        <f t="shared" ref="AJ234" si="634">AJ233</f>
        <v>0</v>
      </c>
      <c r="AK234" s="411">
        <f t="shared" ref="AK234" si="635">AK233</f>
        <v>0</v>
      </c>
      <c r="AL234" s="411">
        <f t="shared" ref="AL234" si="636">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37">Z237</f>
        <v>0</v>
      </c>
      <c r="AA238" s="411">
        <f t="shared" ref="AA238" si="638">AA237</f>
        <v>0</v>
      </c>
      <c r="AB238" s="411">
        <f t="shared" ref="AB238" si="639">AB237</f>
        <v>0</v>
      </c>
      <c r="AC238" s="411">
        <f t="shared" ref="AC238" si="640">AC237</f>
        <v>0</v>
      </c>
      <c r="AD238" s="411">
        <f t="shared" ref="AD238" si="641">AD237</f>
        <v>0</v>
      </c>
      <c r="AE238" s="411">
        <f t="shared" ref="AE238" si="642">AE237</f>
        <v>0</v>
      </c>
      <c r="AF238" s="411">
        <f t="shared" ref="AF238" si="643">AF237</f>
        <v>0</v>
      </c>
      <c r="AG238" s="411">
        <f t="shared" ref="AG238" si="644">AG237</f>
        <v>0</v>
      </c>
      <c r="AH238" s="411">
        <f t="shared" ref="AH238" si="645">AH237</f>
        <v>0</v>
      </c>
      <c r="AI238" s="411">
        <f t="shared" ref="AI238" si="646">AI237</f>
        <v>0</v>
      </c>
      <c r="AJ238" s="411">
        <f t="shared" ref="AJ238" si="647">AJ237</f>
        <v>0</v>
      </c>
      <c r="AK238" s="411">
        <f t="shared" ref="AK238" si="648">AK237</f>
        <v>0</v>
      </c>
      <c r="AL238" s="411">
        <f t="shared" ref="AL238" si="649">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50">Z240</f>
        <v>0</v>
      </c>
      <c r="AA241" s="411">
        <f t="shared" ref="AA241" si="651">AA240</f>
        <v>0</v>
      </c>
      <c r="AB241" s="411">
        <f t="shared" ref="AB241" si="652">AB240</f>
        <v>0</v>
      </c>
      <c r="AC241" s="411">
        <f t="shared" ref="AC241" si="653">AC240</f>
        <v>0</v>
      </c>
      <c r="AD241" s="411">
        <f t="shared" ref="AD241" si="654">AD240</f>
        <v>0</v>
      </c>
      <c r="AE241" s="411">
        <f t="shared" ref="AE241" si="655">AE240</f>
        <v>0</v>
      </c>
      <c r="AF241" s="411">
        <f t="shared" ref="AF241" si="656">AF240</f>
        <v>0</v>
      </c>
      <c r="AG241" s="411">
        <f t="shared" ref="AG241" si="657">AG240</f>
        <v>0</v>
      </c>
      <c r="AH241" s="411">
        <f t="shared" ref="AH241" si="658">AH240</f>
        <v>0</v>
      </c>
      <c r="AI241" s="411">
        <f t="shared" ref="AI241" si="659">AI240</f>
        <v>0</v>
      </c>
      <c r="AJ241" s="411">
        <f t="shared" ref="AJ241" si="660">AJ240</f>
        <v>0</v>
      </c>
      <c r="AK241" s="411">
        <f t="shared" ref="AK241" si="661">AK240</f>
        <v>0</v>
      </c>
      <c r="AL241" s="411">
        <f t="shared" ref="AL241" si="662">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63">Z243</f>
        <v>0</v>
      </c>
      <c r="AA244" s="411">
        <f t="shared" ref="AA244" si="664">AA243</f>
        <v>0</v>
      </c>
      <c r="AB244" s="411">
        <f t="shared" ref="AB244" si="665">AB243</f>
        <v>0</v>
      </c>
      <c r="AC244" s="411">
        <f t="shared" ref="AC244" si="666">AC243</f>
        <v>0</v>
      </c>
      <c r="AD244" s="411">
        <f t="shared" ref="AD244" si="667">AD243</f>
        <v>0</v>
      </c>
      <c r="AE244" s="411">
        <f t="shared" ref="AE244" si="668">AE243</f>
        <v>0</v>
      </c>
      <c r="AF244" s="411">
        <f t="shared" ref="AF244" si="669">AF243</f>
        <v>0</v>
      </c>
      <c r="AG244" s="411">
        <f t="shared" ref="AG244" si="670">AG243</f>
        <v>0</v>
      </c>
      <c r="AH244" s="411">
        <f t="shared" ref="AH244" si="671">AH243</f>
        <v>0</v>
      </c>
      <c r="AI244" s="411">
        <f t="shared" ref="AI244" si="672">AI243</f>
        <v>0</v>
      </c>
      <c r="AJ244" s="411">
        <f t="shared" ref="AJ244" si="673">AJ243</f>
        <v>0</v>
      </c>
      <c r="AK244" s="411">
        <f t="shared" ref="AK244" si="674">AK243</f>
        <v>0</v>
      </c>
      <c r="AL244" s="411">
        <f t="shared" ref="AL244" si="675">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76">Z246</f>
        <v>0</v>
      </c>
      <c r="AA247" s="411">
        <f t="shared" ref="AA247" si="677">AA246</f>
        <v>0</v>
      </c>
      <c r="AB247" s="411">
        <f t="shared" ref="AB247" si="678">AB246</f>
        <v>0</v>
      </c>
      <c r="AC247" s="411">
        <f t="shared" ref="AC247" si="679">AC246</f>
        <v>0</v>
      </c>
      <c r="AD247" s="411">
        <f t="shared" ref="AD247" si="680">AD246</f>
        <v>0</v>
      </c>
      <c r="AE247" s="411">
        <f t="shared" ref="AE247" si="681">AE246</f>
        <v>0</v>
      </c>
      <c r="AF247" s="411">
        <f t="shared" ref="AF247" si="682">AF246</f>
        <v>0</v>
      </c>
      <c r="AG247" s="411">
        <f t="shared" ref="AG247" si="683">AG246</f>
        <v>0</v>
      </c>
      <c r="AH247" s="411">
        <f t="shared" ref="AH247" si="684">AH246</f>
        <v>0</v>
      </c>
      <c r="AI247" s="411">
        <f t="shared" ref="AI247" si="685">AI246</f>
        <v>0</v>
      </c>
      <c r="AJ247" s="411">
        <f t="shared" ref="AJ247" si="686">AJ246</f>
        <v>0</v>
      </c>
      <c r="AK247" s="411">
        <f t="shared" ref="AK247" si="687">AK246</f>
        <v>0</v>
      </c>
      <c r="AL247" s="411">
        <f t="shared" ref="AL247" si="688">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89">Z249</f>
        <v>0</v>
      </c>
      <c r="AA250" s="411">
        <f t="shared" ref="AA250" si="690">AA249</f>
        <v>0</v>
      </c>
      <c r="AB250" s="411">
        <f t="shared" ref="AB250" si="691">AB249</f>
        <v>0</v>
      </c>
      <c r="AC250" s="411">
        <f t="shared" ref="AC250" si="692">AC249</f>
        <v>0</v>
      </c>
      <c r="AD250" s="411">
        <f t="shared" ref="AD250" si="693">AD249</f>
        <v>0</v>
      </c>
      <c r="AE250" s="411">
        <f t="shared" ref="AE250" si="694">AE249</f>
        <v>0</v>
      </c>
      <c r="AF250" s="411">
        <f t="shared" ref="AF250" si="695">AF249</f>
        <v>0</v>
      </c>
      <c r="AG250" s="411">
        <f t="shared" ref="AG250" si="696">AG249</f>
        <v>0</v>
      </c>
      <c r="AH250" s="411">
        <f t="shared" ref="AH250" si="697">AH249</f>
        <v>0</v>
      </c>
      <c r="AI250" s="411">
        <f t="shared" ref="AI250" si="698">AI249</f>
        <v>0</v>
      </c>
      <c r="AJ250" s="411">
        <f t="shared" ref="AJ250" si="699">AJ249</f>
        <v>0</v>
      </c>
      <c r="AK250" s="411">
        <f t="shared" ref="AK250" si="700">AK249</f>
        <v>0</v>
      </c>
      <c r="AL250" s="411">
        <f t="shared" ref="AL250" si="701">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702">Z253</f>
        <v>0</v>
      </c>
      <c r="AA254" s="411">
        <f t="shared" ref="AA254" si="703">AA253</f>
        <v>0</v>
      </c>
      <c r="AB254" s="411">
        <f t="shared" ref="AB254" si="704">AB253</f>
        <v>0</v>
      </c>
      <c r="AC254" s="411">
        <f t="shared" ref="AC254" si="705">AC253</f>
        <v>0</v>
      </c>
      <c r="AD254" s="411">
        <f t="shared" ref="AD254" si="706">AD253</f>
        <v>0</v>
      </c>
      <c r="AE254" s="411">
        <f t="shared" ref="AE254" si="707">AE253</f>
        <v>0</v>
      </c>
      <c r="AF254" s="411">
        <f t="shared" ref="AF254" si="708">AF253</f>
        <v>0</v>
      </c>
      <c r="AG254" s="411">
        <f t="shared" ref="AG254" si="709">AG253</f>
        <v>0</v>
      </c>
      <c r="AH254" s="411">
        <f t="shared" ref="AH254" si="710">AH253</f>
        <v>0</v>
      </c>
      <c r="AI254" s="411">
        <f t="shared" ref="AI254" si="711">AI253</f>
        <v>0</v>
      </c>
      <c r="AJ254" s="411">
        <f t="shared" ref="AJ254" si="712">AJ253</f>
        <v>0</v>
      </c>
      <c r="AK254" s="411">
        <f t="shared" ref="AK254" si="713">AK253</f>
        <v>0</v>
      </c>
      <c r="AL254" s="411">
        <f t="shared" ref="AL254" si="714">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15">Z256</f>
        <v>0</v>
      </c>
      <c r="AA257" s="411">
        <f t="shared" ref="AA257" si="716">AA256</f>
        <v>0</v>
      </c>
      <c r="AB257" s="411">
        <f t="shared" ref="AB257" si="717">AB256</f>
        <v>0</v>
      </c>
      <c r="AC257" s="411">
        <f t="shared" ref="AC257" si="718">AC256</f>
        <v>0</v>
      </c>
      <c r="AD257" s="411">
        <f t="shared" ref="AD257" si="719">AD256</f>
        <v>0</v>
      </c>
      <c r="AE257" s="411">
        <f t="shared" ref="AE257" si="720">AE256</f>
        <v>0</v>
      </c>
      <c r="AF257" s="411">
        <f t="shared" ref="AF257" si="721">AF256</f>
        <v>0</v>
      </c>
      <c r="AG257" s="411">
        <f t="shared" ref="AG257" si="722">AG256</f>
        <v>0</v>
      </c>
      <c r="AH257" s="411">
        <f t="shared" ref="AH257" si="723">AH256</f>
        <v>0</v>
      </c>
      <c r="AI257" s="411">
        <f t="shared" ref="AI257" si="724">AI256</f>
        <v>0</v>
      </c>
      <c r="AJ257" s="411">
        <f t="shared" ref="AJ257" si="725">AJ256</f>
        <v>0</v>
      </c>
      <c r="AK257" s="411">
        <f t="shared" ref="AK257" si="726">AK256</f>
        <v>0</v>
      </c>
      <c r="AL257" s="411">
        <f t="shared" ref="AL257" si="727">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28">Z259</f>
        <v>0</v>
      </c>
      <c r="AA260" s="411">
        <f t="shared" ref="AA260" si="729">AA259</f>
        <v>0</v>
      </c>
      <c r="AB260" s="411">
        <f t="shared" ref="AB260" si="730">AB259</f>
        <v>0</v>
      </c>
      <c r="AC260" s="411">
        <f t="shared" ref="AC260" si="731">AC259</f>
        <v>0</v>
      </c>
      <c r="AD260" s="411">
        <f t="shared" ref="AD260" si="732">AD259</f>
        <v>0</v>
      </c>
      <c r="AE260" s="411">
        <f t="shared" ref="AE260" si="733">AE259</f>
        <v>0</v>
      </c>
      <c r="AF260" s="411">
        <f t="shared" ref="AF260" si="734">AF259</f>
        <v>0</v>
      </c>
      <c r="AG260" s="411">
        <f t="shared" ref="AG260" si="735">AG259</f>
        <v>0</v>
      </c>
      <c r="AH260" s="411">
        <f t="shared" ref="AH260" si="736">AH259</f>
        <v>0</v>
      </c>
      <c r="AI260" s="411">
        <f t="shared" ref="AI260" si="737">AI259</f>
        <v>0</v>
      </c>
      <c r="AJ260" s="411">
        <f t="shared" ref="AJ260" si="738">AJ259</f>
        <v>0</v>
      </c>
      <c r="AK260" s="411">
        <f t="shared" ref="AK260" si="739">AK259</f>
        <v>0</v>
      </c>
      <c r="AL260" s="411">
        <f t="shared" ref="AL260" si="740">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41">Z263</f>
        <v>0</v>
      </c>
      <c r="AA264" s="411">
        <f t="shared" ref="AA264" si="742">AA263</f>
        <v>0</v>
      </c>
      <c r="AB264" s="411">
        <f t="shared" ref="AB264" si="743">AB263</f>
        <v>0</v>
      </c>
      <c r="AC264" s="411">
        <f t="shared" ref="AC264" si="744">AC263</f>
        <v>0</v>
      </c>
      <c r="AD264" s="411">
        <f t="shared" ref="AD264" si="745">AD263</f>
        <v>0</v>
      </c>
      <c r="AE264" s="411">
        <f t="shared" ref="AE264" si="746">AE263</f>
        <v>0</v>
      </c>
      <c r="AF264" s="411">
        <f t="shared" ref="AF264" si="747">AF263</f>
        <v>0</v>
      </c>
      <c r="AG264" s="411">
        <f t="shared" ref="AG264" si="748">AG263</f>
        <v>0</v>
      </c>
      <c r="AH264" s="411">
        <f t="shared" ref="AH264" si="749">AH263</f>
        <v>0</v>
      </c>
      <c r="AI264" s="411">
        <f t="shared" ref="AI264" si="750">AI263</f>
        <v>0</v>
      </c>
      <c r="AJ264" s="411">
        <f t="shared" ref="AJ264" si="751">AJ263</f>
        <v>0</v>
      </c>
      <c r="AK264" s="411">
        <f t="shared" ref="AK264" si="752">AK263</f>
        <v>0</v>
      </c>
      <c r="AL264" s="411">
        <f t="shared" ref="AL264" si="753">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54">Z267</f>
        <v>0</v>
      </c>
      <c r="AA268" s="411">
        <f t="shared" si="754"/>
        <v>0</v>
      </c>
      <c r="AB268" s="411">
        <f t="shared" si="754"/>
        <v>0</v>
      </c>
      <c r="AC268" s="411">
        <f t="shared" si="754"/>
        <v>0</v>
      </c>
      <c r="AD268" s="411">
        <f t="shared" si="754"/>
        <v>0</v>
      </c>
      <c r="AE268" s="411">
        <f t="shared" si="754"/>
        <v>0</v>
      </c>
      <c r="AF268" s="411">
        <f t="shared" si="754"/>
        <v>0</v>
      </c>
      <c r="AG268" s="411">
        <f t="shared" si="754"/>
        <v>0</v>
      </c>
      <c r="AH268" s="411">
        <f t="shared" si="754"/>
        <v>0</v>
      </c>
      <c r="AI268" s="411">
        <f t="shared" si="754"/>
        <v>0</v>
      </c>
      <c r="AJ268" s="411">
        <f t="shared" si="754"/>
        <v>0</v>
      </c>
      <c r="AK268" s="411">
        <f t="shared" si="754"/>
        <v>0</v>
      </c>
      <c r="AL268" s="411">
        <f t="shared" si="754"/>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55">Z270</f>
        <v>0</v>
      </c>
      <c r="AA271" s="411">
        <f t="shared" si="755"/>
        <v>0</v>
      </c>
      <c r="AB271" s="411">
        <f t="shared" si="755"/>
        <v>0</v>
      </c>
      <c r="AC271" s="411">
        <f t="shared" si="755"/>
        <v>0</v>
      </c>
      <c r="AD271" s="411">
        <f t="shared" si="755"/>
        <v>0</v>
      </c>
      <c r="AE271" s="411">
        <f t="shared" si="755"/>
        <v>0</v>
      </c>
      <c r="AF271" s="411">
        <f t="shared" si="755"/>
        <v>0</v>
      </c>
      <c r="AG271" s="411">
        <f t="shared" si="755"/>
        <v>0</v>
      </c>
      <c r="AH271" s="411">
        <f t="shared" si="755"/>
        <v>0</v>
      </c>
      <c r="AI271" s="411">
        <f t="shared" si="755"/>
        <v>0</v>
      </c>
      <c r="AJ271" s="411">
        <f t="shared" si="755"/>
        <v>0</v>
      </c>
      <c r="AK271" s="411">
        <f t="shared" si="755"/>
        <v>0</v>
      </c>
      <c r="AL271" s="411">
        <f t="shared" si="755"/>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0" hidden="1" outlineLevel="1">
      <c r="A274" s="522">
        <v>17</v>
      </c>
      <c r="B274" s="520" t="s">
        <v>753</v>
      </c>
      <c r="C274" s="291" t="s">
        <v>25</v>
      </c>
      <c r="D274" s="295">
        <v>6077</v>
      </c>
      <c r="E274" s="295">
        <f>'7.  Persistence Report'!AW78</f>
        <v>6077</v>
      </c>
      <c r="F274" s="295">
        <f>'7.  Persistence Report'!AX78</f>
        <v>6077</v>
      </c>
      <c r="G274" s="295">
        <f>'7.  Persistence Report'!AY78</f>
        <v>6077</v>
      </c>
      <c r="H274" s="295">
        <f>'7.  Persistence Report'!AZ78</f>
        <v>6077</v>
      </c>
      <c r="I274" s="295">
        <f>'7.  Persistence Report'!BA78</f>
        <v>6077</v>
      </c>
      <c r="J274" s="295">
        <f>'7.  Persistence Report'!BB78</f>
        <v>6077</v>
      </c>
      <c r="K274" s="295">
        <f>'7.  Persistence Report'!BC78</f>
        <v>6077</v>
      </c>
      <c r="L274" s="295">
        <f>'7.  Persistence Report'!BD78</f>
        <v>6077</v>
      </c>
      <c r="M274" s="295">
        <f>'7.  Persistence Report'!BE78</f>
        <v>6077</v>
      </c>
      <c r="N274" s="295">
        <v>12</v>
      </c>
      <c r="O274" s="295">
        <v>1</v>
      </c>
      <c r="P274" s="295">
        <f>'7.  Persistence Report'!R78</f>
        <v>1</v>
      </c>
      <c r="Q274" s="295">
        <f>'7.  Persistence Report'!S78</f>
        <v>1</v>
      </c>
      <c r="R274" s="295">
        <f>'7.  Persistence Report'!T78</f>
        <v>1</v>
      </c>
      <c r="S274" s="295">
        <f>'7.  Persistence Report'!U78</f>
        <v>1</v>
      </c>
      <c r="T274" s="295">
        <f>'7.  Persistence Report'!V78</f>
        <v>1</v>
      </c>
      <c r="U274" s="295">
        <f>'7.  Persistence Report'!W78</f>
        <v>1</v>
      </c>
      <c r="V274" s="295">
        <f>'7.  Persistence Report'!X78</f>
        <v>1</v>
      </c>
      <c r="W274" s="295">
        <f>'7.  Persistence Report'!Y78</f>
        <v>1</v>
      </c>
      <c r="X274" s="295">
        <f>'7.  Persistence Report'!Z78</f>
        <v>1</v>
      </c>
      <c r="Y274" s="426">
        <v>1</v>
      </c>
      <c r="Z274" s="410"/>
      <c r="AA274" s="410"/>
      <c r="AB274" s="410"/>
      <c r="AC274" s="410"/>
      <c r="AD274" s="410"/>
      <c r="AE274" s="410"/>
      <c r="AF274" s="415"/>
      <c r="AG274" s="415"/>
      <c r="AH274" s="415"/>
      <c r="AI274" s="415"/>
      <c r="AJ274" s="415"/>
      <c r="AK274" s="415"/>
      <c r="AL274" s="415"/>
      <c r="AM274" s="296">
        <f>SUM(Y274:AL274)</f>
        <v>1</v>
      </c>
    </row>
    <row r="275" spans="1:39"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1</v>
      </c>
      <c r="Z275" s="411">
        <f t="shared" ref="Z275:AL275" si="756">Z274</f>
        <v>0</v>
      </c>
      <c r="AA275" s="411">
        <f t="shared" si="756"/>
        <v>0</v>
      </c>
      <c r="AB275" s="411">
        <f t="shared" si="756"/>
        <v>0</v>
      </c>
      <c r="AC275" s="411">
        <f t="shared" si="756"/>
        <v>0</v>
      </c>
      <c r="AD275" s="411">
        <f t="shared" si="756"/>
        <v>0</v>
      </c>
      <c r="AE275" s="411">
        <f t="shared" si="756"/>
        <v>0</v>
      </c>
      <c r="AF275" s="411">
        <f t="shared" si="756"/>
        <v>0</v>
      </c>
      <c r="AG275" s="411">
        <f t="shared" si="756"/>
        <v>0</v>
      </c>
      <c r="AH275" s="411">
        <f t="shared" si="756"/>
        <v>0</v>
      </c>
      <c r="AI275" s="411">
        <f t="shared" si="756"/>
        <v>0</v>
      </c>
      <c r="AJ275" s="411">
        <f t="shared" si="756"/>
        <v>0</v>
      </c>
      <c r="AK275" s="411">
        <f t="shared" si="756"/>
        <v>0</v>
      </c>
      <c r="AL275" s="411">
        <f t="shared" si="756"/>
        <v>0</v>
      </c>
      <c r="AM275" s="306"/>
    </row>
    <row r="276" spans="1:39" hidden="1" outlineLevel="1">
      <c r="B276" s="294"/>
      <c r="C276" s="291"/>
      <c r="D276" s="291"/>
      <c r="E276" s="770"/>
      <c r="F276" s="770"/>
      <c r="G276" s="770"/>
      <c r="H276" s="770"/>
      <c r="I276" s="770"/>
      <c r="J276" s="770"/>
      <c r="K276" s="770"/>
      <c r="L276" s="770"/>
      <c r="M276" s="770"/>
      <c r="N276" s="291"/>
      <c r="O276" s="770"/>
      <c r="P276" s="770"/>
      <c r="Q276" s="770"/>
      <c r="R276" s="770"/>
      <c r="S276" s="770"/>
      <c r="T276" s="770"/>
      <c r="U276" s="770"/>
      <c r="V276" s="770"/>
      <c r="W276" s="770"/>
      <c r="X276" s="770"/>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57">Z277</f>
        <v>0</v>
      </c>
      <c r="AA278" s="411">
        <f t="shared" si="757"/>
        <v>0</v>
      </c>
      <c r="AB278" s="411">
        <f t="shared" si="757"/>
        <v>0</v>
      </c>
      <c r="AC278" s="411">
        <f t="shared" si="757"/>
        <v>0</v>
      </c>
      <c r="AD278" s="411">
        <f t="shared" si="757"/>
        <v>0</v>
      </c>
      <c r="AE278" s="411">
        <f t="shared" si="757"/>
        <v>0</v>
      </c>
      <c r="AF278" s="411">
        <f t="shared" si="757"/>
        <v>0</v>
      </c>
      <c r="AG278" s="411">
        <f t="shared" si="757"/>
        <v>0</v>
      </c>
      <c r="AH278" s="411">
        <f t="shared" si="757"/>
        <v>0</v>
      </c>
      <c r="AI278" s="411">
        <f t="shared" si="757"/>
        <v>0</v>
      </c>
      <c r="AJ278" s="411">
        <f t="shared" si="757"/>
        <v>0</v>
      </c>
      <c r="AK278" s="411">
        <f t="shared" si="757"/>
        <v>0</v>
      </c>
      <c r="AL278" s="411">
        <f t="shared" si="757"/>
        <v>0</v>
      </c>
      <c r="AM278" s="306"/>
    </row>
    <row r="279" spans="1:39" hidden="1" outlineLevel="1">
      <c r="B279" s="322"/>
      <c r="C279" s="291"/>
      <c r="D279" s="291"/>
      <c r="E279" s="770"/>
      <c r="F279" s="770"/>
      <c r="G279" s="770"/>
      <c r="H279" s="770"/>
      <c r="I279" s="770"/>
      <c r="J279" s="770"/>
      <c r="K279" s="770"/>
      <c r="L279" s="770"/>
      <c r="M279" s="770"/>
      <c r="N279" s="291"/>
      <c r="O279" s="770"/>
      <c r="P279" s="770"/>
      <c r="Q279" s="770"/>
      <c r="R279" s="770"/>
      <c r="S279" s="770"/>
      <c r="T279" s="770"/>
      <c r="U279" s="770"/>
      <c r="V279" s="770"/>
      <c r="W279" s="770"/>
      <c r="X279" s="770"/>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58">Z280</f>
        <v>0</v>
      </c>
      <c r="AA281" s="411">
        <f t="shared" si="758"/>
        <v>0</v>
      </c>
      <c r="AB281" s="411">
        <f t="shared" si="758"/>
        <v>0</v>
      </c>
      <c r="AC281" s="411">
        <f t="shared" si="758"/>
        <v>0</v>
      </c>
      <c r="AD281" s="411">
        <f t="shared" si="758"/>
        <v>0</v>
      </c>
      <c r="AE281" s="411">
        <f t="shared" si="758"/>
        <v>0</v>
      </c>
      <c r="AF281" s="411">
        <f t="shared" si="758"/>
        <v>0</v>
      </c>
      <c r="AG281" s="411">
        <f t="shared" si="758"/>
        <v>0</v>
      </c>
      <c r="AH281" s="411">
        <f t="shared" si="758"/>
        <v>0</v>
      </c>
      <c r="AI281" s="411">
        <f t="shared" si="758"/>
        <v>0</v>
      </c>
      <c r="AJ281" s="411">
        <f t="shared" si="758"/>
        <v>0</v>
      </c>
      <c r="AK281" s="411">
        <f t="shared" si="758"/>
        <v>0</v>
      </c>
      <c r="AL281" s="411">
        <f t="shared" si="758"/>
        <v>0</v>
      </c>
      <c r="AM281" s="297"/>
    </row>
    <row r="282" spans="1:39" hidden="1" outlineLevel="1">
      <c r="B282" s="322"/>
      <c r="C282" s="291"/>
      <c r="D282" s="291"/>
      <c r="E282" s="770"/>
      <c r="F282" s="770"/>
      <c r="G282" s="770"/>
      <c r="H282" s="770"/>
      <c r="I282" s="770"/>
      <c r="J282" s="770"/>
      <c r="K282" s="770"/>
      <c r="L282" s="770"/>
      <c r="M282" s="770"/>
      <c r="N282" s="291"/>
      <c r="O282" s="770"/>
      <c r="P282" s="770"/>
      <c r="Q282" s="770"/>
      <c r="R282" s="770"/>
      <c r="S282" s="770"/>
      <c r="T282" s="770"/>
      <c r="U282" s="770"/>
      <c r="V282" s="770"/>
      <c r="W282" s="770"/>
      <c r="X282" s="770"/>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59">Y283</f>
        <v>0</v>
      </c>
      <c r="Z284" s="411">
        <f t="shared" si="759"/>
        <v>0</v>
      </c>
      <c r="AA284" s="411">
        <f t="shared" si="759"/>
        <v>0</v>
      </c>
      <c r="AB284" s="411">
        <f t="shared" si="759"/>
        <v>0</v>
      </c>
      <c r="AC284" s="411">
        <f t="shared" si="759"/>
        <v>0</v>
      </c>
      <c r="AD284" s="411">
        <f t="shared" si="759"/>
        <v>0</v>
      </c>
      <c r="AE284" s="411">
        <f t="shared" si="759"/>
        <v>0</v>
      </c>
      <c r="AF284" s="411">
        <f t="shared" si="759"/>
        <v>0</v>
      </c>
      <c r="AG284" s="411">
        <f t="shared" si="759"/>
        <v>0</v>
      </c>
      <c r="AH284" s="411">
        <f t="shared" si="759"/>
        <v>0</v>
      </c>
      <c r="AI284" s="411">
        <f t="shared" si="759"/>
        <v>0</v>
      </c>
      <c r="AJ284" s="411">
        <f t="shared" si="759"/>
        <v>0</v>
      </c>
      <c r="AK284" s="411">
        <f t="shared" si="759"/>
        <v>0</v>
      </c>
      <c r="AL284" s="411">
        <f t="shared" si="759"/>
        <v>0</v>
      </c>
      <c r="AM284" s="306"/>
    </row>
    <row r="285" spans="1:39" ht="15.75" hidden="1" outlineLevel="1">
      <c r="B285" s="323"/>
      <c r="C285" s="300"/>
      <c r="D285" s="291"/>
      <c r="E285" s="770"/>
      <c r="F285" s="770"/>
      <c r="G285" s="770"/>
      <c r="H285" s="770"/>
      <c r="I285" s="770"/>
      <c r="J285" s="770"/>
      <c r="K285" s="770"/>
      <c r="L285" s="770"/>
      <c r="M285" s="770"/>
      <c r="N285" s="300"/>
      <c r="O285" s="770"/>
      <c r="P285" s="770"/>
      <c r="Q285" s="770"/>
      <c r="R285" s="770"/>
      <c r="S285" s="770"/>
      <c r="T285" s="770"/>
      <c r="U285" s="770"/>
      <c r="V285" s="770"/>
      <c r="W285" s="770"/>
      <c r="X285" s="770"/>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770"/>
      <c r="F286" s="770"/>
      <c r="G286" s="770"/>
      <c r="H286" s="770"/>
      <c r="I286" s="770"/>
      <c r="J286" s="770"/>
      <c r="K286" s="770"/>
      <c r="L286" s="770"/>
      <c r="M286" s="770"/>
      <c r="N286" s="291"/>
      <c r="O286" s="770"/>
      <c r="P286" s="770"/>
      <c r="Q286" s="770"/>
      <c r="R286" s="770"/>
      <c r="S286" s="770"/>
      <c r="T286" s="770"/>
      <c r="U286" s="770"/>
      <c r="V286" s="770"/>
      <c r="W286" s="770"/>
      <c r="X286" s="770"/>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770"/>
      <c r="F287" s="770"/>
      <c r="G287" s="770"/>
      <c r="H287" s="770"/>
      <c r="I287" s="770"/>
      <c r="J287" s="770"/>
      <c r="K287" s="770"/>
      <c r="L287" s="770"/>
      <c r="M287" s="770"/>
      <c r="N287" s="291"/>
      <c r="O287" s="770"/>
      <c r="P287" s="770"/>
      <c r="Q287" s="770"/>
      <c r="R287" s="770"/>
      <c r="S287" s="770"/>
      <c r="T287" s="770"/>
      <c r="U287" s="770"/>
      <c r="V287" s="770"/>
      <c r="W287" s="770"/>
      <c r="X287" s="770"/>
      <c r="Y287" s="422"/>
      <c r="Z287" s="425"/>
      <c r="AA287" s="425"/>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v>32980841</v>
      </c>
      <c r="E288" s="295">
        <f>'7.  Persistence Report'!AW68</f>
        <v>32980841</v>
      </c>
      <c r="F288" s="295">
        <f>'7.  Persistence Report'!AX68</f>
        <v>32980841</v>
      </c>
      <c r="G288" s="295">
        <f>'7.  Persistence Report'!AY68</f>
        <v>32980841</v>
      </c>
      <c r="H288" s="295">
        <f>'7.  Persistence Report'!AZ68</f>
        <v>32980841</v>
      </c>
      <c r="I288" s="295">
        <f>'7.  Persistence Report'!BA68</f>
        <v>32980841</v>
      </c>
      <c r="J288" s="295">
        <f>'7.  Persistence Report'!BB68</f>
        <v>32980841</v>
      </c>
      <c r="K288" s="295">
        <f>'7.  Persistence Report'!BC68</f>
        <v>32975449</v>
      </c>
      <c r="L288" s="295">
        <f>'7.  Persistence Report'!BD68</f>
        <v>32975449</v>
      </c>
      <c r="M288" s="295">
        <f>'7.  Persistence Report'!BE68</f>
        <v>32819269</v>
      </c>
      <c r="N288" s="291"/>
      <c r="O288" s="295">
        <v>2147</v>
      </c>
      <c r="P288" s="295">
        <f>'7.  Persistence Report'!R68</f>
        <v>2147</v>
      </c>
      <c r="Q288" s="295">
        <f>'7.  Persistence Report'!S68</f>
        <v>2147</v>
      </c>
      <c r="R288" s="295">
        <f>'7.  Persistence Report'!T68</f>
        <v>2147</v>
      </c>
      <c r="S288" s="295">
        <f>'7.  Persistence Report'!U68</f>
        <v>2147</v>
      </c>
      <c r="T288" s="295">
        <f>'7.  Persistence Report'!V68</f>
        <v>2147</v>
      </c>
      <c r="U288" s="295">
        <f>'7.  Persistence Report'!W68</f>
        <v>2147</v>
      </c>
      <c r="V288" s="295">
        <f>'7.  Persistence Report'!X68</f>
        <v>2147</v>
      </c>
      <c r="W288" s="295">
        <f>'7.  Persistence Report'!Y68</f>
        <v>2147</v>
      </c>
      <c r="X288" s="295">
        <f>'7.  Persistence Report'!Z68</f>
        <v>2137</v>
      </c>
      <c r="Y288" s="410">
        <v>1</v>
      </c>
      <c r="Z288" s="410"/>
      <c r="AA288" s="410"/>
      <c r="AB288" s="410"/>
      <c r="AC288" s="410"/>
      <c r="AD288" s="410"/>
      <c r="AE288" s="410"/>
      <c r="AF288" s="410"/>
      <c r="AG288" s="410"/>
      <c r="AH288" s="410"/>
      <c r="AI288" s="410"/>
      <c r="AJ288" s="410"/>
      <c r="AK288" s="410"/>
      <c r="AL288" s="410"/>
      <c r="AM288" s="296">
        <f>SUM(Y288:AL288)</f>
        <v>1</v>
      </c>
    </row>
    <row r="289" spans="1:39" hidden="1" outlineLevel="1">
      <c r="B289" s="294" t="s">
        <v>289</v>
      </c>
      <c r="C289" s="291" t="s">
        <v>163</v>
      </c>
      <c r="D289" s="295">
        <v>3701872.6705444907</v>
      </c>
      <c r="E289" s="295">
        <f>'7.  Persistence Report'!AW80</f>
        <v>3701872.6705444921</v>
      </c>
      <c r="F289" s="295">
        <f>'7.  Persistence Report'!AX80</f>
        <v>3701872.6705444921</v>
      </c>
      <c r="G289" s="295">
        <f>'7.  Persistence Report'!AY80</f>
        <v>0</v>
      </c>
      <c r="H289" s="295">
        <f>'7.  Persistence Report'!AZ80</f>
        <v>0</v>
      </c>
      <c r="I289" s="295">
        <f>'7.  Persistence Report'!BA80</f>
        <v>0</v>
      </c>
      <c r="J289" s="295">
        <f>'7.  Persistence Report'!BB80</f>
        <v>0</v>
      </c>
      <c r="K289" s="295">
        <f>'7.  Persistence Report'!BC80</f>
        <v>0</v>
      </c>
      <c r="L289" s="295">
        <f>'7.  Persistence Report'!BD80</f>
        <v>0</v>
      </c>
      <c r="M289" s="295">
        <f>'7.  Persistence Report'!BE80</f>
        <v>0</v>
      </c>
      <c r="N289" s="291"/>
      <c r="O289" s="295">
        <v>235.27993883527546</v>
      </c>
      <c r="P289" s="295">
        <f>'7.  Persistence Report'!R80</f>
        <v>235.07097457051941</v>
      </c>
      <c r="Q289" s="295">
        <f>'7.  Persistence Report'!S80</f>
        <v>235.07097457051941</v>
      </c>
      <c r="R289" s="295">
        <f>'7.  Persistence Report'!T80</f>
        <v>0</v>
      </c>
      <c r="S289" s="295">
        <f>'7.  Persistence Report'!U80</f>
        <v>0</v>
      </c>
      <c r="T289" s="295">
        <f>'7.  Persistence Report'!V80</f>
        <v>0</v>
      </c>
      <c r="U289" s="295">
        <f>'7.  Persistence Report'!W80</f>
        <v>0</v>
      </c>
      <c r="V289" s="295">
        <f>'7.  Persistence Report'!X80</f>
        <v>0</v>
      </c>
      <c r="W289" s="295">
        <f>'7.  Persistence Report'!Y80</f>
        <v>0</v>
      </c>
      <c r="X289" s="295">
        <f>'7.  Persistence Report'!Z80</f>
        <v>0</v>
      </c>
      <c r="Y289" s="411">
        <f>Y288</f>
        <v>1</v>
      </c>
      <c r="Z289" s="411">
        <f t="shared" ref="Z289" si="760">Z288</f>
        <v>0</v>
      </c>
      <c r="AA289" s="411">
        <f t="shared" ref="AA289" si="761">AA288</f>
        <v>0</v>
      </c>
      <c r="AB289" s="411">
        <f t="shared" ref="AB289" si="762">AB288</f>
        <v>0</v>
      </c>
      <c r="AC289" s="411">
        <f t="shared" ref="AC289" si="763">AC288</f>
        <v>0</v>
      </c>
      <c r="AD289" s="411">
        <f t="shared" ref="AD289" si="764">AD288</f>
        <v>0</v>
      </c>
      <c r="AE289" s="411">
        <f t="shared" ref="AE289" si="765">AE288</f>
        <v>0</v>
      </c>
      <c r="AF289" s="411">
        <f t="shared" ref="AF289" si="766">AF288</f>
        <v>0</v>
      </c>
      <c r="AG289" s="411">
        <f t="shared" ref="AG289" si="767">AG288</f>
        <v>0</v>
      </c>
      <c r="AH289" s="411">
        <f t="shared" ref="AH289" si="768">AH288</f>
        <v>0</v>
      </c>
      <c r="AI289" s="411">
        <f t="shared" ref="AI289" si="769">AI288</f>
        <v>0</v>
      </c>
      <c r="AJ289" s="411">
        <f t="shared" ref="AJ289" si="770">AJ288</f>
        <v>0</v>
      </c>
      <c r="AK289" s="411">
        <f t="shared" ref="AK289" si="771">AK288</f>
        <v>0</v>
      </c>
      <c r="AL289" s="411">
        <f t="shared" ref="AL289" si="772">AL288</f>
        <v>0</v>
      </c>
      <c r="AM289" s="306"/>
    </row>
    <row r="290" spans="1:39" hidden="1" outlineLevel="1">
      <c r="B290" s="294"/>
      <c r="C290" s="291"/>
      <c r="D290" s="291"/>
      <c r="E290" s="770"/>
      <c r="F290" s="770"/>
      <c r="G290" s="770"/>
      <c r="H290" s="770"/>
      <c r="I290" s="770"/>
      <c r="J290" s="770"/>
      <c r="K290" s="770"/>
      <c r="L290" s="770"/>
      <c r="M290" s="770"/>
      <c r="N290" s="291"/>
      <c r="O290" s="770"/>
      <c r="P290" s="770"/>
      <c r="Q290" s="770"/>
      <c r="R290" s="770"/>
      <c r="S290" s="770"/>
      <c r="T290" s="770"/>
      <c r="U290" s="770"/>
      <c r="V290" s="770"/>
      <c r="W290" s="770"/>
      <c r="X290" s="770"/>
      <c r="Y290" s="422"/>
      <c r="Z290" s="425"/>
      <c r="AA290" s="425"/>
      <c r="AB290" s="425"/>
      <c r="AC290" s="425"/>
      <c r="AD290" s="425"/>
      <c r="AE290" s="425"/>
      <c r="AF290" s="425"/>
      <c r="AG290" s="425"/>
      <c r="AH290" s="425"/>
      <c r="AI290" s="425"/>
      <c r="AJ290" s="425"/>
      <c r="AK290" s="425"/>
      <c r="AL290" s="425"/>
      <c r="AM290" s="306"/>
    </row>
    <row r="291" spans="1:39" hidden="1" outlineLevel="1">
      <c r="A291" s="522">
        <v>22</v>
      </c>
      <c r="B291" s="520" t="s">
        <v>114</v>
      </c>
      <c r="C291" s="291" t="s">
        <v>25</v>
      </c>
      <c r="D291" s="295">
        <v>6696541</v>
      </c>
      <c r="E291" s="295">
        <f>'7.  Persistence Report'!AW69</f>
        <v>6696541</v>
      </c>
      <c r="F291" s="295">
        <f>'7.  Persistence Report'!AX69</f>
        <v>6696541</v>
      </c>
      <c r="G291" s="295">
        <f>'7.  Persistence Report'!AY69</f>
        <v>6696541</v>
      </c>
      <c r="H291" s="295">
        <f>'7.  Persistence Report'!AZ69</f>
        <v>6696541</v>
      </c>
      <c r="I291" s="295">
        <f>'7.  Persistence Report'!BA69</f>
        <v>6696541</v>
      </c>
      <c r="J291" s="295">
        <f>'7.  Persistence Report'!BB69</f>
        <v>6696541</v>
      </c>
      <c r="K291" s="295">
        <f>'7.  Persistence Report'!BC69</f>
        <v>6696541</v>
      </c>
      <c r="L291" s="295">
        <f>'7.  Persistence Report'!BD69</f>
        <v>6696541</v>
      </c>
      <c r="M291" s="295">
        <f>'7.  Persistence Report'!BE69</f>
        <v>6696541</v>
      </c>
      <c r="N291" s="291"/>
      <c r="O291" s="295">
        <v>1995</v>
      </c>
      <c r="P291" s="295">
        <f>'7.  Persistence Report'!R69</f>
        <v>1995</v>
      </c>
      <c r="Q291" s="295">
        <f>'7.  Persistence Report'!S69</f>
        <v>1995</v>
      </c>
      <c r="R291" s="295">
        <f>'7.  Persistence Report'!T69</f>
        <v>1995</v>
      </c>
      <c r="S291" s="295">
        <f>'7.  Persistence Report'!U69</f>
        <v>1995</v>
      </c>
      <c r="T291" s="295">
        <f>'7.  Persistence Report'!V69</f>
        <v>1995</v>
      </c>
      <c r="U291" s="295">
        <f>'7.  Persistence Report'!W69</f>
        <v>1995</v>
      </c>
      <c r="V291" s="295">
        <f>'7.  Persistence Report'!X69</f>
        <v>1995</v>
      </c>
      <c r="W291" s="295">
        <f>'7.  Persistence Report'!Y69</f>
        <v>1995</v>
      </c>
      <c r="X291" s="295">
        <f>'7.  Persistence Report'!Z69</f>
        <v>1995</v>
      </c>
      <c r="Y291" s="410">
        <v>1</v>
      </c>
      <c r="Z291" s="410"/>
      <c r="AA291" s="410"/>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63941.160000000025</v>
      </c>
      <c r="E292" s="295">
        <f>'7.  Persistence Report'!AW83</f>
        <v>63941.160000000018</v>
      </c>
      <c r="F292" s="295">
        <f>'7.  Persistence Report'!AX83</f>
        <v>63941.160000000018</v>
      </c>
      <c r="G292" s="295">
        <f>'7.  Persistence Report'!AY83</f>
        <v>0</v>
      </c>
      <c r="H292" s="295">
        <f>'7.  Persistence Report'!AZ83</f>
        <v>0</v>
      </c>
      <c r="I292" s="295">
        <f>'7.  Persistence Report'!BA83</f>
        <v>0</v>
      </c>
      <c r="J292" s="295">
        <f>'7.  Persistence Report'!BB83</f>
        <v>0</v>
      </c>
      <c r="K292" s="295">
        <f>'7.  Persistence Report'!BC83</f>
        <v>0</v>
      </c>
      <c r="L292" s="295">
        <f>'7.  Persistence Report'!BD83</f>
        <v>0</v>
      </c>
      <c r="M292" s="295">
        <f>'7.  Persistence Report'!BE83</f>
        <v>0</v>
      </c>
      <c r="N292" s="291"/>
      <c r="O292" s="295">
        <v>18.555999999999997</v>
      </c>
      <c r="P292" s="295">
        <f>'7.  Persistence Report'!R83</f>
        <v>18.55599999999999</v>
      </c>
      <c r="Q292" s="295">
        <f>'7.  Persistence Report'!S83</f>
        <v>18.55599999999999</v>
      </c>
      <c r="R292" s="295">
        <f>'7.  Persistence Report'!T83</f>
        <v>0</v>
      </c>
      <c r="S292" s="295">
        <f>'7.  Persistence Report'!U83</f>
        <v>0</v>
      </c>
      <c r="T292" s="295">
        <f>'7.  Persistence Report'!V83</f>
        <v>0</v>
      </c>
      <c r="U292" s="295">
        <f>'7.  Persistence Report'!W83</f>
        <v>0</v>
      </c>
      <c r="V292" s="295">
        <f>'7.  Persistence Report'!X83</f>
        <v>0</v>
      </c>
      <c r="W292" s="295">
        <f>'7.  Persistence Report'!Y83</f>
        <v>0</v>
      </c>
      <c r="X292" s="295">
        <f>'7.  Persistence Report'!Z83</f>
        <v>0</v>
      </c>
      <c r="Y292" s="411">
        <f>Y291</f>
        <v>1</v>
      </c>
      <c r="Z292" s="411">
        <f t="shared" ref="Z292" si="773">Z291</f>
        <v>0</v>
      </c>
      <c r="AA292" s="411">
        <f t="shared" ref="AA292" si="774">AA291</f>
        <v>0</v>
      </c>
      <c r="AB292" s="411">
        <f t="shared" ref="AB292" si="775">AB291</f>
        <v>0</v>
      </c>
      <c r="AC292" s="411">
        <f t="shared" ref="AC292" si="776">AC291</f>
        <v>0</v>
      </c>
      <c r="AD292" s="411">
        <f t="shared" ref="AD292" si="777">AD291</f>
        <v>0</v>
      </c>
      <c r="AE292" s="411">
        <f t="shared" ref="AE292" si="778">AE291</f>
        <v>0</v>
      </c>
      <c r="AF292" s="411">
        <f t="shared" ref="AF292" si="779">AF291</f>
        <v>0</v>
      </c>
      <c r="AG292" s="411">
        <f t="shared" ref="AG292" si="780">AG291</f>
        <v>0</v>
      </c>
      <c r="AH292" s="411">
        <f t="shared" ref="AH292" si="781">AH291</f>
        <v>0</v>
      </c>
      <c r="AI292" s="411">
        <f t="shared" ref="AI292" si="782">AI291</f>
        <v>0</v>
      </c>
      <c r="AJ292" s="411">
        <f t="shared" ref="AJ292" si="783">AJ291</f>
        <v>0</v>
      </c>
      <c r="AK292" s="411">
        <f t="shared" ref="AK292" si="784">AK291</f>
        <v>0</v>
      </c>
      <c r="AL292" s="411">
        <f t="shared" ref="AL292" si="785">AL291</f>
        <v>0</v>
      </c>
      <c r="AM292" s="306"/>
    </row>
    <row r="293" spans="1:39" hidden="1" outlineLevel="1">
      <c r="B293" s="294"/>
      <c r="C293" s="291"/>
      <c r="D293" s="291"/>
      <c r="E293" s="770"/>
      <c r="F293" s="770"/>
      <c r="G293" s="770"/>
      <c r="H293" s="770"/>
      <c r="I293" s="770"/>
      <c r="J293" s="770"/>
      <c r="K293" s="770"/>
      <c r="L293" s="770"/>
      <c r="M293" s="770"/>
      <c r="N293" s="291"/>
      <c r="O293" s="770"/>
      <c r="P293" s="770"/>
      <c r="Q293" s="770"/>
      <c r="R293" s="770"/>
      <c r="S293" s="770"/>
      <c r="T293" s="770"/>
      <c r="U293" s="770"/>
      <c r="V293" s="770"/>
      <c r="W293" s="770"/>
      <c r="X293" s="770"/>
      <c r="Y293" s="422"/>
      <c r="Z293" s="425"/>
      <c r="AA293" s="425"/>
      <c r="AB293" s="425"/>
      <c r="AC293" s="425"/>
      <c r="AD293" s="425"/>
      <c r="AE293" s="425"/>
      <c r="AF293" s="425"/>
      <c r="AG293" s="425"/>
      <c r="AH293" s="425"/>
      <c r="AI293" s="425"/>
      <c r="AJ293" s="425"/>
      <c r="AK293" s="425"/>
      <c r="AL293" s="425"/>
      <c r="AM293" s="306"/>
    </row>
    <row r="294" spans="1:39" hidden="1" outlineLevel="1">
      <c r="A294" s="522">
        <v>23</v>
      </c>
      <c r="B294" s="520" t="s">
        <v>115</v>
      </c>
      <c r="C294" s="291" t="s">
        <v>25</v>
      </c>
      <c r="D294" s="295">
        <v>330563</v>
      </c>
      <c r="E294" s="295">
        <f>'7.  Persistence Report'!AW70</f>
        <v>330563</v>
      </c>
      <c r="F294" s="295">
        <f>'7.  Persistence Report'!AX70</f>
        <v>330563</v>
      </c>
      <c r="G294" s="295">
        <f>'7.  Persistence Report'!AY70</f>
        <v>330563</v>
      </c>
      <c r="H294" s="295">
        <f>'7.  Persistence Report'!AZ70</f>
        <v>330563</v>
      </c>
      <c r="I294" s="295">
        <f>'7.  Persistence Report'!BA70</f>
        <v>330563</v>
      </c>
      <c r="J294" s="295">
        <f>'7.  Persistence Report'!BB70</f>
        <v>330563</v>
      </c>
      <c r="K294" s="295">
        <f>'7.  Persistence Report'!BC70</f>
        <v>330563</v>
      </c>
      <c r="L294" s="295">
        <f>'7.  Persistence Report'!BD70</f>
        <v>330563</v>
      </c>
      <c r="M294" s="295">
        <f>'7.  Persistence Report'!BE70</f>
        <v>330563</v>
      </c>
      <c r="N294" s="291"/>
      <c r="O294" s="295">
        <v>104</v>
      </c>
      <c r="P294" s="295">
        <f>'7.  Persistence Report'!R70</f>
        <v>104</v>
      </c>
      <c r="Q294" s="295">
        <f>'7.  Persistence Report'!S70</f>
        <v>104</v>
      </c>
      <c r="R294" s="295">
        <f>'7.  Persistence Report'!T70</f>
        <v>104</v>
      </c>
      <c r="S294" s="295">
        <f>'7.  Persistence Report'!U70</f>
        <v>104</v>
      </c>
      <c r="T294" s="295">
        <f>'7.  Persistence Report'!V70</f>
        <v>104</v>
      </c>
      <c r="U294" s="295">
        <f>'7.  Persistence Report'!W70</f>
        <v>104</v>
      </c>
      <c r="V294" s="295">
        <f>'7.  Persistence Report'!X70</f>
        <v>104</v>
      </c>
      <c r="W294" s="295">
        <f>'7.  Persistence Report'!Y70</f>
        <v>104</v>
      </c>
      <c r="X294" s="295">
        <f>'7.  Persistence Report'!Z70</f>
        <v>104</v>
      </c>
      <c r="Y294" s="410">
        <v>1</v>
      </c>
      <c r="Z294" s="410"/>
      <c r="AA294" s="410"/>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258136.38438000003</v>
      </c>
      <c r="E295" s="295">
        <f>'7.  Persistence Report'!AW86</f>
        <v>258136.38438000003</v>
      </c>
      <c r="F295" s="295">
        <f>'7.  Persistence Report'!AX86</f>
        <v>258136.38438000003</v>
      </c>
      <c r="G295" s="295">
        <f>'7.  Persistence Report'!AY86</f>
        <v>0</v>
      </c>
      <c r="H295" s="295">
        <f>'7.  Persistence Report'!AZ86</f>
        <v>0</v>
      </c>
      <c r="I295" s="295">
        <f>'7.  Persistence Report'!BA86</f>
        <v>0</v>
      </c>
      <c r="J295" s="295">
        <f>'7.  Persistence Report'!BB86</f>
        <v>0</v>
      </c>
      <c r="K295" s="295">
        <f>'7.  Persistence Report'!BC86</f>
        <v>0</v>
      </c>
      <c r="L295" s="295">
        <f>'7.  Persistence Report'!BD86</f>
        <v>0</v>
      </c>
      <c r="M295" s="295">
        <f>'7.  Persistence Report'!BE86</f>
        <v>0</v>
      </c>
      <c r="N295" s="291"/>
      <c r="O295" s="295">
        <v>47.486533800000004</v>
      </c>
      <c r="P295" s="295">
        <f>'7.  Persistence Report'!R86</f>
        <v>47.486533800000004</v>
      </c>
      <c r="Q295" s="295">
        <f>'7.  Persistence Report'!S86</f>
        <v>47.486533800000011</v>
      </c>
      <c r="R295" s="295">
        <f>'7.  Persistence Report'!T86</f>
        <v>0</v>
      </c>
      <c r="S295" s="295">
        <f>'7.  Persistence Report'!U86</f>
        <v>0</v>
      </c>
      <c r="T295" s="295">
        <f>'7.  Persistence Report'!V86</f>
        <v>0</v>
      </c>
      <c r="U295" s="295">
        <f>'7.  Persistence Report'!W86</f>
        <v>0</v>
      </c>
      <c r="V295" s="295">
        <f>'7.  Persistence Report'!X86</f>
        <v>0</v>
      </c>
      <c r="W295" s="295">
        <f>'7.  Persistence Report'!Y86</f>
        <v>0</v>
      </c>
      <c r="X295" s="295">
        <f>'7.  Persistence Report'!Z86</f>
        <v>0</v>
      </c>
      <c r="Y295" s="411">
        <f>Y294</f>
        <v>1</v>
      </c>
      <c r="Z295" s="411">
        <f t="shared" ref="Z295" si="786">Z294</f>
        <v>0</v>
      </c>
      <c r="AA295" s="411">
        <f t="shared" ref="AA295" si="787">AA294</f>
        <v>0</v>
      </c>
      <c r="AB295" s="411">
        <f t="shared" ref="AB295" si="788">AB294</f>
        <v>0</v>
      </c>
      <c r="AC295" s="411">
        <f t="shared" ref="AC295" si="789">AC294</f>
        <v>0</v>
      </c>
      <c r="AD295" s="411">
        <f t="shared" ref="AD295" si="790">AD294</f>
        <v>0</v>
      </c>
      <c r="AE295" s="411">
        <f t="shared" ref="AE295" si="791">AE294</f>
        <v>0</v>
      </c>
      <c r="AF295" s="411">
        <f t="shared" ref="AF295" si="792">AF294</f>
        <v>0</v>
      </c>
      <c r="AG295" s="411">
        <f t="shared" ref="AG295" si="793">AG294</f>
        <v>0</v>
      </c>
      <c r="AH295" s="411">
        <f t="shared" ref="AH295" si="794">AH294</f>
        <v>0</v>
      </c>
      <c r="AI295" s="411">
        <f t="shared" ref="AI295" si="795">AI294</f>
        <v>0</v>
      </c>
      <c r="AJ295" s="411">
        <f t="shared" ref="AJ295" si="796">AJ294</f>
        <v>0</v>
      </c>
      <c r="AK295" s="411">
        <f t="shared" ref="AK295" si="797">AK294</f>
        <v>0</v>
      </c>
      <c r="AL295" s="411">
        <f t="shared" ref="AL295" si="798">AL294</f>
        <v>0</v>
      </c>
      <c r="AM295" s="306"/>
    </row>
    <row r="296" spans="1:39" hidden="1" outlineLevel="1">
      <c r="B296" s="322"/>
      <c r="C296" s="291"/>
      <c r="D296" s="291"/>
      <c r="E296" s="770"/>
      <c r="F296" s="770"/>
      <c r="G296" s="770"/>
      <c r="H296" s="770"/>
      <c r="I296" s="770"/>
      <c r="J296" s="770"/>
      <c r="K296" s="770"/>
      <c r="L296" s="770"/>
      <c r="M296" s="770"/>
      <c r="N296" s="291"/>
      <c r="O296" s="770"/>
      <c r="P296" s="770"/>
      <c r="Q296" s="770"/>
      <c r="R296" s="770"/>
      <c r="S296" s="770"/>
      <c r="T296" s="770"/>
      <c r="U296" s="770"/>
      <c r="V296" s="770"/>
      <c r="W296" s="770"/>
      <c r="X296" s="770"/>
      <c r="Y296" s="422"/>
      <c r="Z296" s="425"/>
      <c r="AA296" s="425"/>
      <c r="AB296" s="425"/>
      <c r="AC296" s="425"/>
      <c r="AD296" s="425"/>
      <c r="AE296" s="425"/>
      <c r="AF296" s="425"/>
      <c r="AG296" s="425"/>
      <c r="AH296" s="425"/>
      <c r="AI296" s="425"/>
      <c r="AJ296" s="425"/>
      <c r="AK296" s="425"/>
      <c r="AL296" s="425"/>
      <c r="AM296" s="306"/>
    </row>
    <row r="297" spans="1:39"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99">Z297</f>
        <v>0</v>
      </c>
      <c r="AA298" s="411">
        <f t="shared" ref="AA298" si="800">AA297</f>
        <v>0</v>
      </c>
      <c r="AB298" s="411">
        <f t="shared" ref="AB298" si="801">AB297</f>
        <v>0</v>
      </c>
      <c r="AC298" s="411">
        <f t="shared" ref="AC298" si="802">AC297</f>
        <v>0</v>
      </c>
      <c r="AD298" s="411">
        <f t="shared" ref="AD298" si="803">AD297</f>
        <v>0</v>
      </c>
      <c r="AE298" s="411">
        <f t="shared" ref="AE298" si="804">AE297</f>
        <v>0</v>
      </c>
      <c r="AF298" s="411">
        <f t="shared" ref="AF298" si="805">AF297</f>
        <v>0</v>
      </c>
      <c r="AG298" s="411">
        <f t="shared" ref="AG298" si="806">AG297</f>
        <v>0</v>
      </c>
      <c r="AH298" s="411">
        <f t="shared" ref="AH298" si="807">AH297</f>
        <v>0</v>
      </c>
      <c r="AI298" s="411">
        <f t="shared" ref="AI298" si="808">AI297</f>
        <v>0</v>
      </c>
      <c r="AJ298" s="411">
        <f t="shared" ref="AJ298" si="809">AJ297</f>
        <v>0</v>
      </c>
      <c r="AK298" s="411">
        <f t="shared" ref="AK298" si="810">AK297</f>
        <v>0</v>
      </c>
      <c r="AL298" s="411">
        <f t="shared" ref="AL298" si="811">AL297</f>
        <v>0</v>
      </c>
      <c r="AM298" s="306"/>
    </row>
    <row r="299" spans="1:39" hidden="1" outlineLevel="1">
      <c r="B299" s="294"/>
      <c r="C299" s="291"/>
      <c r="D299" s="291"/>
      <c r="E299" s="770"/>
      <c r="F299" s="770"/>
      <c r="G299" s="770"/>
      <c r="H299" s="770"/>
      <c r="I299" s="770"/>
      <c r="J299" s="770"/>
      <c r="K299" s="770"/>
      <c r="L299" s="770"/>
      <c r="M299" s="770"/>
      <c r="N299" s="291"/>
      <c r="O299" s="770"/>
      <c r="P299" s="770"/>
      <c r="Q299" s="770"/>
      <c r="R299" s="770"/>
      <c r="S299" s="770"/>
      <c r="T299" s="770"/>
      <c r="U299" s="770"/>
      <c r="V299" s="770"/>
      <c r="W299" s="770"/>
      <c r="X299" s="770"/>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770"/>
      <c r="F300" s="770"/>
      <c r="G300" s="770"/>
      <c r="H300" s="770"/>
      <c r="I300" s="770"/>
      <c r="J300" s="770"/>
      <c r="K300" s="770"/>
      <c r="L300" s="770"/>
      <c r="M300" s="770"/>
      <c r="N300" s="291"/>
      <c r="O300" s="770"/>
      <c r="P300" s="770"/>
      <c r="Q300" s="770"/>
      <c r="R300" s="770"/>
      <c r="S300" s="770"/>
      <c r="T300" s="770"/>
      <c r="U300" s="770"/>
      <c r="V300" s="770"/>
      <c r="W300" s="770"/>
      <c r="X300" s="770"/>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170854</v>
      </c>
      <c r="E301" s="295">
        <f>'7.  Persistence Report'!AW71</f>
        <v>170854</v>
      </c>
      <c r="F301" s="295">
        <f>'7.  Persistence Report'!AX71</f>
        <v>170854</v>
      </c>
      <c r="G301" s="295">
        <f>'7.  Persistence Report'!AY71</f>
        <v>170854</v>
      </c>
      <c r="H301" s="295">
        <f>'7.  Persistence Report'!AZ71</f>
        <v>170854</v>
      </c>
      <c r="I301" s="295">
        <f>'7.  Persistence Report'!BA71</f>
        <v>170854</v>
      </c>
      <c r="J301" s="295">
        <f>'7.  Persistence Report'!BB71</f>
        <v>170854</v>
      </c>
      <c r="K301" s="295">
        <f>'7.  Persistence Report'!BC71</f>
        <v>170854</v>
      </c>
      <c r="L301" s="295">
        <f>'7.  Persistence Report'!BD71</f>
        <v>170854</v>
      </c>
      <c r="M301" s="295">
        <f>'7.  Persistence Report'!BE71</f>
        <v>170854</v>
      </c>
      <c r="N301" s="295">
        <v>12</v>
      </c>
      <c r="O301" s="295">
        <v>22</v>
      </c>
      <c r="P301" s="295">
        <f>'7.  Persistence Report'!R71</f>
        <v>22</v>
      </c>
      <c r="Q301" s="295">
        <f>'7.  Persistence Report'!S71</f>
        <v>22</v>
      </c>
      <c r="R301" s="295">
        <f>'7.  Persistence Report'!T71</f>
        <v>22</v>
      </c>
      <c r="S301" s="295">
        <f>'7.  Persistence Report'!U71</f>
        <v>22</v>
      </c>
      <c r="T301" s="295">
        <f>'7.  Persistence Report'!V71</f>
        <v>22</v>
      </c>
      <c r="U301" s="295">
        <f>'7.  Persistence Report'!W71</f>
        <v>22</v>
      </c>
      <c r="V301" s="295">
        <f>'7.  Persistence Report'!X71</f>
        <v>22</v>
      </c>
      <c r="W301" s="295">
        <f>'7.  Persistence Report'!Y71</f>
        <v>22</v>
      </c>
      <c r="X301" s="295">
        <f>'7.  Persistence Report'!Z71</f>
        <v>22</v>
      </c>
      <c r="Y301" s="426"/>
      <c r="Z301" s="410"/>
      <c r="AA301" s="410">
        <v>1</v>
      </c>
      <c r="AB301" s="410"/>
      <c r="AC301" s="410"/>
      <c r="AD301" s="410"/>
      <c r="AE301" s="410"/>
      <c r="AF301" s="410"/>
      <c r="AG301" s="415"/>
      <c r="AH301" s="415"/>
      <c r="AI301" s="415"/>
      <c r="AJ301" s="415"/>
      <c r="AK301" s="415"/>
      <c r="AL301" s="415"/>
      <c r="AM301" s="296">
        <f>SUM(Y301:AL301)</f>
        <v>1</v>
      </c>
    </row>
    <row r="302" spans="1:39" hidden="1" outlineLevel="1">
      <c r="B302" s="294" t="s">
        <v>289</v>
      </c>
      <c r="C302" s="291" t="s">
        <v>163</v>
      </c>
      <c r="D302" s="295">
        <v>78855.843238424015</v>
      </c>
      <c r="E302" s="295">
        <f>'7.  Persistence Report'!AW79</f>
        <v>78855.843238424015</v>
      </c>
      <c r="F302" s="295">
        <f>'7.  Persistence Report'!AX79</f>
        <v>78855.843238424073</v>
      </c>
      <c r="G302" s="295">
        <f>'7.  Persistence Report'!AY79</f>
        <v>0</v>
      </c>
      <c r="H302" s="295">
        <f>'7.  Persistence Report'!AZ79</f>
        <v>0</v>
      </c>
      <c r="I302" s="295">
        <f>'7.  Persistence Report'!BA79</f>
        <v>0</v>
      </c>
      <c r="J302" s="295">
        <f>'7.  Persistence Report'!BB79</f>
        <v>0</v>
      </c>
      <c r="K302" s="295">
        <f>'7.  Persistence Report'!BC79</f>
        <v>0</v>
      </c>
      <c r="L302" s="295">
        <f>'7.  Persistence Report'!BD79</f>
        <v>0</v>
      </c>
      <c r="M302" s="295">
        <f>'7.  Persistence Report'!BE79</f>
        <v>0</v>
      </c>
      <c r="N302" s="295">
        <f>N301</f>
        <v>12</v>
      </c>
      <c r="O302" s="295">
        <v>10.289908316543842</v>
      </c>
      <c r="P302" s="295">
        <f>'7.  Persistence Report'!R79</f>
        <v>10.289908316543842</v>
      </c>
      <c r="Q302" s="295">
        <f>'7.  Persistence Report'!S79</f>
        <v>10.289908316543837</v>
      </c>
      <c r="R302" s="295">
        <f>'7.  Persistence Report'!T79</f>
        <v>0</v>
      </c>
      <c r="S302" s="295">
        <f>'7.  Persistence Report'!U79</f>
        <v>0</v>
      </c>
      <c r="T302" s="295">
        <f>'7.  Persistence Report'!V79</f>
        <v>0</v>
      </c>
      <c r="U302" s="295">
        <f>'7.  Persistence Report'!W79</f>
        <v>0</v>
      </c>
      <c r="V302" s="295">
        <f>'7.  Persistence Report'!X79</f>
        <v>0</v>
      </c>
      <c r="W302" s="295">
        <f>'7.  Persistence Report'!Y79</f>
        <v>0</v>
      </c>
      <c r="X302" s="295">
        <f>'7.  Persistence Report'!Z79</f>
        <v>0</v>
      </c>
      <c r="Y302" s="411">
        <f>Y301</f>
        <v>0</v>
      </c>
      <c r="Z302" s="411">
        <f t="shared" ref="Z302" si="812">Z301</f>
        <v>0</v>
      </c>
      <c r="AA302" s="411">
        <f t="shared" ref="AA302" si="813">AA301</f>
        <v>1</v>
      </c>
      <c r="AB302" s="411">
        <f t="shared" ref="AB302" si="814">AB301</f>
        <v>0</v>
      </c>
      <c r="AC302" s="411">
        <f t="shared" ref="AC302" si="815">AC301</f>
        <v>0</v>
      </c>
      <c r="AD302" s="411">
        <f t="shared" ref="AD302" si="816">AD301</f>
        <v>0</v>
      </c>
      <c r="AE302" s="411">
        <f t="shared" ref="AE302" si="817">AE301</f>
        <v>0</v>
      </c>
      <c r="AF302" s="411">
        <f t="shared" ref="AF302" si="818">AF301</f>
        <v>0</v>
      </c>
      <c r="AG302" s="411">
        <f t="shared" ref="AG302" si="819">AG301</f>
        <v>0</v>
      </c>
      <c r="AH302" s="411">
        <f t="shared" ref="AH302" si="820">AH301</f>
        <v>0</v>
      </c>
      <c r="AI302" s="411">
        <f t="shared" ref="AI302" si="821">AI301</f>
        <v>0</v>
      </c>
      <c r="AJ302" s="411">
        <f t="shared" ref="AJ302" si="822">AJ301</f>
        <v>0</v>
      </c>
      <c r="AK302" s="411">
        <f t="shared" ref="AK302" si="823">AK301</f>
        <v>0</v>
      </c>
      <c r="AL302" s="411">
        <f t="shared" ref="AL302" si="824">AL301</f>
        <v>0</v>
      </c>
      <c r="AM302" s="306"/>
    </row>
    <row r="303" spans="1:39" hidden="1" outlineLevel="1">
      <c r="B303" s="294"/>
      <c r="C303" s="291"/>
      <c r="D303" s="291"/>
      <c r="E303" s="770"/>
      <c r="F303" s="770"/>
      <c r="G303" s="770"/>
      <c r="H303" s="770"/>
      <c r="I303" s="770"/>
      <c r="J303" s="770"/>
      <c r="K303" s="770"/>
      <c r="L303" s="770"/>
      <c r="M303" s="770"/>
      <c r="N303" s="291"/>
      <c r="O303" s="770"/>
      <c r="P303" s="770"/>
      <c r="Q303" s="770"/>
      <c r="R303" s="770"/>
      <c r="S303" s="770"/>
      <c r="T303" s="770"/>
      <c r="U303" s="770"/>
      <c r="V303" s="770"/>
      <c r="W303" s="770"/>
      <c r="X303" s="770"/>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v>59195120</v>
      </c>
      <c r="E304" s="295">
        <f>'7.  Persistence Report'!AW72-E313</f>
        <v>58235650</v>
      </c>
      <c r="F304" s="295">
        <f>'7.  Persistence Report'!AX72-F313</f>
        <v>58235650</v>
      </c>
      <c r="G304" s="295">
        <f>'7.  Persistence Report'!AY72-G313</f>
        <v>58235650</v>
      </c>
      <c r="H304" s="295">
        <f>'7.  Persistence Report'!AZ72-H313</f>
        <v>58235650</v>
      </c>
      <c r="I304" s="295">
        <f>'7.  Persistence Report'!BA72-I313</f>
        <v>57730733</v>
      </c>
      <c r="J304" s="295">
        <f>'7.  Persistence Report'!BB72-J313</f>
        <v>57730733</v>
      </c>
      <c r="K304" s="295">
        <f>'7.  Persistence Report'!BC72-K313</f>
        <v>57730733</v>
      </c>
      <c r="L304" s="295">
        <f>'7.  Persistence Report'!BD72-L313</f>
        <v>57406008</v>
      </c>
      <c r="M304" s="295">
        <f>'7.  Persistence Report'!BE72-M313</f>
        <v>57406008</v>
      </c>
      <c r="N304" s="295">
        <v>12</v>
      </c>
      <c r="O304" s="295">
        <v>9760</v>
      </c>
      <c r="P304" s="295">
        <f>'7.  Persistence Report'!R72</f>
        <v>9577</v>
      </c>
      <c r="Q304" s="295">
        <f>'7.  Persistence Report'!S72</f>
        <v>9577</v>
      </c>
      <c r="R304" s="295">
        <f>'7.  Persistence Report'!T72</f>
        <v>9577</v>
      </c>
      <c r="S304" s="295">
        <f>'7.  Persistence Report'!U72</f>
        <v>9577</v>
      </c>
      <c r="T304" s="295">
        <f>'7.  Persistence Report'!V72</f>
        <v>9511</v>
      </c>
      <c r="U304" s="295">
        <f>'7.  Persistence Report'!W72</f>
        <v>9511</v>
      </c>
      <c r="V304" s="295">
        <f>'7.  Persistence Report'!X72</f>
        <v>9511</v>
      </c>
      <c r="W304" s="295">
        <f>'7.  Persistence Report'!Y72</f>
        <v>9466</v>
      </c>
      <c r="X304" s="295">
        <f>'7.  Persistence Report'!Z72</f>
        <v>9466</v>
      </c>
      <c r="Y304" s="426"/>
      <c r="Z304" s="410">
        <v>0.14000000000000001</v>
      </c>
      <c r="AA304" s="410">
        <v>0.86</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v>13004247.196548231</v>
      </c>
      <c r="E305" s="295">
        <f>'7.  Persistence Report'!AW89</f>
        <v>14151820.83</v>
      </c>
      <c r="F305" s="295">
        <f>'7.  Persistence Report'!AX89</f>
        <v>14194546.424580358</v>
      </c>
      <c r="G305" s="295">
        <f>'7.  Persistence Report'!AY89</f>
        <v>0</v>
      </c>
      <c r="H305" s="295">
        <f>'7.  Persistence Report'!AZ89</f>
        <v>0</v>
      </c>
      <c r="I305" s="295">
        <f>'7.  Persistence Report'!BA89</f>
        <v>0</v>
      </c>
      <c r="J305" s="295">
        <f>'7.  Persistence Report'!BB89</f>
        <v>0</v>
      </c>
      <c r="K305" s="295">
        <f>'7.  Persistence Report'!BC89</f>
        <v>0</v>
      </c>
      <c r="L305" s="295">
        <f>'7.  Persistence Report'!BD89</f>
        <v>0</v>
      </c>
      <c r="M305" s="295">
        <f>'7.  Persistence Report'!BE89</f>
        <v>0</v>
      </c>
      <c r="N305" s="295">
        <f>N304</f>
        <v>12</v>
      </c>
      <c r="O305" s="295">
        <v>1620.2864109445645</v>
      </c>
      <c r="P305" s="295">
        <f>'7.  Persistence Report'!R89</f>
        <v>1824.0700000000002</v>
      </c>
      <c r="Q305" s="295">
        <f>'7.  Persistence Report'!S89</f>
        <v>1833.55</v>
      </c>
      <c r="R305" s="295">
        <f>'7.  Persistence Report'!T89</f>
        <v>0</v>
      </c>
      <c r="S305" s="295">
        <f>'7.  Persistence Report'!U89</f>
        <v>0</v>
      </c>
      <c r="T305" s="295">
        <f>'7.  Persistence Report'!V89</f>
        <v>0</v>
      </c>
      <c r="U305" s="295">
        <f>'7.  Persistence Report'!W89</f>
        <v>0</v>
      </c>
      <c r="V305" s="295">
        <f>'7.  Persistence Report'!X89</f>
        <v>0</v>
      </c>
      <c r="W305" s="295">
        <f>'7.  Persistence Report'!Y89</f>
        <v>0</v>
      </c>
      <c r="X305" s="295">
        <f>'7.  Persistence Report'!Z89</f>
        <v>0</v>
      </c>
      <c r="Y305" s="411">
        <f>Y304</f>
        <v>0</v>
      </c>
      <c r="Z305" s="411">
        <f t="shared" ref="Z305" si="825">Z304</f>
        <v>0.14000000000000001</v>
      </c>
      <c r="AA305" s="411">
        <f t="shared" ref="AA305" si="826">AA304</f>
        <v>0.86</v>
      </c>
      <c r="AB305" s="411">
        <f t="shared" ref="AB305" si="827">AB304</f>
        <v>0</v>
      </c>
      <c r="AC305" s="411">
        <f t="shared" ref="AC305" si="828">AC304</f>
        <v>0</v>
      </c>
      <c r="AD305" s="411">
        <f t="shared" ref="AD305" si="829">AD304</f>
        <v>0</v>
      </c>
      <c r="AE305" s="411">
        <f t="shared" ref="AE305" si="830">AE304</f>
        <v>0</v>
      </c>
      <c r="AF305" s="411">
        <f t="shared" ref="AF305" si="831">AF304</f>
        <v>0</v>
      </c>
      <c r="AG305" s="411">
        <f t="shared" ref="AG305" si="832">AG304</f>
        <v>0</v>
      </c>
      <c r="AH305" s="411">
        <f t="shared" ref="AH305" si="833">AH304</f>
        <v>0</v>
      </c>
      <c r="AI305" s="411">
        <f t="shared" ref="AI305" si="834">AI304</f>
        <v>0</v>
      </c>
      <c r="AJ305" s="411">
        <f t="shared" ref="AJ305" si="835">AJ304</f>
        <v>0</v>
      </c>
      <c r="AK305" s="411">
        <f t="shared" ref="AK305" si="836">AK304</f>
        <v>0</v>
      </c>
      <c r="AL305" s="411">
        <f t="shared" ref="AL305" si="837">AL304</f>
        <v>0</v>
      </c>
      <c r="AM305" s="306"/>
    </row>
    <row r="306" spans="1:39" hidden="1" outlineLevel="1">
      <c r="B306" s="294"/>
      <c r="C306" s="291"/>
      <c r="D306" s="291"/>
      <c r="E306" s="770"/>
      <c r="F306" s="770"/>
      <c r="G306" s="770"/>
      <c r="H306" s="770"/>
      <c r="I306" s="770"/>
      <c r="J306" s="770"/>
      <c r="K306" s="770"/>
      <c r="L306" s="770"/>
      <c r="M306" s="770"/>
      <c r="N306" s="291"/>
      <c r="O306" s="770"/>
      <c r="P306" s="770"/>
      <c r="Q306" s="770"/>
      <c r="R306" s="770"/>
      <c r="S306" s="770"/>
      <c r="T306" s="770"/>
      <c r="U306" s="770"/>
      <c r="V306" s="770"/>
      <c r="W306" s="770"/>
      <c r="X306" s="770"/>
      <c r="Y306" s="412"/>
      <c r="Z306" s="425"/>
      <c r="AA306" s="425"/>
      <c r="AB306" s="425"/>
      <c r="AC306" s="425"/>
      <c r="AD306" s="425"/>
      <c r="AE306" s="425"/>
      <c r="AF306" s="425"/>
      <c r="AG306" s="425"/>
      <c r="AH306" s="425"/>
      <c r="AI306" s="425"/>
      <c r="AJ306" s="425"/>
      <c r="AK306" s="425"/>
      <c r="AL306" s="425"/>
      <c r="AM306" s="306"/>
    </row>
    <row r="307" spans="1:39" hidden="1" outlineLevel="1">
      <c r="A307" s="522">
        <v>27</v>
      </c>
      <c r="B307" s="520" t="s">
        <v>119</v>
      </c>
      <c r="C307" s="291" t="s">
        <v>25</v>
      </c>
      <c r="D307" s="295">
        <v>60829</v>
      </c>
      <c r="E307" s="295">
        <f>'7.  Persistence Report'!AW73</f>
        <v>60829</v>
      </c>
      <c r="F307" s="295">
        <f>'7.  Persistence Report'!AX73</f>
        <v>60829</v>
      </c>
      <c r="G307" s="295">
        <f>'7.  Persistence Report'!AY73</f>
        <v>60829</v>
      </c>
      <c r="H307" s="295">
        <f>'7.  Persistence Report'!AZ73</f>
        <v>56838</v>
      </c>
      <c r="I307" s="295">
        <f>'7.  Persistence Report'!BA73</f>
        <v>56838</v>
      </c>
      <c r="J307" s="295">
        <f>'7.  Persistence Report'!BB73</f>
        <v>40800</v>
      </c>
      <c r="K307" s="295">
        <f>'7.  Persistence Report'!BC73</f>
        <v>34589</v>
      </c>
      <c r="L307" s="295">
        <f>'7.  Persistence Report'!BD73</f>
        <v>29548</v>
      </c>
      <c r="M307" s="295">
        <f>'7.  Persistence Report'!BE73</f>
        <v>22234</v>
      </c>
      <c r="N307" s="295">
        <v>12</v>
      </c>
      <c r="O307" s="295">
        <v>15</v>
      </c>
      <c r="P307" s="295">
        <f>'7.  Persistence Report'!R73</f>
        <v>15</v>
      </c>
      <c r="Q307" s="295">
        <f>'7.  Persistence Report'!S73</f>
        <v>15</v>
      </c>
      <c r="R307" s="295">
        <f>'7.  Persistence Report'!T73</f>
        <v>15</v>
      </c>
      <c r="S307" s="295">
        <f>'7.  Persistence Report'!U73</f>
        <v>14</v>
      </c>
      <c r="T307" s="295">
        <f>'7.  Persistence Report'!V73</f>
        <v>14</v>
      </c>
      <c r="U307" s="295">
        <f>'7.  Persistence Report'!W73</f>
        <v>11</v>
      </c>
      <c r="V307" s="295">
        <f>'7.  Persistence Report'!X73</f>
        <v>10</v>
      </c>
      <c r="W307" s="295">
        <f>'7.  Persistence Report'!Y73</f>
        <v>9</v>
      </c>
      <c r="X307" s="295">
        <f>'7.  Persistence Report'!Z73</f>
        <v>7</v>
      </c>
      <c r="Y307" s="426"/>
      <c r="Z307" s="410">
        <v>1</v>
      </c>
      <c r="AA307" s="410"/>
      <c r="AB307" s="410"/>
      <c r="AC307" s="410"/>
      <c r="AD307" s="410"/>
      <c r="AE307" s="410"/>
      <c r="AF307" s="410"/>
      <c r="AG307" s="415"/>
      <c r="AH307" s="415"/>
      <c r="AI307" s="415"/>
      <c r="AJ307" s="415"/>
      <c r="AK307" s="415"/>
      <c r="AL307" s="415"/>
      <c r="AM307" s="296">
        <f>SUM(Y307:AL307)</f>
        <v>1</v>
      </c>
    </row>
    <row r="308" spans="1:39" hidden="1" outlineLevel="1">
      <c r="B308" s="294" t="s">
        <v>289</v>
      </c>
      <c r="C308" s="291" t="s">
        <v>163</v>
      </c>
      <c r="D308" s="295">
        <v>60775.17128327048</v>
      </c>
      <c r="E308" s="295">
        <f>'7.  Persistence Report'!AW91</f>
        <v>60775.17128327048</v>
      </c>
      <c r="F308" s="295">
        <f>'7.  Persistence Report'!AX91</f>
        <v>59094.737443697712</v>
      </c>
      <c r="G308" s="295">
        <f>'7.  Persistence Report'!AY91</f>
        <v>0</v>
      </c>
      <c r="H308" s="295">
        <f>'7.  Persistence Report'!AZ91</f>
        <v>0</v>
      </c>
      <c r="I308" s="295">
        <f>'7.  Persistence Report'!BA91</f>
        <v>0</v>
      </c>
      <c r="J308" s="295">
        <f>'7.  Persistence Report'!BB91</f>
        <v>0</v>
      </c>
      <c r="K308" s="295">
        <f>'7.  Persistence Report'!BC91</f>
        <v>0</v>
      </c>
      <c r="L308" s="295">
        <f>'7.  Persistence Report'!BD91</f>
        <v>0</v>
      </c>
      <c r="M308" s="295">
        <f>'7.  Persistence Report'!BE91</f>
        <v>0</v>
      </c>
      <c r="N308" s="295">
        <f>N307</f>
        <v>12</v>
      </c>
      <c r="O308" s="295">
        <v>13.810166367916956</v>
      </c>
      <c r="P308" s="295">
        <f>'7.  Persistence Report'!R91</f>
        <v>13.810166367916956</v>
      </c>
      <c r="Q308" s="295">
        <f>'7.  Persistence Report'!S91</f>
        <v>13.674003384562038</v>
      </c>
      <c r="R308" s="295">
        <f>'7.  Persistence Report'!T91</f>
        <v>0</v>
      </c>
      <c r="S308" s="295">
        <f>'7.  Persistence Report'!U91</f>
        <v>0</v>
      </c>
      <c r="T308" s="295">
        <f>'7.  Persistence Report'!V91</f>
        <v>0</v>
      </c>
      <c r="U308" s="295">
        <f>'7.  Persistence Report'!W91</f>
        <v>0</v>
      </c>
      <c r="V308" s="295">
        <f>'7.  Persistence Report'!X91</f>
        <v>0</v>
      </c>
      <c r="W308" s="295">
        <f>'7.  Persistence Report'!Y91</f>
        <v>0</v>
      </c>
      <c r="X308" s="295">
        <f>'7.  Persistence Report'!Z91</f>
        <v>0</v>
      </c>
      <c r="Y308" s="411">
        <f>Y307</f>
        <v>0</v>
      </c>
      <c r="Z308" s="411">
        <f t="shared" ref="Z308" si="838">Z307</f>
        <v>1</v>
      </c>
      <c r="AA308" s="411">
        <f t="shared" ref="AA308" si="839">AA307</f>
        <v>0</v>
      </c>
      <c r="AB308" s="411">
        <f t="shared" ref="AB308" si="840">AB307</f>
        <v>0</v>
      </c>
      <c r="AC308" s="411">
        <f t="shared" ref="AC308" si="841">AC307</f>
        <v>0</v>
      </c>
      <c r="AD308" s="411">
        <f t="shared" ref="AD308" si="842">AD307</f>
        <v>0</v>
      </c>
      <c r="AE308" s="411">
        <f t="shared" ref="AE308" si="843">AE307</f>
        <v>0</v>
      </c>
      <c r="AF308" s="411">
        <f t="shared" ref="AF308" si="844">AF307</f>
        <v>0</v>
      </c>
      <c r="AG308" s="411">
        <f t="shared" ref="AG308" si="845">AG307</f>
        <v>0</v>
      </c>
      <c r="AH308" s="411">
        <f t="shared" ref="AH308" si="846">AH307</f>
        <v>0</v>
      </c>
      <c r="AI308" s="411">
        <f t="shared" ref="AI308" si="847">AI307</f>
        <v>0</v>
      </c>
      <c r="AJ308" s="411">
        <f t="shared" ref="AJ308" si="848">AJ307</f>
        <v>0</v>
      </c>
      <c r="AK308" s="411">
        <f t="shared" ref="AK308" si="849">AK307</f>
        <v>0</v>
      </c>
      <c r="AL308" s="411">
        <f t="shared" ref="AL308" si="850">AL307</f>
        <v>0</v>
      </c>
      <c r="AM308" s="306"/>
    </row>
    <row r="309" spans="1:39" hidden="1" outlineLevel="1">
      <c r="B309" s="294"/>
      <c r="C309" s="291"/>
      <c r="D309" s="291"/>
      <c r="E309" s="770"/>
      <c r="F309" s="770"/>
      <c r="G309" s="770"/>
      <c r="H309" s="770"/>
      <c r="I309" s="770"/>
      <c r="J309" s="770"/>
      <c r="K309" s="770"/>
      <c r="L309" s="770"/>
      <c r="M309" s="770"/>
      <c r="N309" s="291"/>
      <c r="O309" s="770"/>
      <c r="P309" s="770"/>
      <c r="Q309" s="770"/>
      <c r="R309" s="770"/>
      <c r="S309" s="770"/>
      <c r="T309" s="770"/>
      <c r="U309" s="770"/>
      <c r="V309" s="770"/>
      <c r="W309" s="770"/>
      <c r="X309" s="770"/>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v>1646039</v>
      </c>
      <c r="E310" s="295">
        <f>'7.  Persistence Report'!AW74</f>
        <v>1646039</v>
      </c>
      <c r="F310" s="295">
        <f>'7.  Persistence Report'!AX74</f>
        <v>1646039</v>
      </c>
      <c r="G310" s="295">
        <f>'7.  Persistence Report'!AY74</f>
        <v>1646039</v>
      </c>
      <c r="H310" s="295">
        <f>'7.  Persistence Report'!AZ74</f>
        <v>1646039</v>
      </c>
      <c r="I310" s="295">
        <f>'7.  Persistence Report'!BA74</f>
        <v>1646039</v>
      </c>
      <c r="J310" s="295">
        <f>'7.  Persistence Report'!BB74</f>
        <v>1646039</v>
      </c>
      <c r="K310" s="295">
        <f>'7.  Persistence Report'!BC74</f>
        <v>1646039</v>
      </c>
      <c r="L310" s="295">
        <f>'7.  Persistence Report'!BD74</f>
        <v>1646039</v>
      </c>
      <c r="M310" s="295">
        <f>'7.  Persistence Report'!BE74</f>
        <v>1646039</v>
      </c>
      <c r="N310" s="295">
        <v>12</v>
      </c>
      <c r="O310" s="295">
        <v>397</v>
      </c>
      <c r="P310" s="295">
        <f>'7.  Persistence Report'!R74</f>
        <v>397</v>
      </c>
      <c r="Q310" s="295">
        <f>'7.  Persistence Report'!S74</f>
        <v>397</v>
      </c>
      <c r="R310" s="295">
        <f>'7.  Persistence Report'!T74</f>
        <v>397</v>
      </c>
      <c r="S310" s="295">
        <f>'7.  Persistence Report'!U74</f>
        <v>397</v>
      </c>
      <c r="T310" s="295">
        <f>'7.  Persistence Report'!V74</f>
        <v>397</v>
      </c>
      <c r="U310" s="295">
        <f>'7.  Persistence Report'!W74</f>
        <v>397</v>
      </c>
      <c r="V310" s="295">
        <f>'7.  Persistence Report'!X74</f>
        <v>397</v>
      </c>
      <c r="W310" s="295">
        <f>'7.  Persistence Report'!Y74</f>
        <v>397</v>
      </c>
      <c r="X310" s="295">
        <f>'7.  Persistence Report'!Z74</f>
        <v>397</v>
      </c>
      <c r="Y310" s="426"/>
      <c r="Z310" s="410"/>
      <c r="AA310" s="410">
        <v>1</v>
      </c>
      <c r="AB310" s="410"/>
      <c r="AC310" s="410"/>
      <c r="AD310" s="410"/>
      <c r="AE310" s="410"/>
      <c r="AF310" s="410"/>
      <c r="AG310" s="415"/>
      <c r="AH310" s="415"/>
      <c r="AI310" s="415"/>
      <c r="AJ310" s="415"/>
      <c r="AK310" s="415"/>
      <c r="AL310" s="415"/>
      <c r="AM310" s="296">
        <f>SUM(Y310:AL310)</f>
        <v>1</v>
      </c>
    </row>
    <row r="311" spans="1:39" hidden="1" outlineLevel="1">
      <c r="B311" s="294" t="s">
        <v>289</v>
      </c>
      <c r="C311" s="291" t="s">
        <v>163</v>
      </c>
      <c r="D311" s="295">
        <v>2695818.5581680266</v>
      </c>
      <c r="E311" s="295">
        <f>'7.  Persistence Report'!AW84</f>
        <v>2695818.5581680266</v>
      </c>
      <c r="F311" s="295">
        <f>'7.  Persistence Report'!AX84</f>
        <v>2695818.5581680266</v>
      </c>
      <c r="G311" s="295">
        <f>'7.  Persistence Report'!AY84</f>
        <v>0</v>
      </c>
      <c r="H311" s="295">
        <f>'7.  Persistence Report'!AZ84</f>
        <v>0</v>
      </c>
      <c r="I311" s="295">
        <f>'7.  Persistence Report'!BA84</f>
        <v>0</v>
      </c>
      <c r="J311" s="295">
        <f>'7.  Persistence Report'!BB84</f>
        <v>0</v>
      </c>
      <c r="K311" s="295">
        <f>'7.  Persistence Report'!BC84</f>
        <v>0</v>
      </c>
      <c r="L311" s="295">
        <f>'7.  Persistence Report'!BD84</f>
        <v>0</v>
      </c>
      <c r="M311" s="295">
        <f>'7.  Persistence Report'!BE84</f>
        <v>0</v>
      </c>
      <c r="N311" s="295">
        <f>N310</f>
        <v>12</v>
      </c>
      <c r="O311" s="295">
        <v>625.55229095203185</v>
      </c>
      <c r="P311" s="295">
        <f>'7.  Persistence Report'!R84</f>
        <v>625.55229095203185</v>
      </c>
      <c r="Q311" s="295">
        <f>'7.  Persistence Report'!S84</f>
        <v>625.55229095203185</v>
      </c>
      <c r="R311" s="295">
        <f>'7.  Persistence Report'!T84</f>
        <v>0</v>
      </c>
      <c r="S311" s="295">
        <f>'7.  Persistence Report'!U84</f>
        <v>0</v>
      </c>
      <c r="T311" s="295">
        <f>'7.  Persistence Report'!V84</f>
        <v>0</v>
      </c>
      <c r="U311" s="295">
        <f>'7.  Persistence Report'!W84</f>
        <v>0</v>
      </c>
      <c r="V311" s="295">
        <f>'7.  Persistence Report'!X84</f>
        <v>0</v>
      </c>
      <c r="W311" s="295">
        <f>'7.  Persistence Report'!Y84</f>
        <v>0</v>
      </c>
      <c r="X311" s="295">
        <f>'7.  Persistence Report'!Z84</f>
        <v>0</v>
      </c>
      <c r="Y311" s="411">
        <f>Y310</f>
        <v>0</v>
      </c>
      <c r="Z311" s="411">
        <f t="shared" ref="Z311" si="851">Z310</f>
        <v>0</v>
      </c>
      <c r="AA311" s="411">
        <f t="shared" ref="AA311" si="852">AA310</f>
        <v>1</v>
      </c>
      <c r="AB311" s="411">
        <f t="shared" ref="AB311" si="853">AB310</f>
        <v>0</v>
      </c>
      <c r="AC311" s="411">
        <f t="shared" ref="AC311" si="854">AC310</f>
        <v>0</v>
      </c>
      <c r="AD311" s="411">
        <f t="shared" ref="AD311" si="855">AD310</f>
        <v>0</v>
      </c>
      <c r="AE311" s="411">
        <f t="shared" ref="AE311" si="856">AE310</f>
        <v>0</v>
      </c>
      <c r="AF311" s="411">
        <f t="shared" ref="AF311" si="857">AF310</f>
        <v>0</v>
      </c>
      <c r="AG311" s="411">
        <f t="shared" ref="AG311" si="858">AG310</f>
        <v>0</v>
      </c>
      <c r="AH311" s="411">
        <f t="shared" ref="AH311" si="859">AH310</f>
        <v>0</v>
      </c>
      <c r="AI311" s="411">
        <f t="shared" ref="AI311" si="860">AI310</f>
        <v>0</v>
      </c>
      <c r="AJ311" s="411">
        <f t="shared" ref="AJ311" si="861">AJ310</f>
        <v>0</v>
      </c>
      <c r="AK311" s="411">
        <f t="shared" ref="AK311" si="862">AK310</f>
        <v>0</v>
      </c>
      <c r="AL311" s="411">
        <f t="shared" ref="AL311" si="863">AL310</f>
        <v>0</v>
      </c>
      <c r="AM311" s="306"/>
    </row>
    <row r="312" spans="1:39" hidden="1" outlineLevel="1">
      <c r="B312" s="294"/>
      <c r="C312" s="291"/>
      <c r="D312" s="291"/>
      <c r="E312" s="770"/>
      <c r="F312" s="770"/>
      <c r="G312" s="770"/>
      <c r="H312" s="770"/>
      <c r="I312" s="770"/>
      <c r="J312" s="770"/>
      <c r="K312" s="770"/>
      <c r="L312" s="770"/>
      <c r="M312" s="770"/>
      <c r="N312" s="291"/>
      <c r="O312" s="770"/>
      <c r="P312" s="770"/>
      <c r="Q312" s="770"/>
      <c r="R312" s="770"/>
      <c r="S312" s="770"/>
      <c r="T312" s="770"/>
      <c r="U312" s="770"/>
      <c r="V312" s="770"/>
      <c r="W312" s="770"/>
      <c r="X312" s="770"/>
      <c r="Y312" s="412"/>
      <c r="Z312" s="425"/>
      <c r="AA312" s="425"/>
      <c r="AB312" s="425"/>
      <c r="AC312" s="425"/>
      <c r="AD312" s="425"/>
      <c r="AE312" s="425"/>
      <c r="AF312" s="425"/>
      <c r="AG312" s="425"/>
      <c r="AH312" s="425"/>
      <c r="AI312" s="425"/>
      <c r="AJ312" s="425"/>
      <c r="AK312" s="425"/>
      <c r="AL312" s="425"/>
      <c r="AM312" s="306"/>
    </row>
    <row r="313" spans="1:39" hidden="1" outlineLevel="1">
      <c r="A313" s="522">
        <v>29</v>
      </c>
      <c r="B313" s="520" t="s">
        <v>903</v>
      </c>
      <c r="C313" s="291" t="s">
        <v>25</v>
      </c>
      <c r="D313" s="295">
        <v>1270218</v>
      </c>
      <c r="E313" s="295">
        <f>D313</f>
        <v>1270218</v>
      </c>
      <c r="F313" s="295">
        <f t="shared" ref="F313:M313" si="864">E313</f>
        <v>1270218</v>
      </c>
      <c r="G313" s="295">
        <f t="shared" si="864"/>
        <v>1270218</v>
      </c>
      <c r="H313" s="295">
        <f t="shared" si="864"/>
        <v>1270218</v>
      </c>
      <c r="I313" s="295">
        <f t="shared" si="864"/>
        <v>1270218</v>
      </c>
      <c r="J313" s="295">
        <f t="shared" si="864"/>
        <v>1270218</v>
      </c>
      <c r="K313" s="295">
        <f t="shared" si="864"/>
        <v>1270218</v>
      </c>
      <c r="L313" s="295">
        <f t="shared" si="864"/>
        <v>1270218</v>
      </c>
      <c r="M313" s="295">
        <f t="shared" si="864"/>
        <v>1270218</v>
      </c>
      <c r="N313" s="295">
        <v>3</v>
      </c>
      <c r="O313" s="295"/>
      <c r="P313" s="295"/>
      <c r="Q313" s="295"/>
      <c r="R313" s="295"/>
      <c r="S313" s="295"/>
      <c r="T313" s="295"/>
      <c r="U313" s="295"/>
      <c r="V313" s="295"/>
      <c r="W313" s="295"/>
      <c r="X313" s="295"/>
      <c r="Y313" s="426"/>
      <c r="Z313" s="410"/>
      <c r="AA313" s="410"/>
      <c r="AB313" s="410"/>
      <c r="AC313" s="410"/>
      <c r="AD313" s="410"/>
      <c r="AE313" s="410">
        <v>1</v>
      </c>
      <c r="AF313" s="410"/>
      <c r="AG313" s="415"/>
      <c r="AH313" s="415"/>
      <c r="AI313" s="415"/>
      <c r="AJ313" s="415"/>
      <c r="AK313" s="415"/>
      <c r="AL313" s="415"/>
      <c r="AM313" s="296">
        <f>SUM(Y313:AL313)</f>
        <v>1</v>
      </c>
    </row>
    <row r="314" spans="1:39" hidden="1"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65">Z313</f>
        <v>0</v>
      </c>
      <c r="AA314" s="411">
        <f t="shared" ref="AA314" si="866">AA313</f>
        <v>0</v>
      </c>
      <c r="AB314" s="411">
        <f t="shared" ref="AB314" si="867">AB313</f>
        <v>0</v>
      </c>
      <c r="AC314" s="411">
        <f t="shared" ref="AC314" si="868">AC313</f>
        <v>0</v>
      </c>
      <c r="AD314" s="411">
        <f t="shared" ref="AD314" si="869">AD313</f>
        <v>0</v>
      </c>
      <c r="AE314" s="411">
        <f t="shared" ref="AE314" si="870">AE313</f>
        <v>1</v>
      </c>
      <c r="AF314" s="411">
        <f t="shared" ref="AF314" si="871">AF313</f>
        <v>0</v>
      </c>
      <c r="AG314" s="411">
        <f t="shared" ref="AG314" si="872">AG313</f>
        <v>0</v>
      </c>
      <c r="AH314" s="411">
        <f t="shared" ref="AH314" si="873">AH313</f>
        <v>0</v>
      </c>
      <c r="AI314" s="411">
        <f t="shared" ref="AI314" si="874">AI313</f>
        <v>0</v>
      </c>
      <c r="AJ314" s="411">
        <f t="shared" ref="AJ314" si="875">AJ313</f>
        <v>0</v>
      </c>
      <c r="AK314" s="411">
        <f t="shared" ref="AK314" si="876">AK313</f>
        <v>0</v>
      </c>
      <c r="AL314" s="411">
        <f t="shared" ref="AL314" si="877">AL313</f>
        <v>0</v>
      </c>
      <c r="AM314" s="306"/>
    </row>
    <row r="315" spans="1:39" hidden="1" outlineLevel="1">
      <c r="B315" s="294"/>
      <c r="C315" s="291"/>
      <c r="D315" s="291"/>
      <c r="E315" s="770"/>
      <c r="F315" s="770"/>
      <c r="G315" s="770"/>
      <c r="H315" s="770"/>
      <c r="I315" s="770"/>
      <c r="J315" s="770"/>
      <c r="K315" s="770"/>
      <c r="L315" s="770"/>
      <c r="M315" s="770"/>
      <c r="N315" s="291"/>
      <c r="O315" s="770"/>
      <c r="P315" s="770"/>
      <c r="Q315" s="770"/>
      <c r="R315" s="770"/>
      <c r="S315" s="770"/>
      <c r="T315" s="770"/>
      <c r="U315" s="770"/>
      <c r="V315" s="770"/>
      <c r="W315" s="770"/>
      <c r="X315" s="770"/>
      <c r="Y315" s="412"/>
      <c r="Z315" s="425"/>
      <c r="AA315" s="425"/>
      <c r="AB315" s="425"/>
      <c r="AC315" s="425"/>
      <c r="AD315" s="425"/>
      <c r="AE315" s="425"/>
      <c r="AF315" s="425"/>
      <c r="AG315" s="425"/>
      <c r="AH315" s="425"/>
      <c r="AI315" s="425"/>
      <c r="AJ315" s="425"/>
      <c r="AK315" s="425"/>
      <c r="AL315" s="425"/>
      <c r="AM315" s="306"/>
    </row>
    <row r="316" spans="1:39" hidden="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78">Z316</f>
        <v>0</v>
      </c>
      <c r="AA317" s="411">
        <f t="shared" ref="AA317" si="879">AA316</f>
        <v>0</v>
      </c>
      <c r="AB317" s="411">
        <f t="shared" ref="AB317" si="880">AB316</f>
        <v>0</v>
      </c>
      <c r="AC317" s="411">
        <f t="shared" ref="AC317" si="881">AC316</f>
        <v>0</v>
      </c>
      <c r="AD317" s="411">
        <f t="shared" ref="AD317" si="882">AD316</f>
        <v>0</v>
      </c>
      <c r="AE317" s="411">
        <f t="shared" ref="AE317" si="883">AE316</f>
        <v>0</v>
      </c>
      <c r="AF317" s="411">
        <f t="shared" ref="AF317" si="884">AF316</f>
        <v>0</v>
      </c>
      <c r="AG317" s="411">
        <f t="shared" ref="AG317" si="885">AG316</f>
        <v>0</v>
      </c>
      <c r="AH317" s="411">
        <f t="shared" ref="AH317" si="886">AH316</f>
        <v>0</v>
      </c>
      <c r="AI317" s="411">
        <f t="shared" ref="AI317" si="887">AI316</f>
        <v>0</v>
      </c>
      <c r="AJ317" s="411">
        <f t="shared" ref="AJ317" si="888">AJ316</f>
        <v>0</v>
      </c>
      <c r="AK317" s="411">
        <f t="shared" ref="AK317" si="889">AK316</f>
        <v>0</v>
      </c>
      <c r="AL317" s="411">
        <f t="shared" ref="AL317" si="890">AL316</f>
        <v>0</v>
      </c>
      <c r="AM317" s="306"/>
    </row>
    <row r="318" spans="1:39" hidden="1" outlineLevel="1">
      <c r="B318" s="294"/>
      <c r="C318" s="291"/>
      <c r="D318" s="291"/>
      <c r="E318" s="770"/>
      <c r="F318" s="770"/>
      <c r="G318" s="770"/>
      <c r="H318" s="770"/>
      <c r="I318" s="770"/>
      <c r="J318" s="770"/>
      <c r="K318" s="770"/>
      <c r="L318" s="770"/>
      <c r="M318" s="770"/>
      <c r="N318" s="291"/>
      <c r="O318" s="770"/>
      <c r="P318" s="770"/>
      <c r="Q318" s="770"/>
      <c r="R318" s="770"/>
      <c r="S318" s="770"/>
      <c r="T318" s="770"/>
      <c r="U318" s="770"/>
      <c r="V318" s="770"/>
      <c r="W318" s="770"/>
      <c r="X318" s="770"/>
      <c r="Y318" s="412"/>
      <c r="Z318" s="425"/>
      <c r="AA318" s="425"/>
      <c r="AB318" s="425"/>
      <c r="AC318" s="425"/>
      <c r="AD318" s="425"/>
      <c r="AE318" s="425"/>
      <c r="AF318" s="425"/>
      <c r="AG318" s="425"/>
      <c r="AH318" s="425"/>
      <c r="AI318" s="425"/>
      <c r="AJ318" s="425"/>
      <c r="AK318" s="425"/>
      <c r="AL318" s="425"/>
      <c r="AM318" s="306"/>
    </row>
    <row r="319" spans="1:39"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91">Z319</f>
        <v>0</v>
      </c>
      <c r="AA320" s="411">
        <f t="shared" ref="AA320" si="892">AA319</f>
        <v>0</v>
      </c>
      <c r="AB320" s="411">
        <f t="shared" ref="AB320" si="893">AB319</f>
        <v>0</v>
      </c>
      <c r="AC320" s="411">
        <f t="shared" ref="AC320" si="894">AC319</f>
        <v>0</v>
      </c>
      <c r="AD320" s="411">
        <f t="shared" ref="AD320" si="895">AD319</f>
        <v>0</v>
      </c>
      <c r="AE320" s="411">
        <f t="shared" ref="AE320" si="896">AE319</f>
        <v>0</v>
      </c>
      <c r="AF320" s="411">
        <f t="shared" ref="AF320" si="897">AF319</f>
        <v>0</v>
      </c>
      <c r="AG320" s="411">
        <f t="shared" ref="AG320" si="898">AG319</f>
        <v>0</v>
      </c>
      <c r="AH320" s="411">
        <f t="shared" ref="AH320" si="899">AH319</f>
        <v>0</v>
      </c>
      <c r="AI320" s="411">
        <f t="shared" ref="AI320" si="900">AI319</f>
        <v>0</v>
      </c>
      <c r="AJ320" s="411">
        <f t="shared" ref="AJ320" si="901">AJ319</f>
        <v>0</v>
      </c>
      <c r="AK320" s="411">
        <f t="shared" ref="AK320" si="902">AK319</f>
        <v>0</v>
      </c>
      <c r="AL320" s="411">
        <f t="shared" ref="AL320" si="903">AL319</f>
        <v>0</v>
      </c>
      <c r="AM320" s="306"/>
    </row>
    <row r="321" spans="1:39" hidden="1" outlineLevel="1">
      <c r="B321" s="520"/>
      <c r="C321" s="291"/>
      <c r="D321" s="291"/>
      <c r="E321" s="770"/>
      <c r="F321" s="770"/>
      <c r="G321" s="770"/>
      <c r="H321" s="770"/>
      <c r="I321" s="770"/>
      <c r="J321" s="770"/>
      <c r="K321" s="770"/>
      <c r="L321" s="770"/>
      <c r="M321" s="770"/>
      <c r="N321" s="291"/>
      <c r="O321" s="770"/>
      <c r="P321" s="770"/>
      <c r="Q321" s="770"/>
      <c r="R321" s="770"/>
      <c r="S321" s="770"/>
      <c r="T321" s="770"/>
      <c r="U321" s="770"/>
      <c r="V321" s="770"/>
      <c r="W321" s="770"/>
      <c r="X321" s="770"/>
      <c r="Y321" s="412"/>
      <c r="Z321" s="425"/>
      <c r="AA321" s="425"/>
      <c r="AB321" s="425"/>
      <c r="AC321" s="425"/>
      <c r="AD321" s="425"/>
      <c r="AE321" s="425"/>
      <c r="AF321" s="425"/>
      <c r="AG321" s="425"/>
      <c r="AH321" s="425"/>
      <c r="AI321" s="425"/>
      <c r="AJ321" s="425"/>
      <c r="AK321" s="425"/>
      <c r="AL321" s="425"/>
      <c r="AM321" s="306"/>
    </row>
    <row r="322" spans="1:39" hidden="1" outlineLevel="1">
      <c r="A322" s="522">
        <v>32</v>
      </c>
      <c r="B322" s="520" t="s">
        <v>124</v>
      </c>
      <c r="C322" s="291" t="s">
        <v>25</v>
      </c>
      <c r="D322" s="295">
        <v>1619649</v>
      </c>
      <c r="E322" s="295">
        <f>'7.  Persistence Report'!AW75</f>
        <v>888301</v>
      </c>
      <c r="F322" s="295">
        <f>'7.  Persistence Report'!AX75</f>
        <v>667610</v>
      </c>
      <c r="G322" s="295">
        <f>'7.  Persistence Report'!AY75</f>
        <v>617845</v>
      </c>
      <c r="H322" s="295">
        <f>'7.  Persistence Report'!AZ75</f>
        <v>617845</v>
      </c>
      <c r="I322" s="295">
        <f>'7.  Persistence Report'!BA75</f>
        <v>343518</v>
      </c>
      <c r="J322" s="295">
        <f>'7.  Persistence Report'!BB75</f>
        <v>343518</v>
      </c>
      <c r="K322" s="295">
        <f>'7.  Persistence Report'!BC75</f>
        <v>343518</v>
      </c>
      <c r="L322" s="295">
        <f>'7.  Persistence Report'!BD75</f>
        <v>343518</v>
      </c>
      <c r="M322" s="295">
        <f>'7.  Persistence Report'!BE75</f>
        <v>295986</v>
      </c>
      <c r="N322" s="295">
        <v>12</v>
      </c>
      <c r="O322" s="295">
        <v>145</v>
      </c>
      <c r="P322" s="295">
        <f>'7.  Persistence Report'!R75</f>
        <v>79</v>
      </c>
      <c r="Q322" s="295">
        <f>'7.  Persistence Report'!S75</f>
        <v>53</v>
      </c>
      <c r="R322" s="295">
        <f>'7.  Persistence Report'!T75</f>
        <v>53</v>
      </c>
      <c r="S322" s="295">
        <f>'7.  Persistence Report'!U75</f>
        <v>53</v>
      </c>
      <c r="T322" s="295">
        <f>'7.  Persistence Report'!V75</f>
        <v>53</v>
      </c>
      <c r="U322" s="295">
        <f>'7.  Persistence Report'!W75</f>
        <v>53</v>
      </c>
      <c r="V322" s="295">
        <f>'7.  Persistence Report'!X75</f>
        <v>53</v>
      </c>
      <c r="W322" s="295">
        <f>'7.  Persistence Report'!Y75</f>
        <v>53</v>
      </c>
      <c r="X322" s="295">
        <f>'7.  Persistence Report'!Z75</f>
        <v>46</v>
      </c>
      <c r="Y322" s="426"/>
      <c r="Z322" s="410"/>
      <c r="AA322" s="410">
        <v>1</v>
      </c>
      <c r="AB322" s="410"/>
      <c r="AC322" s="410"/>
      <c r="AD322" s="410"/>
      <c r="AE322" s="410"/>
      <c r="AF322" s="410"/>
      <c r="AG322" s="415"/>
      <c r="AH322" s="415"/>
      <c r="AI322" s="415"/>
      <c r="AJ322" s="415"/>
      <c r="AK322" s="415"/>
      <c r="AL322" s="415"/>
      <c r="AM322" s="296">
        <f>SUM(Y322:AL322)</f>
        <v>1</v>
      </c>
    </row>
    <row r="323" spans="1:39" hidden="1" outlineLevel="1">
      <c r="B323" s="294" t="s">
        <v>289</v>
      </c>
      <c r="C323" s="291" t="s">
        <v>163</v>
      </c>
      <c r="D323" s="295">
        <v>118038.96651185697</v>
      </c>
      <c r="E323" s="295">
        <f>'7.  Persistence Report'!AW81</f>
        <v>27657.089213568968</v>
      </c>
      <c r="F323" s="295">
        <f>'7.  Persistence Report'!AX81</f>
        <v>27657.089213568968</v>
      </c>
      <c r="G323" s="295">
        <f>'7.  Persistence Report'!AY81</f>
        <v>0</v>
      </c>
      <c r="H323" s="295">
        <f>'7.  Persistence Report'!AZ81</f>
        <v>0</v>
      </c>
      <c r="I323" s="295">
        <f>'7.  Persistence Report'!BA81</f>
        <v>0</v>
      </c>
      <c r="J323" s="295">
        <f>'7.  Persistence Report'!BB81</f>
        <v>0</v>
      </c>
      <c r="K323" s="295">
        <f>'7.  Persistence Report'!BC81</f>
        <v>0</v>
      </c>
      <c r="L323" s="295">
        <f>'7.  Persistence Report'!BD81</f>
        <v>0</v>
      </c>
      <c r="M323" s="295">
        <f>'7.  Persistence Report'!BE81</f>
        <v>0</v>
      </c>
      <c r="N323" s="295">
        <f>N322</f>
        <v>12</v>
      </c>
      <c r="O323" s="295">
        <v>12.27419248068</v>
      </c>
      <c r="P323" s="295">
        <f>'7.  Persistence Report'!R81</f>
        <v>6.4817467606800001</v>
      </c>
      <c r="Q323" s="295">
        <f>'7.  Persistence Report'!S81</f>
        <v>6.4817467606800001</v>
      </c>
      <c r="R323" s="295">
        <f>'7.  Persistence Report'!T81</f>
        <v>0</v>
      </c>
      <c r="S323" s="295">
        <f>'7.  Persistence Report'!U81</f>
        <v>0</v>
      </c>
      <c r="T323" s="295">
        <f>'7.  Persistence Report'!V81</f>
        <v>0</v>
      </c>
      <c r="U323" s="295">
        <f>'7.  Persistence Report'!W81</f>
        <v>0</v>
      </c>
      <c r="V323" s="295">
        <f>'7.  Persistence Report'!X81</f>
        <v>0</v>
      </c>
      <c r="W323" s="295">
        <f>'7.  Persistence Report'!Y81</f>
        <v>0</v>
      </c>
      <c r="X323" s="295">
        <f>'7.  Persistence Report'!Z81</f>
        <v>0</v>
      </c>
      <c r="Y323" s="411">
        <f>Y322</f>
        <v>0</v>
      </c>
      <c r="Z323" s="411">
        <f t="shared" ref="Z323" si="904">Z322</f>
        <v>0</v>
      </c>
      <c r="AA323" s="411">
        <f t="shared" ref="AA323" si="905">AA322</f>
        <v>1</v>
      </c>
      <c r="AB323" s="411">
        <f t="shared" ref="AB323" si="906">AB322</f>
        <v>0</v>
      </c>
      <c r="AC323" s="411">
        <f t="shared" ref="AC323" si="907">AC322</f>
        <v>0</v>
      </c>
      <c r="AD323" s="411">
        <f t="shared" ref="AD323" si="908">AD322</f>
        <v>0</v>
      </c>
      <c r="AE323" s="411">
        <f t="shared" ref="AE323" si="909">AE322</f>
        <v>0</v>
      </c>
      <c r="AF323" s="411">
        <f t="shared" ref="AF323" si="910">AF322</f>
        <v>0</v>
      </c>
      <c r="AG323" s="411">
        <f t="shared" ref="AG323" si="911">AG322</f>
        <v>0</v>
      </c>
      <c r="AH323" s="411">
        <f t="shared" ref="AH323" si="912">AH322</f>
        <v>0</v>
      </c>
      <c r="AI323" s="411">
        <f t="shared" ref="AI323" si="913">AI322</f>
        <v>0</v>
      </c>
      <c r="AJ323" s="411">
        <f t="shared" ref="AJ323" si="914">AJ322</f>
        <v>0</v>
      </c>
      <c r="AK323" s="411">
        <f t="shared" ref="AK323" si="915">AK322</f>
        <v>0</v>
      </c>
      <c r="AL323" s="411">
        <f t="shared" ref="AL323" si="916">AL322</f>
        <v>0</v>
      </c>
      <c r="AM323" s="306"/>
    </row>
    <row r="324" spans="1:39" hidden="1" outlineLevel="1">
      <c r="B324" s="520"/>
      <c r="C324" s="291"/>
      <c r="D324" s="291"/>
      <c r="E324" s="770"/>
      <c r="F324" s="770"/>
      <c r="G324" s="770"/>
      <c r="H324" s="770"/>
      <c r="I324" s="770"/>
      <c r="J324" s="770"/>
      <c r="K324" s="770"/>
      <c r="L324" s="770"/>
      <c r="M324" s="770"/>
      <c r="N324" s="291"/>
      <c r="O324" s="770"/>
      <c r="P324" s="770"/>
      <c r="Q324" s="770"/>
      <c r="R324" s="770"/>
      <c r="S324" s="770"/>
      <c r="T324" s="770"/>
      <c r="U324" s="770"/>
      <c r="V324" s="770"/>
      <c r="W324" s="770"/>
      <c r="X324" s="770"/>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770"/>
      <c r="F325" s="770"/>
      <c r="G325" s="770"/>
      <c r="H325" s="770"/>
      <c r="I325" s="770"/>
      <c r="J325" s="770"/>
      <c r="K325" s="770"/>
      <c r="L325" s="770"/>
      <c r="M325" s="770"/>
      <c r="N325" s="291"/>
      <c r="O325" s="770"/>
      <c r="P325" s="770"/>
      <c r="Q325" s="770"/>
      <c r="R325" s="770"/>
      <c r="S325" s="770"/>
      <c r="T325" s="770"/>
      <c r="U325" s="770"/>
      <c r="V325" s="770"/>
      <c r="W325" s="770"/>
      <c r="X325" s="770"/>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1013502</v>
      </c>
      <c r="E326" s="295">
        <f>'7.  Persistence Report'!AW76</f>
        <v>1009583</v>
      </c>
      <c r="F326" s="295">
        <f>'7.  Persistence Report'!AX76</f>
        <v>1009583</v>
      </c>
      <c r="G326" s="295">
        <f>'7.  Persistence Report'!AY76</f>
        <v>878605</v>
      </c>
      <c r="H326" s="295">
        <f>'7.  Persistence Report'!AZ76</f>
        <v>804761</v>
      </c>
      <c r="I326" s="295">
        <f>'7.  Persistence Report'!BA76</f>
        <v>784899</v>
      </c>
      <c r="J326" s="295">
        <f>'7.  Persistence Report'!BB76</f>
        <v>784899</v>
      </c>
      <c r="K326" s="295">
        <f>'7.  Persistence Report'!BC76</f>
        <v>784899</v>
      </c>
      <c r="L326" s="295">
        <f>'7.  Persistence Report'!BD76</f>
        <v>784899</v>
      </c>
      <c r="M326" s="295">
        <f>'7.  Persistence Report'!BE76</f>
        <v>784899</v>
      </c>
      <c r="N326" s="295">
        <v>0</v>
      </c>
      <c r="O326" s="295">
        <v>137</v>
      </c>
      <c r="P326" s="295">
        <f>'7.  Persistence Report'!R76</f>
        <v>136</v>
      </c>
      <c r="Q326" s="295">
        <f>'7.  Persistence Report'!S76</f>
        <v>136</v>
      </c>
      <c r="R326" s="295">
        <f>'7.  Persistence Report'!T76</f>
        <v>114</v>
      </c>
      <c r="S326" s="295">
        <f>'7.  Persistence Report'!U76</f>
        <v>102</v>
      </c>
      <c r="T326" s="295">
        <f>'7.  Persistence Report'!V76</f>
        <v>102</v>
      </c>
      <c r="U326" s="295">
        <f>'7.  Persistence Report'!W76</f>
        <v>102</v>
      </c>
      <c r="V326" s="295">
        <f>'7.  Persistence Report'!X76</f>
        <v>102</v>
      </c>
      <c r="W326" s="295">
        <f>'7.  Persistence Report'!Y76</f>
        <v>102</v>
      </c>
      <c r="X326" s="295">
        <f>'7.  Persistence Report'!Z76</f>
        <v>102</v>
      </c>
      <c r="Y326" s="426"/>
      <c r="Z326" s="410">
        <v>0.85</v>
      </c>
      <c r="AA326" s="410">
        <v>0.15</v>
      </c>
      <c r="AB326" s="410"/>
      <c r="AC326" s="410"/>
      <c r="AD326" s="410"/>
      <c r="AE326" s="410"/>
      <c r="AF326" s="410"/>
      <c r="AG326" s="415"/>
      <c r="AH326" s="415"/>
      <c r="AI326" s="415"/>
      <c r="AJ326" s="415"/>
      <c r="AK326" s="415"/>
      <c r="AL326" s="415"/>
      <c r="AM326" s="296">
        <f>SUM(Y326:AL326)</f>
        <v>1</v>
      </c>
    </row>
    <row r="327" spans="1:39" hidden="1"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17">Z326</f>
        <v>0.85</v>
      </c>
      <c r="AA327" s="411">
        <f t="shared" ref="AA327" si="918">AA326</f>
        <v>0.15</v>
      </c>
      <c r="AB327" s="411">
        <f t="shared" ref="AB327" si="919">AB326</f>
        <v>0</v>
      </c>
      <c r="AC327" s="411">
        <f t="shared" ref="AC327" si="920">AC326</f>
        <v>0</v>
      </c>
      <c r="AD327" s="411">
        <f t="shared" ref="AD327" si="921">AD326</f>
        <v>0</v>
      </c>
      <c r="AE327" s="411">
        <f t="shared" ref="AE327" si="922">AE326</f>
        <v>0</v>
      </c>
      <c r="AF327" s="411">
        <f t="shared" ref="AF327" si="923">AF326</f>
        <v>0</v>
      </c>
      <c r="AG327" s="411">
        <f t="shared" ref="AG327" si="924">AG326</f>
        <v>0</v>
      </c>
      <c r="AH327" s="411">
        <f t="shared" ref="AH327" si="925">AH326</f>
        <v>0</v>
      </c>
      <c r="AI327" s="411">
        <f t="shared" ref="AI327" si="926">AI326</f>
        <v>0</v>
      </c>
      <c r="AJ327" s="411">
        <f t="shared" ref="AJ327" si="927">AJ326</f>
        <v>0</v>
      </c>
      <c r="AK327" s="411">
        <f t="shared" ref="AK327" si="928">AK326</f>
        <v>0</v>
      </c>
      <c r="AL327" s="411">
        <f t="shared" ref="AL327" si="929">AL326</f>
        <v>0</v>
      </c>
      <c r="AM327" s="306"/>
    </row>
    <row r="328" spans="1:39" hidden="1" outlineLevel="1">
      <c r="B328" s="520"/>
      <c r="C328" s="291"/>
      <c r="D328" s="291"/>
      <c r="E328" s="770"/>
      <c r="F328" s="770"/>
      <c r="G328" s="770"/>
      <c r="H328" s="770"/>
      <c r="I328" s="770"/>
      <c r="J328" s="770"/>
      <c r="K328" s="770"/>
      <c r="L328" s="770"/>
      <c r="M328" s="770"/>
      <c r="N328" s="291"/>
      <c r="O328" s="770"/>
      <c r="P328" s="770"/>
      <c r="Q328" s="770"/>
      <c r="R328" s="770"/>
      <c r="S328" s="770"/>
      <c r="T328" s="770"/>
      <c r="U328" s="770"/>
      <c r="V328" s="770"/>
      <c r="W328" s="770"/>
      <c r="X328" s="770"/>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30">Z329</f>
        <v>0</v>
      </c>
      <c r="AA330" s="411">
        <f t="shared" ref="AA330" si="931">AA329</f>
        <v>0</v>
      </c>
      <c r="AB330" s="411">
        <f t="shared" ref="AB330" si="932">AB329</f>
        <v>0</v>
      </c>
      <c r="AC330" s="411">
        <f t="shared" ref="AC330" si="933">AC329</f>
        <v>0</v>
      </c>
      <c r="AD330" s="411">
        <f t="shared" ref="AD330" si="934">AD329</f>
        <v>0</v>
      </c>
      <c r="AE330" s="411">
        <f t="shared" ref="AE330" si="935">AE329</f>
        <v>0</v>
      </c>
      <c r="AF330" s="411">
        <f t="shared" ref="AF330" si="936">AF329</f>
        <v>0</v>
      </c>
      <c r="AG330" s="411">
        <f t="shared" ref="AG330" si="937">AG329</f>
        <v>0</v>
      </c>
      <c r="AH330" s="411">
        <f t="shared" ref="AH330" si="938">AH329</f>
        <v>0</v>
      </c>
      <c r="AI330" s="411">
        <f t="shared" ref="AI330" si="939">AI329</f>
        <v>0</v>
      </c>
      <c r="AJ330" s="411">
        <f t="shared" ref="AJ330" si="940">AJ329</f>
        <v>0</v>
      </c>
      <c r="AK330" s="411">
        <f t="shared" ref="AK330" si="941">AK329</f>
        <v>0</v>
      </c>
      <c r="AL330" s="411">
        <f t="shared" ref="AL330" si="942">AL329</f>
        <v>0</v>
      </c>
      <c r="AM330" s="306"/>
    </row>
    <row r="331" spans="1:39" hidden="1" outlineLevel="1">
      <c r="B331" s="520"/>
      <c r="C331" s="291"/>
      <c r="D331" s="291"/>
      <c r="E331" s="770"/>
      <c r="F331" s="770"/>
      <c r="G331" s="770"/>
      <c r="H331" s="770"/>
      <c r="I331" s="770"/>
      <c r="J331" s="770"/>
      <c r="K331" s="770"/>
      <c r="L331" s="770"/>
      <c r="M331" s="770"/>
      <c r="N331" s="291"/>
      <c r="O331" s="770"/>
      <c r="P331" s="770"/>
      <c r="Q331" s="770"/>
      <c r="R331" s="770"/>
      <c r="S331" s="770"/>
      <c r="T331" s="770"/>
      <c r="U331" s="770"/>
      <c r="V331" s="770"/>
      <c r="W331" s="770"/>
      <c r="X331" s="770"/>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hidden="1" outlineLevel="1">
      <c r="B333" s="294" t="s">
        <v>289</v>
      </c>
      <c r="C333" s="291" t="s">
        <v>163</v>
      </c>
      <c r="D333" s="295">
        <v>11419315.034697492</v>
      </c>
      <c r="E333" s="295">
        <f>'7.  Persistence Report'!AW92</f>
        <v>0</v>
      </c>
      <c r="F333" s="295">
        <f>'7.  Persistence Report'!AX92</f>
        <v>0</v>
      </c>
      <c r="G333" s="295">
        <f>'7.  Persistence Report'!AY92</f>
        <v>0</v>
      </c>
      <c r="H333" s="295">
        <f>'7.  Persistence Report'!AZ92</f>
        <v>0</v>
      </c>
      <c r="I333" s="295">
        <f>'7.  Persistence Report'!BA92</f>
        <v>0</v>
      </c>
      <c r="J333" s="295">
        <f>'7.  Persistence Report'!BB92</f>
        <v>0</v>
      </c>
      <c r="K333" s="295">
        <f>'7.  Persistence Report'!BC92</f>
        <v>0</v>
      </c>
      <c r="L333" s="295">
        <f>'7.  Persistence Report'!BD92</f>
        <v>0</v>
      </c>
      <c r="M333" s="295">
        <f>'7.  Persistence Report'!BE92</f>
        <v>0</v>
      </c>
      <c r="N333" s="295">
        <f>N332</f>
        <v>0</v>
      </c>
      <c r="O333" s="295">
        <v>4886.7954998664927</v>
      </c>
      <c r="P333" s="295">
        <f>'7.  Persistence Report'!R92</f>
        <v>0</v>
      </c>
      <c r="Q333" s="295">
        <f>'7.  Persistence Report'!S92</f>
        <v>0</v>
      </c>
      <c r="R333" s="295">
        <f>'7.  Persistence Report'!T92</f>
        <v>0</v>
      </c>
      <c r="S333" s="295">
        <f>'7.  Persistence Report'!U92</f>
        <v>0</v>
      </c>
      <c r="T333" s="295">
        <f>'7.  Persistence Report'!V92</f>
        <v>0</v>
      </c>
      <c r="U333" s="295">
        <f>'7.  Persistence Report'!W92</f>
        <v>0</v>
      </c>
      <c r="V333" s="295">
        <f>'7.  Persistence Report'!X92</f>
        <v>0</v>
      </c>
      <c r="W333" s="295">
        <f>'7.  Persistence Report'!Y92</f>
        <v>0</v>
      </c>
      <c r="X333" s="295">
        <f>'7.  Persistence Report'!Z92</f>
        <v>0</v>
      </c>
      <c r="Y333" s="411">
        <f>Y332</f>
        <v>1</v>
      </c>
      <c r="Z333" s="411">
        <f t="shared" ref="Z333" si="943">Z332</f>
        <v>0</v>
      </c>
      <c r="AA333" s="411">
        <f t="shared" ref="AA333" si="944">AA332</f>
        <v>0</v>
      </c>
      <c r="AB333" s="411">
        <f t="shared" ref="AB333" si="945">AB332</f>
        <v>0</v>
      </c>
      <c r="AC333" s="411">
        <f t="shared" ref="AC333" si="946">AC332</f>
        <v>0</v>
      </c>
      <c r="AD333" s="411">
        <f t="shared" ref="AD333" si="947">AD332</f>
        <v>0</v>
      </c>
      <c r="AE333" s="411">
        <f t="shared" ref="AE333" si="948">AE332</f>
        <v>0</v>
      </c>
      <c r="AF333" s="411">
        <f t="shared" ref="AF333" si="949">AF332</f>
        <v>0</v>
      </c>
      <c r="AG333" s="411">
        <f t="shared" ref="AG333" si="950">AG332</f>
        <v>0</v>
      </c>
      <c r="AH333" s="411">
        <f t="shared" ref="AH333" si="951">AH332</f>
        <v>0</v>
      </c>
      <c r="AI333" s="411">
        <f t="shared" ref="AI333" si="952">AI332</f>
        <v>0</v>
      </c>
      <c r="AJ333" s="411">
        <f t="shared" ref="AJ333" si="953">AJ332</f>
        <v>0</v>
      </c>
      <c r="AK333" s="411">
        <f t="shared" ref="AK333" si="954">AK332</f>
        <v>0</v>
      </c>
      <c r="AL333" s="411">
        <f t="shared" ref="AL333" si="955">AL332</f>
        <v>0</v>
      </c>
      <c r="AM333" s="306"/>
    </row>
    <row r="334" spans="1:39" hidden="1" outlineLevel="1">
      <c r="B334" s="294"/>
      <c r="C334" s="291"/>
      <c r="D334" s="291"/>
      <c r="E334" s="770"/>
      <c r="F334" s="770"/>
      <c r="G334" s="770"/>
      <c r="H334" s="770"/>
      <c r="I334" s="770"/>
      <c r="J334" s="770"/>
      <c r="K334" s="770"/>
      <c r="L334" s="770"/>
      <c r="M334" s="770"/>
      <c r="N334" s="291"/>
      <c r="O334" s="770"/>
      <c r="P334" s="770"/>
      <c r="Q334" s="770"/>
      <c r="R334" s="770"/>
      <c r="S334" s="770"/>
      <c r="T334" s="770"/>
      <c r="U334" s="770"/>
      <c r="V334" s="770"/>
      <c r="W334" s="770"/>
      <c r="X334" s="770"/>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770"/>
      <c r="F335" s="770"/>
      <c r="G335" s="770"/>
      <c r="H335" s="770"/>
      <c r="I335" s="770"/>
      <c r="J335" s="770"/>
      <c r="K335" s="770"/>
      <c r="L335" s="770"/>
      <c r="M335" s="770"/>
      <c r="N335" s="291"/>
      <c r="O335" s="770"/>
      <c r="P335" s="770"/>
      <c r="Q335" s="770"/>
      <c r="R335" s="770"/>
      <c r="S335" s="770"/>
      <c r="T335" s="770"/>
      <c r="U335" s="770"/>
      <c r="V335" s="770"/>
      <c r="W335" s="770"/>
      <c r="X335" s="770"/>
      <c r="Y335" s="412"/>
      <c r="Z335" s="425"/>
      <c r="AA335" s="425"/>
      <c r="AB335" s="425"/>
      <c r="AC335" s="425"/>
      <c r="AD335" s="425"/>
      <c r="AE335" s="425"/>
      <c r="AF335" s="425"/>
      <c r="AG335" s="425"/>
      <c r="AH335" s="425"/>
      <c r="AI335" s="425"/>
      <c r="AJ335" s="425"/>
      <c r="AK335" s="425"/>
      <c r="AL335" s="425"/>
      <c r="AM335" s="306"/>
    </row>
    <row r="336" spans="1:39" ht="30" hidden="1"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56">Z336</f>
        <v>0</v>
      </c>
      <c r="AA337" s="411">
        <f t="shared" ref="AA337" si="957">AA336</f>
        <v>0</v>
      </c>
      <c r="AB337" s="411">
        <f t="shared" ref="AB337" si="958">AB336</f>
        <v>0</v>
      </c>
      <c r="AC337" s="411">
        <f t="shared" ref="AC337" si="959">AC336</f>
        <v>0</v>
      </c>
      <c r="AD337" s="411">
        <f t="shared" ref="AD337" si="960">AD336</f>
        <v>0</v>
      </c>
      <c r="AE337" s="411">
        <f t="shared" ref="AE337" si="961">AE336</f>
        <v>0</v>
      </c>
      <c r="AF337" s="411">
        <f t="shared" ref="AF337" si="962">AF336</f>
        <v>0</v>
      </c>
      <c r="AG337" s="411">
        <f t="shared" ref="AG337" si="963">AG336</f>
        <v>0</v>
      </c>
      <c r="AH337" s="411">
        <f t="shared" ref="AH337" si="964">AH336</f>
        <v>0</v>
      </c>
      <c r="AI337" s="411">
        <f t="shared" ref="AI337" si="965">AI336</f>
        <v>0</v>
      </c>
      <c r="AJ337" s="411">
        <f t="shared" ref="AJ337" si="966">AJ336</f>
        <v>0</v>
      </c>
      <c r="AK337" s="411">
        <f t="shared" ref="AK337" si="967">AK336</f>
        <v>0</v>
      </c>
      <c r="AL337" s="411">
        <f t="shared" ref="AL337" si="968">AL336</f>
        <v>0</v>
      </c>
      <c r="AM337" s="306"/>
    </row>
    <row r="338" spans="1:39" hidden="1" outlineLevel="1">
      <c r="B338" s="520"/>
      <c r="C338" s="291"/>
      <c r="D338" s="291"/>
      <c r="E338" s="770"/>
      <c r="F338" s="770"/>
      <c r="G338" s="770"/>
      <c r="H338" s="770"/>
      <c r="I338" s="770"/>
      <c r="J338" s="770"/>
      <c r="K338" s="770"/>
      <c r="L338" s="770"/>
      <c r="M338" s="770"/>
      <c r="N338" s="291"/>
      <c r="O338" s="770"/>
      <c r="P338" s="770"/>
      <c r="Q338" s="770"/>
      <c r="R338" s="770"/>
      <c r="S338" s="770"/>
      <c r="T338" s="770"/>
      <c r="U338" s="770"/>
      <c r="V338" s="770"/>
      <c r="W338" s="770"/>
      <c r="X338" s="770"/>
      <c r="Y338" s="412"/>
      <c r="Z338" s="425"/>
      <c r="AA338" s="425"/>
      <c r="AB338" s="425"/>
      <c r="AC338" s="425"/>
      <c r="AD338" s="425"/>
      <c r="AE338" s="425"/>
      <c r="AF338" s="425"/>
      <c r="AG338" s="425"/>
      <c r="AH338" s="425"/>
      <c r="AI338" s="425"/>
      <c r="AJ338" s="425"/>
      <c r="AK338" s="425"/>
      <c r="AL338" s="425"/>
      <c r="AM338" s="306"/>
    </row>
    <row r="339" spans="1:39"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69">Z339</f>
        <v>0</v>
      </c>
      <c r="AA340" s="411">
        <f t="shared" ref="AA340" si="970">AA339</f>
        <v>0</v>
      </c>
      <c r="AB340" s="411">
        <f t="shared" ref="AB340" si="971">AB339</f>
        <v>0</v>
      </c>
      <c r="AC340" s="411">
        <f t="shared" ref="AC340" si="972">AC339</f>
        <v>0</v>
      </c>
      <c r="AD340" s="411">
        <f t="shared" ref="AD340" si="973">AD339</f>
        <v>0</v>
      </c>
      <c r="AE340" s="411">
        <f t="shared" ref="AE340" si="974">AE339</f>
        <v>0</v>
      </c>
      <c r="AF340" s="411">
        <f t="shared" ref="AF340" si="975">AF339</f>
        <v>0</v>
      </c>
      <c r="AG340" s="411">
        <f t="shared" ref="AG340" si="976">AG339</f>
        <v>0</v>
      </c>
      <c r="AH340" s="411">
        <f t="shared" ref="AH340" si="977">AH339</f>
        <v>0</v>
      </c>
      <c r="AI340" s="411">
        <f t="shared" ref="AI340" si="978">AI339</f>
        <v>0</v>
      </c>
      <c r="AJ340" s="411">
        <f t="shared" ref="AJ340" si="979">AJ339</f>
        <v>0</v>
      </c>
      <c r="AK340" s="411">
        <f t="shared" ref="AK340" si="980">AK339</f>
        <v>0</v>
      </c>
      <c r="AL340" s="411">
        <f t="shared" ref="AL340" si="981">AL339</f>
        <v>0</v>
      </c>
      <c r="AM340" s="306"/>
    </row>
    <row r="341" spans="1:39" hidden="1" outlineLevel="1">
      <c r="B341" s="520"/>
      <c r="C341" s="291"/>
      <c r="D341" s="291"/>
      <c r="E341" s="770"/>
      <c r="F341" s="770"/>
      <c r="G341" s="770"/>
      <c r="H341" s="770"/>
      <c r="I341" s="770"/>
      <c r="J341" s="770"/>
      <c r="K341" s="770"/>
      <c r="L341" s="770"/>
      <c r="M341" s="770"/>
      <c r="N341" s="291"/>
      <c r="O341" s="770"/>
      <c r="P341" s="770"/>
      <c r="Q341" s="770"/>
      <c r="R341" s="770"/>
      <c r="S341" s="770"/>
      <c r="T341" s="770"/>
      <c r="U341" s="770"/>
      <c r="V341" s="770"/>
      <c r="W341" s="770"/>
      <c r="X341" s="770"/>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82">Z342</f>
        <v>0</v>
      </c>
      <c r="AA343" s="411">
        <f t="shared" ref="AA343" si="983">AA342</f>
        <v>0</v>
      </c>
      <c r="AB343" s="411">
        <f t="shared" ref="AB343" si="984">AB342</f>
        <v>0</v>
      </c>
      <c r="AC343" s="411">
        <f t="shared" ref="AC343" si="985">AC342</f>
        <v>0</v>
      </c>
      <c r="AD343" s="411">
        <f t="shared" ref="AD343" si="986">AD342</f>
        <v>0</v>
      </c>
      <c r="AE343" s="411">
        <f t="shared" ref="AE343" si="987">AE342</f>
        <v>0</v>
      </c>
      <c r="AF343" s="411">
        <f t="shared" ref="AF343" si="988">AF342</f>
        <v>0</v>
      </c>
      <c r="AG343" s="411">
        <f t="shared" ref="AG343" si="989">AG342</f>
        <v>0</v>
      </c>
      <c r="AH343" s="411">
        <f t="shared" ref="AH343" si="990">AH342</f>
        <v>0</v>
      </c>
      <c r="AI343" s="411">
        <f t="shared" ref="AI343" si="991">AI342</f>
        <v>0</v>
      </c>
      <c r="AJ343" s="411">
        <f t="shared" ref="AJ343" si="992">AJ342</f>
        <v>0</v>
      </c>
      <c r="AK343" s="411">
        <f t="shared" ref="AK343" si="993">AK342</f>
        <v>0</v>
      </c>
      <c r="AL343" s="411">
        <f t="shared" ref="AL343" si="994">AL342</f>
        <v>0</v>
      </c>
      <c r="AM343" s="306"/>
    </row>
    <row r="344" spans="1:39" hidden="1" outlineLevel="1">
      <c r="B344" s="520"/>
      <c r="C344" s="291"/>
      <c r="D344" s="291"/>
      <c r="E344" s="770"/>
      <c r="F344" s="770"/>
      <c r="G344" s="770"/>
      <c r="H344" s="770"/>
      <c r="I344" s="770"/>
      <c r="J344" s="770"/>
      <c r="K344" s="770"/>
      <c r="L344" s="770"/>
      <c r="M344" s="770"/>
      <c r="N344" s="291"/>
      <c r="O344" s="770"/>
      <c r="P344" s="770"/>
      <c r="Q344" s="770"/>
      <c r="R344" s="770"/>
      <c r="S344" s="770"/>
      <c r="T344" s="770"/>
      <c r="U344" s="770"/>
      <c r="V344" s="770"/>
      <c r="W344" s="770"/>
      <c r="X344" s="770"/>
      <c r="Y344" s="412"/>
      <c r="Z344" s="425"/>
      <c r="AA344" s="425"/>
      <c r="AB344" s="425"/>
      <c r="AC344" s="425"/>
      <c r="AD344" s="425"/>
      <c r="AE344" s="425"/>
      <c r="AF344" s="425"/>
      <c r="AG344" s="425"/>
      <c r="AH344" s="425"/>
      <c r="AI344" s="425"/>
      <c r="AJ344" s="425"/>
      <c r="AK344" s="425"/>
      <c r="AL344" s="425"/>
      <c r="AM344" s="306"/>
    </row>
    <row r="345" spans="1:39"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95">Z345</f>
        <v>0</v>
      </c>
      <c r="AA346" s="411">
        <f t="shared" ref="AA346" si="996">AA345</f>
        <v>0</v>
      </c>
      <c r="AB346" s="411">
        <f t="shared" ref="AB346" si="997">AB345</f>
        <v>0</v>
      </c>
      <c r="AC346" s="411">
        <f t="shared" ref="AC346" si="998">AC345</f>
        <v>0</v>
      </c>
      <c r="AD346" s="411">
        <f t="shared" ref="AD346" si="999">AD345</f>
        <v>0</v>
      </c>
      <c r="AE346" s="411">
        <f t="shared" ref="AE346" si="1000">AE345</f>
        <v>0</v>
      </c>
      <c r="AF346" s="411">
        <f t="shared" ref="AF346" si="1001">AF345</f>
        <v>0</v>
      </c>
      <c r="AG346" s="411">
        <f t="shared" ref="AG346" si="1002">AG345</f>
        <v>0</v>
      </c>
      <c r="AH346" s="411">
        <f t="shared" ref="AH346" si="1003">AH345</f>
        <v>0</v>
      </c>
      <c r="AI346" s="411">
        <f t="shared" ref="AI346" si="1004">AI345</f>
        <v>0</v>
      </c>
      <c r="AJ346" s="411">
        <f t="shared" ref="AJ346" si="1005">AJ345</f>
        <v>0</v>
      </c>
      <c r="AK346" s="411">
        <f t="shared" ref="AK346" si="1006">AK345</f>
        <v>0</v>
      </c>
      <c r="AL346" s="411">
        <f t="shared" ref="AL346" si="1007">AL345</f>
        <v>0</v>
      </c>
      <c r="AM346" s="306"/>
    </row>
    <row r="347" spans="1:39" hidden="1" outlineLevel="1">
      <c r="B347" s="520"/>
      <c r="C347" s="291"/>
      <c r="D347" s="291"/>
      <c r="E347" s="770"/>
      <c r="F347" s="770"/>
      <c r="G347" s="770"/>
      <c r="H347" s="770"/>
      <c r="I347" s="770"/>
      <c r="J347" s="770"/>
      <c r="K347" s="770"/>
      <c r="L347" s="770"/>
      <c r="M347" s="770"/>
      <c r="N347" s="291"/>
      <c r="O347" s="770"/>
      <c r="P347" s="770"/>
      <c r="Q347" s="770"/>
      <c r="R347" s="770"/>
      <c r="S347" s="770"/>
      <c r="T347" s="770"/>
      <c r="U347" s="770"/>
      <c r="V347" s="770"/>
      <c r="W347" s="770"/>
      <c r="X347" s="770"/>
      <c r="Y347" s="412"/>
      <c r="Z347" s="425"/>
      <c r="AA347" s="425"/>
      <c r="AB347" s="425"/>
      <c r="AC347" s="425"/>
      <c r="AD347" s="425"/>
      <c r="AE347" s="425"/>
      <c r="AF347" s="425"/>
      <c r="AG347" s="425"/>
      <c r="AH347" s="425"/>
      <c r="AI347" s="425"/>
      <c r="AJ347" s="425"/>
      <c r="AK347" s="425"/>
      <c r="AL347" s="425"/>
      <c r="AM347" s="306"/>
    </row>
    <row r="348" spans="1:39"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1008">Z348</f>
        <v>0</v>
      </c>
      <c r="AA349" s="411">
        <f t="shared" ref="AA349" si="1009">AA348</f>
        <v>0</v>
      </c>
      <c r="AB349" s="411">
        <f t="shared" ref="AB349" si="1010">AB348</f>
        <v>0</v>
      </c>
      <c r="AC349" s="411">
        <f t="shared" ref="AC349" si="1011">AC348</f>
        <v>0</v>
      </c>
      <c r="AD349" s="411">
        <f t="shared" ref="AD349" si="1012">AD348</f>
        <v>0</v>
      </c>
      <c r="AE349" s="411">
        <f t="shared" ref="AE349" si="1013">AE348</f>
        <v>0</v>
      </c>
      <c r="AF349" s="411">
        <f t="shared" ref="AF349" si="1014">AF348</f>
        <v>0</v>
      </c>
      <c r="AG349" s="411">
        <f t="shared" ref="AG349" si="1015">AG348</f>
        <v>0</v>
      </c>
      <c r="AH349" s="411">
        <f t="shared" ref="AH349" si="1016">AH348</f>
        <v>0</v>
      </c>
      <c r="AI349" s="411">
        <f t="shared" ref="AI349" si="1017">AI348</f>
        <v>0</v>
      </c>
      <c r="AJ349" s="411">
        <f t="shared" ref="AJ349" si="1018">AJ348</f>
        <v>0</v>
      </c>
      <c r="AK349" s="411">
        <f t="shared" ref="AK349" si="1019">AK348</f>
        <v>0</v>
      </c>
      <c r="AL349" s="411">
        <f t="shared" ref="AL349" si="1020">AL348</f>
        <v>0</v>
      </c>
      <c r="AM349" s="306"/>
    </row>
    <row r="350" spans="1:39" hidden="1" outlineLevel="1">
      <c r="B350" s="520"/>
      <c r="C350" s="291"/>
      <c r="D350" s="291"/>
      <c r="E350" s="770"/>
      <c r="F350" s="770"/>
      <c r="G350" s="770"/>
      <c r="H350" s="770"/>
      <c r="I350" s="770"/>
      <c r="J350" s="770"/>
      <c r="K350" s="770"/>
      <c r="L350" s="770"/>
      <c r="M350" s="770"/>
      <c r="N350" s="291"/>
      <c r="O350" s="770"/>
      <c r="P350" s="770"/>
      <c r="Q350" s="770"/>
      <c r="R350" s="770"/>
      <c r="S350" s="770"/>
      <c r="T350" s="770"/>
      <c r="U350" s="770"/>
      <c r="V350" s="770"/>
      <c r="W350" s="770"/>
      <c r="X350" s="770"/>
      <c r="Y350" s="412"/>
      <c r="Z350" s="425"/>
      <c r="AA350" s="425"/>
      <c r="AB350" s="425"/>
      <c r="AC350" s="425"/>
      <c r="AD350" s="425"/>
      <c r="AE350" s="425"/>
      <c r="AF350" s="425"/>
      <c r="AG350" s="425"/>
      <c r="AH350" s="425"/>
      <c r="AI350" s="425"/>
      <c r="AJ350" s="425"/>
      <c r="AK350" s="425"/>
      <c r="AL350" s="425"/>
      <c r="AM350" s="306"/>
    </row>
    <row r="351" spans="1:39" ht="30"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21">Z351</f>
        <v>0</v>
      </c>
      <c r="AA352" s="411">
        <f t="shared" ref="AA352" si="1022">AA351</f>
        <v>0</v>
      </c>
      <c r="AB352" s="411">
        <f t="shared" ref="AB352" si="1023">AB351</f>
        <v>0</v>
      </c>
      <c r="AC352" s="411">
        <f t="shared" ref="AC352" si="1024">AC351</f>
        <v>0</v>
      </c>
      <c r="AD352" s="411">
        <f t="shared" ref="AD352" si="1025">AD351</f>
        <v>0</v>
      </c>
      <c r="AE352" s="411">
        <f t="shared" ref="AE352" si="1026">AE351</f>
        <v>0</v>
      </c>
      <c r="AF352" s="411">
        <f t="shared" ref="AF352" si="1027">AF351</f>
        <v>0</v>
      </c>
      <c r="AG352" s="411">
        <f t="shared" ref="AG352" si="1028">AG351</f>
        <v>0</v>
      </c>
      <c r="AH352" s="411">
        <f t="shared" ref="AH352" si="1029">AH351</f>
        <v>0</v>
      </c>
      <c r="AI352" s="411">
        <f t="shared" ref="AI352" si="1030">AI351</f>
        <v>0</v>
      </c>
      <c r="AJ352" s="411">
        <f t="shared" ref="AJ352" si="1031">AJ351</f>
        <v>0</v>
      </c>
      <c r="AK352" s="411">
        <f t="shared" ref="AK352" si="1032">AK351</f>
        <v>0</v>
      </c>
      <c r="AL352" s="411">
        <f t="shared" ref="AL352" si="1033">AL351</f>
        <v>0</v>
      </c>
      <c r="AM352" s="306"/>
    </row>
    <row r="353" spans="1:39" hidden="1" outlineLevel="1">
      <c r="B353" s="520"/>
      <c r="C353" s="291"/>
      <c r="D353" s="291"/>
      <c r="E353" s="770"/>
      <c r="F353" s="770"/>
      <c r="G353" s="770"/>
      <c r="H353" s="770"/>
      <c r="I353" s="770"/>
      <c r="J353" s="770"/>
      <c r="K353" s="770"/>
      <c r="L353" s="770"/>
      <c r="M353" s="770"/>
      <c r="N353" s="291"/>
      <c r="O353" s="770"/>
      <c r="P353" s="770"/>
      <c r="Q353" s="770"/>
      <c r="R353" s="770"/>
      <c r="S353" s="770"/>
      <c r="T353" s="770"/>
      <c r="U353" s="770"/>
      <c r="V353" s="770"/>
      <c r="W353" s="770"/>
      <c r="X353" s="770"/>
      <c r="Y353" s="412"/>
      <c r="Z353" s="425"/>
      <c r="AA353" s="425"/>
      <c r="AB353" s="425"/>
      <c r="AC353" s="425"/>
      <c r="AD353" s="425"/>
      <c r="AE353" s="425"/>
      <c r="AF353" s="425"/>
      <c r="AG353" s="425"/>
      <c r="AH353" s="425"/>
      <c r="AI353" s="425"/>
      <c r="AJ353" s="425"/>
      <c r="AK353" s="425"/>
      <c r="AL353" s="425"/>
      <c r="AM353" s="306"/>
    </row>
    <row r="354" spans="1:39" ht="30"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34">Z354</f>
        <v>0</v>
      </c>
      <c r="AA355" s="411">
        <f t="shared" ref="AA355" si="1035">AA354</f>
        <v>0</v>
      </c>
      <c r="AB355" s="411">
        <f t="shared" ref="AB355" si="1036">AB354</f>
        <v>0</v>
      </c>
      <c r="AC355" s="411">
        <f t="shared" ref="AC355" si="1037">AC354</f>
        <v>0</v>
      </c>
      <c r="AD355" s="411">
        <f t="shared" ref="AD355" si="1038">AD354</f>
        <v>0</v>
      </c>
      <c r="AE355" s="411">
        <f t="shared" ref="AE355" si="1039">AE354</f>
        <v>0</v>
      </c>
      <c r="AF355" s="411">
        <f t="shared" ref="AF355" si="1040">AF354</f>
        <v>0</v>
      </c>
      <c r="AG355" s="411">
        <f t="shared" ref="AG355" si="1041">AG354</f>
        <v>0</v>
      </c>
      <c r="AH355" s="411">
        <f t="shared" ref="AH355" si="1042">AH354</f>
        <v>0</v>
      </c>
      <c r="AI355" s="411">
        <f t="shared" ref="AI355" si="1043">AI354</f>
        <v>0</v>
      </c>
      <c r="AJ355" s="411">
        <f t="shared" ref="AJ355" si="1044">AJ354</f>
        <v>0</v>
      </c>
      <c r="AK355" s="411">
        <f t="shared" ref="AK355" si="1045">AK354</f>
        <v>0</v>
      </c>
      <c r="AL355" s="411">
        <f t="shared" ref="AL355" si="1046">AL354</f>
        <v>0</v>
      </c>
      <c r="AM355" s="306"/>
    </row>
    <row r="356" spans="1:39" hidden="1" outlineLevel="1">
      <c r="B356" s="520"/>
      <c r="C356" s="291"/>
      <c r="D356" s="291"/>
      <c r="E356" s="770"/>
      <c r="F356" s="770"/>
      <c r="G356" s="770"/>
      <c r="H356" s="770"/>
      <c r="I356" s="770"/>
      <c r="J356" s="770"/>
      <c r="K356" s="770"/>
      <c r="L356" s="770"/>
      <c r="M356" s="770"/>
      <c r="N356" s="291"/>
      <c r="O356" s="770"/>
      <c r="P356" s="770"/>
      <c r="Q356" s="770"/>
      <c r="R356" s="770"/>
      <c r="S356" s="770"/>
      <c r="T356" s="770"/>
      <c r="U356" s="770"/>
      <c r="V356" s="770"/>
      <c r="W356" s="770"/>
      <c r="X356" s="770"/>
      <c r="Y356" s="412"/>
      <c r="Z356" s="425"/>
      <c r="AA356" s="425"/>
      <c r="AB356" s="425"/>
      <c r="AC356" s="425"/>
      <c r="AD356" s="425"/>
      <c r="AE356" s="425"/>
      <c r="AF356" s="425"/>
      <c r="AG356" s="425"/>
      <c r="AH356" s="425"/>
      <c r="AI356" s="425"/>
      <c r="AJ356" s="425"/>
      <c r="AK356" s="425"/>
      <c r="AL356" s="425"/>
      <c r="AM356" s="306"/>
    </row>
    <row r="357" spans="1:39"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47">Z357</f>
        <v>0</v>
      </c>
      <c r="AA358" s="411">
        <f t="shared" ref="AA358" si="1048">AA357</f>
        <v>0</v>
      </c>
      <c r="AB358" s="411">
        <f t="shared" ref="AB358" si="1049">AB357</f>
        <v>0</v>
      </c>
      <c r="AC358" s="411">
        <f t="shared" ref="AC358" si="1050">AC357</f>
        <v>0</v>
      </c>
      <c r="AD358" s="411">
        <f t="shared" ref="AD358" si="1051">AD357</f>
        <v>0</v>
      </c>
      <c r="AE358" s="411">
        <f t="shared" ref="AE358" si="1052">AE357</f>
        <v>0</v>
      </c>
      <c r="AF358" s="411">
        <f t="shared" ref="AF358" si="1053">AF357</f>
        <v>0</v>
      </c>
      <c r="AG358" s="411">
        <f t="shared" ref="AG358" si="1054">AG357</f>
        <v>0</v>
      </c>
      <c r="AH358" s="411">
        <f t="shared" ref="AH358" si="1055">AH357</f>
        <v>0</v>
      </c>
      <c r="AI358" s="411">
        <f t="shared" ref="AI358" si="1056">AI357</f>
        <v>0</v>
      </c>
      <c r="AJ358" s="411">
        <f t="shared" ref="AJ358" si="1057">AJ357</f>
        <v>0</v>
      </c>
      <c r="AK358" s="411">
        <f t="shared" ref="AK358" si="1058">AK357</f>
        <v>0</v>
      </c>
      <c r="AL358" s="411">
        <f t="shared" ref="AL358" si="1059">AL357</f>
        <v>0</v>
      </c>
      <c r="AM358" s="306"/>
    </row>
    <row r="359" spans="1:39" hidden="1" outlineLevel="1">
      <c r="B359" s="520"/>
      <c r="C359" s="291"/>
      <c r="D359" s="291"/>
      <c r="E359" s="770"/>
      <c r="F359" s="770"/>
      <c r="G359" s="770"/>
      <c r="H359" s="770"/>
      <c r="I359" s="770"/>
      <c r="J359" s="770"/>
      <c r="K359" s="770"/>
      <c r="L359" s="770"/>
      <c r="M359" s="770"/>
      <c r="N359" s="291"/>
      <c r="O359" s="770"/>
      <c r="P359" s="770"/>
      <c r="Q359" s="770"/>
      <c r="R359" s="770"/>
      <c r="S359" s="770"/>
      <c r="T359" s="770"/>
      <c r="U359" s="770"/>
      <c r="V359" s="770"/>
      <c r="W359" s="770"/>
      <c r="X359" s="770"/>
      <c r="Y359" s="412"/>
      <c r="Z359" s="425"/>
      <c r="AA359" s="425"/>
      <c r="AB359" s="425"/>
      <c r="AC359" s="425"/>
      <c r="AD359" s="425"/>
      <c r="AE359" s="425"/>
      <c r="AF359" s="425"/>
      <c r="AG359" s="425"/>
      <c r="AH359" s="425"/>
      <c r="AI359" s="425"/>
      <c r="AJ359" s="425"/>
      <c r="AK359" s="425"/>
      <c r="AL359" s="425"/>
      <c r="AM359" s="306"/>
    </row>
    <row r="360" spans="1:39" ht="30"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60">Z360</f>
        <v>0</v>
      </c>
      <c r="AA361" s="411">
        <f t="shared" ref="AA361" si="1061">AA360</f>
        <v>0</v>
      </c>
      <c r="AB361" s="411">
        <f t="shared" ref="AB361" si="1062">AB360</f>
        <v>0</v>
      </c>
      <c r="AC361" s="411">
        <f t="shared" ref="AC361" si="1063">AC360</f>
        <v>0</v>
      </c>
      <c r="AD361" s="411">
        <f t="shared" ref="AD361" si="1064">AD360</f>
        <v>0</v>
      </c>
      <c r="AE361" s="411">
        <f t="shared" ref="AE361" si="1065">AE360</f>
        <v>0</v>
      </c>
      <c r="AF361" s="411">
        <f t="shared" ref="AF361" si="1066">AF360</f>
        <v>0</v>
      </c>
      <c r="AG361" s="411">
        <f t="shared" ref="AG361" si="1067">AG360</f>
        <v>0</v>
      </c>
      <c r="AH361" s="411">
        <f t="shared" ref="AH361" si="1068">AH360</f>
        <v>0</v>
      </c>
      <c r="AI361" s="411">
        <f t="shared" ref="AI361" si="1069">AI360</f>
        <v>0</v>
      </c>
      <c r="AJ361" s="411">
        <f t="shared" ref="AJ361" si="1070">AJ360</f>
        <v>0</v>
      </c>
      <c r="AK361" s="411">
        <f t="shared" ref="AK361" si="1071">AK360</f>
        <v>0</v>
      </c>
      <c r="AL361" s="411">
        <f t="shared" ref="AL361" si="1072">AL360</f>
        <v>0</v>
      </c>
      <c r="AM361" s="306"/>
    </row>
    <row r="362" spans="1:39" hidden="1" outlineLevel="1">
      <c r="B362" s="520"/>
      <c r="C362" s="291"/>
      <c r="D362" s="291"/>
      <c r="E362" s="770"/>
      <c r="F362" s="770"/>
      <c r="G362" s="770"/>
      <c r="H362" s="770"/>
      <c r="I362" s="770"/>
      <c r="J362" s="770"/>
      <c r="K362" s="770"/>
      <c r="L362" s="770"/>
      <c r="M362" s="770"/>
      <c r="N362" s="291"/>
      <c r="O362" s="770"/>
      <c r="P362" s="770"/>
      <c r="Q362" s="770"/>
      <c r="R362" s="770"/>
      <c r="S362" s="770"/>
      <c r="T362" s="770"/>
      <c r="U362" s="770"/>
      <c r="V362" s="770"/>
      <c r="W362" s="770"/>
      <c r="X362" s="770"/>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73">Z363</f>
        <v>0</v>
      </c>
      <c r="AA364" s="411">
        <f t="shared" ref="AA364" si="1074">AA363</f>
        <v>0</v>
      </c>
      <c r="AB364" s="411">
        <f t="shared" ref="AB364" si="1075">AB363</f>
        <v>0</v>
      </c>
      <c r="AC364" s="411">
        <f t="shared" ref="AC364" si="1076">AC363</f>
        <v>0</v>
      </c>
      <c r="AD364" s="411">
        <f t="shared" ref="AD364" si="1077">AD363</f>
        <v>0</v>
      </c>
      <c r="AE364" s="411">
        <f t="shared" ref="AE364" si="1078">AE363</f>
        <v>0</v>
      </c>
      <c r="AF364" s="411">
        <f t="shared" ref="AF364" si="1079">AF363</f>
        <v>0</v>
      </c>
      <c r="AG364" s="411">
        <f t="shared" ref="AG364" si="1080">AG363</f>
        <v>0</v>
      </c>
      <c r="AH364" s="411">
        <f t="shared" ref="AH364" si="1081">AH363</f>
        <v>0</v>
      </c>
      <c r="AI364" s="411">
        <f t="shared" ref="AI364" si="1082">AI363</f>
        <v>0</v>
      </c>
      <c r="AJ364" s="411">
        <f t="shared" ref="AJ364" si="1083">AJ363</f>
        <v>0</v>
      </c>
      <c r="AK364" s="411">
        <f t="shared" ref="AK364" si="1084">AK363</f>
        <v>0</v>
      </c>
      <c r="AL364" s="411">
        <f t="shared" ref="AL364" si="1085">AL363</f>
        <v>0</v>
      </c>
      <c r="AM364" s="306"/>
    </row>
    <row r="365" spans="1:39" hidden="1" outlineLevel="1">
      <c r="B365" s="520"/>
      <c r="C365" s="291"/>
      <c r="D365" s="291"/>
      <c r="E365" s="770"/>
      <c r="F365" s="770"/>
      <c r="G365" s="770"/>
      <c r="H365" s="770"/>
      <c r="I365" s="770"/>
      <c r="J365" s="770"/>
      <c r="K365" s="770"/>
      <c r="L365" s="770"/>
      <c r="M365" s="770"/>
      <c r="N365" s="291"/>
      <c r="O365" s="770"/>
      <c r="P365" s="770"/>
      <c r="Q365" s="770"/>
      <c r="R365" s="770"/>
      <c r="S365" s="770"/>
      <c r="T365" s="770"/>
      <c r="U365" s="770"/>
      <c r="V365" s="770"/>
      <c r="W365" s="770"/>
      <c r="X365" s="770"/>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86">Z366</f>
        <v>0</v>
      </c>
      <c r="AA367" s="411">
        <f t="shared" ref="AA367" si="1087">AA366</f>
        <v>0</v>
      </c>
      <c r="AB367" s="411">
        <f t="shared" ref="AB367" si="1088">AB366</f>
        <v>0</v>
      </c>
      <c r="AC367" s="411">
        <f t="shared" ref="AC367" si="1089">AC366</f>
        <v>0</v>
      </c>
      <c r="AD367" s="411">
        <f t="shared" ref="AD367" si="1090">AD366</f>
        <v>0</v>
      </c>
      <c r="AE367" s="411">
        <f t="shared" ref="AE367" si="1091">AE366</f>
        <v>0</v>
      </c>
      <c r="AF367" s="411">
        <f t="shared" ref="AF367" si="1092">AF366</f>
        <v>0</v>
      </c>
      <c r="AG367" s="411">
        <f t="shared" ref="AG367" si="1093">AG366</f>
        <v>0</v>
      </c>
      <c r="AH367" s="411">
        <f t="shared" ref="AH367" si="1094">AH366</f>
        <v>0</v>
      </c>
      <c r="AI367" s="411">
        <f t="shared" ref="AI367" si="1095">AI366</f>
        <v>0</v>
      </c>
      <c r="AJ367" s="411">
        <f t="shared" ref="AJ367" si="1096">AJ366</f>
        <v>0</v>
      </c>
      <c r="AK367" s="411">
        <f t="shared" ref="AK367" si="1097">AK366</f>
        <v>0</v>
      </c>
      <c r="AL367" s="411">
        <f t="shared" ref="AL367" si="1098">AL366</f>
        <v>0</v>
      </c>
      <c r="AM367" s="306"/>
    </row>
    <row r="368" spans="1:39" hidden="1" outlineLevel="1">
      <c r="B368" s="520"/>
      <c r="C368" s="291"/>
      <c r="D368" s="291"/>
      <c r="E368" s="770"/>
      <c r="F368" s="770"/>
      <c r="G368" s="770"/>
      <c r="H368" s="770"/>
      <c r="I368" s="770"/>
      <c r="J368" s="770"/>
      <c r="K368" s="770"/>
      <c r="L368" s="770"/>
      <c r="M368" s="770"/>
      <c r="N368" s="291"/>
      <c r="O368" s="770"/>
      <c r="P368" s="770"/>
      <c r="Q368" s="770"/>
      <c r="R368" s="770"/>
      <c r="S368" s="770"/>
      <c r="T368" s="770"/>
      <c r="U368" s="770"/>
      <c r="V368" s="770"/>
      <c r="W368" s="770"/>
      <c r="X368" s="770"/>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99">Z369</f>
        <v>0</v>
      </c>
      <c r="AA370" s="411">
        <f t="shared" ref="AA370" si="1100">AA369</f>
        <v>0</v>
      </c>
      <c r="AB370" s="411">
        <f t="shared" ref="AB370" si="1101">AB369</f>
        <v>0</v>
      </c>
      <c r="AC370" s="411">
        <f t="shared" ref="AC370" si="1102">AC369</f>
        <v>0</v>
      </c>
      <c r="AD370" s="411">
        <f t="shared" ref="AD370" si="1103">AD369</f>
        <v>0</v>
      </c>
      <c r="AE370" s="411">
        <f t="shared" ref="AE370" si="1104">AE369</f>
        <v>0</v>
      </c>
      <c r="AF370" s="411">
        <f t="shared" ref="AF370" si="1105">AF369</f>
        <v>0</v>
      </c>
      <c r="AG370" s="411">
        <f t="shared" ref="AG370" si="1106">AG369</f>
        <v>0</v>
      </c>
      <c r="AH370" s="411">
        <f t="shared" ref="AH370" si="1107">AH369</f>
        <v>0</v>
      </c>
      <c r="AI370" s="411">
        <f t="shared" ref="AI370" si="1108">AI369</f>
        <v>0</v>
      </c>
      <c r="AJ370" s="411">
        <f t="shared" ref="AJ370" si="1109">AJ369</f>
        <v>0</v>
      </c>
      <c r="AK370" s="411">
        <f t="shared" ref="AK370" si="1110">AK369</f>
        <v>0</v>
      </c>
      <c r="AL370" s="411">
        <f t="shared" ref="AL370" si="1111">AL369</f>
        <v>0</v>
      </c>
      <c r="AM370" s="306"/>
    </row>
    <row r="371" spans="1:42" hidden="1" outlineLevel="1">
      <c r="B371" s="520"/>
      <c r="C371" s="291"/>
      <c r="D371" s="291"/>
      <c r="E371" s="770"/>
      <c r="F371" s="770"/>
      <c r="G371" s="770"/>
      <c r="H371" s="770"/>
      <c r="I371" s="770"/>
      <c r="J371" s="770"/>
      <c r="K371" s="770"/>
      <c r="L371" s="770"/>
      <c r="M371" s="770"/>
      <c r="N371" s="291"/>
      <c r="O371" s="770"/>
      <c r="P371" s="770"/>
      <c r="Q371" s="770"/>
      <c r="R371" s="770"/>
      <c r="S371" s="770"/>
      <c r="T371" s="770"/>
      <c r="U371" s="770"/>
      <c r="V371" s="770"/>
      <c r="W371" s="770"/>
      <c r="X371" s="770"/>
      <c r="Y371" s="412"/>
      <c r="Z371" s="425"/>
      <c r="AA371" s="425"/>
      <c r="AB371" s="425"/>
      <c r="AC371" s="425"/>
      <c r="AD371" s="425"/>
      <c r="AE371" s="425"/>
      <c r="AF371" s="425"/>
      <c r="AG371" s="425"/>
      <c r="AH371" s="425"/>
      <c r="AI371" s="425"/>
      <c r="AJ371" s="425"/>
      <c r="AK371" s="425"/>
      <c r="AL371" s="425"/>
      <c r="AM371" s="306"/>
    </row>
    <row r="372" spans="1:42" ht="30"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112">Z372</f>
        <v>0</v>
      </c>
      <c r="AA373" s="411">
        <f t="shared" ref="AA373" si="1113">AA372</f>
        <v>0</v>
      </c>
      <c r="AB373" s="411">
        <f t="shared" ref="AB373" si="1114">AB372</f>
        <v>0</v>
      </c>
      <c r="AC373" s="411">
        <f t="shared" ref="AC373" si="1115">AC372</f>
        <v>0</v>
      </c>
      <c r="AD373" s="411">
        <f t="shared" ref="AD373" si="1116">AD372</f>
        <v>0</v>
      </c>
      <c r="AE373" s="411">
        <f t="shared" ref="AE373" si="1117">AE372</f>
        <v>0</v>
      </c>
      <c r="AF373" s="411">
        <f t="shared" ref="AF373" si="1118">AF372</f>
        <v>0</v>
      </c>
      <c r="AG373" s="411">
        <f t="shared" ref="AG373" si="1119">AG372</f>
        <v>0</v>
      </c>
      <c r="AH373" s="411">
        <f t="shared" ref="AH373" si="1120">AH372</f>
        <v>0</v>
      </c>
      <c r="AI373" s="411">
        <f t="shared" ref="AI373" si="1121">AI372</f>
        <v>0</v>
      </c>
      <c r="AJ373" s="411">
        <f t="shared" ref="AJ373" si="1122">AJ372</f>
        <v>0</v>
      </c>
      <c r="AK373" s="411">
        <f t="shared" ref="AK373" si="1123">AK372</f>
        <v>0</v>
      </c>
      <c r="AL373" s="411">
        <f t="shared" ref="AL373" si="1124">AL372</f>
        <v>0</v>
      </c>
      <c r="AM373" s="306"/>
    </row>
    <row r="374" spans="1:42" hidden="1" outlineLevel="1">
      <c r="B374" s="520"/>
      <c r="C374" s="291"/>
      <c r="D374" s="291"/>
      <c r="E374" s="770"/>
      <c r="F374" s="770"/>
      <c r="G374" s="770"/>
      <c r="H374" s="770"/>
      <c r="I374" s="770"/>
      <c r="J374" s="770"/>
      <c r="K374" s="770"/>
      <c r="L374" s="770"/>
      <c r="M374" s="770"/>
      <c r="N374" s="291"/>
      <c r="O374" s="770"/>
      <c r="P374" s="770"/>
      <c r="Q374" s="770"/>
      <c r="R374" s="770"/>
      <c r="S374" s="770"/>
      <c r="T374" s="770"/>
      <c r="U374" s="770"/>
      <c r="V374" s="770"/>
      <c r="W374" s="770"/>
      <c r="X374" s="770"/>
      <c r="Y374" s="412"/>
      <c r="Z374" s="425"/>
      <c r="AA374" s="425"/>
      <c r="AB374" s="425"/>
      <c r="AC374" s="425"/>
      <c r="AD374" s="425"/>
      <c r="AE374" s="425"/>
      <c r="AF374" s="425"/>
      <c r="AG374" s="425"/>
      <c r="AH374" s="425"/>
      <c r="AI374" s="425"/>
      <c r="AJ374" s="425"/>
      <c r="AK374" s="425"/>
      <c r="AL374" s="425"/>
      <c r="AM374" s="306"/>
    </row>
    <row r="375" spans="1:42" hidden="1" outlineLevel="1">
      <c r="A375" s="522">
        <v>49</v>
      </c>
      <c r="B375" s="520" t="s">
        <v>752</v>
      </c>
      <c r="C375" s="291" t="s">
        <v>25</v>
      </c>
      <c r="D375" s="295">
        <v>202605</v>
      </c>
      <c r="E375" s="295">
        <f>'7.  Persistence Report'!AW77</f>
        <v>202605</v>
      </c>
      <c r="F375" s="295">
        <f>'7.  Persistence Report'!AX77</f>
        <v>202605</v>
      </c>
      <c r="G375" s="295">
        <f>'7.  Persistence Report'!AY77</f>
        <v>202605</v>
      </c>
      <c r="H375" s="295">
        <f>'7.  Persistence Report'!AZ77</f>
        <v>202605</v>
      </c>
      <c r="I375" s="295">
        <f>'7.  Persistence Report'!BA77</f>
        <v>202605</v>
      </c>
      <c r="J375" s="295">
        <f>'7.  Persistence Report'!BB77</f>
        <v>202605</v>
      </c>
      <c r="K375" s="295">
        <f>'7.  Persistence Report'!BC77</f>
        <v>202605</v>
      </c>
      <c r="L375" s="295">
        <f>'7.  Persistence Report'!BD77</f>
        <v>202605</v>
      </c>
      <c r="M375" s="295">
        <f>'7.  Persistence Report'!BE77</f>
        <v>202605</v>
      </c>
      <c r="N375" s="295">
        <v>12</v>
      </c>
      <c r="O375" s="295">
        <v>13</v>
      </c>
      <c r="P375" s="295">
        <f>'7.  Persistence Report'!R77</f>
        <v>13</v>
      </c>
      <c r="Q375" s="295">
        <f>'7.  Persistence Report'!S77</f>
        <v>13</v>
      </c>
      <c r="R375" s="295">
        <f>'7.  Persistence Report'!T77</f>
        <v>13</v>
      </c>
      <c r="S375" s="295">
        <f>'7.  Persistence Report'!U77</f>
        <v>13</v>
      </c>
      <c r="T375" s="295">
        <f>'7.  Persistence Report'!V77</f>
        <v>13</v>
      </c>
      <c r="U375" s="295">
        <f>'7.  Persistence Report'!W77</f>
        <v>13</v>
      </c>
      <c r="V375" s="295">
        <f>'7.  Persistence Report'!X77</f>
        <v>13</v>
      </c>
      <c r="W375" s="295">
        <f>'7.  Persistence Report'!Y77</f>
        <v>13</v>
      </c>
      <c r="X375" s="295">
        <f>'7.  Persistence Report'!Z77</f>
        <v>13</v>
      </c>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25">Z375</f>
        <v>0</v>
      </c>
      <c r="AA376" s="411">
        <f t="shared" ref="AA376" si="1126">AA375</f>
        <v>0</v>
      </c>
      <c r="AB376" s="411">
        <f t="shared" ref="AB376" si="1127">AB375</f>
        <v>0</v>
      </c>
      <c r="AC376" s="411">
        <f t="shared" ref="AC376" si="1128">AC375</f>
        <v>0</v>
      </c>
      <c r="AD376" s="411">
        <f t="shared" ref="AD376" si="1129">AD375</f>
        <v>0</v>
      </c>
      <c r="AE376" s="411">
        <f t="shared" ref="AE376" si="1130">AE375</f>
        <v>0</v>
      </c>
      <c r="AF376" s="411">
        <f t="shared" ref="AF376" si="1131">AF375</f>
        <v>0</v>
      </c>
      <c r="AG376" s="411">
        <f t="shared" ref="AG376" si="1132">AG375</f>
        <v>0</v>
      </c>
      <c r="AH376" s="411">
        <f t="shared" ref="AH376" si="1133">AH375</f>
        <v>0</v>
      </c>
      <c r="AI376" s="411">
        <f t="shared" ref="AI376" si="1134">AI375</f>
        <v>0</v>
      </c>
      <c r="AJ376" s="411">
        <f t="shared" ref="AJ376" si="1135">AJ375</f>
        <v>0</v>
      </c>
      <c r="AK376" s="411">
        <f t="shared" ref="AK376" si="1136">AK375</f>
        <v>0</v>
      </c>
      <c r="AL376" s="411">
        <f t="shared" ref="AL376" si="1137">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136593838.98537177</v>
      </c>
      <c r="E378" s="329"/>
      <c r="F378" s="329"/>
      <c r="G378" s="329"/>
      <c r="H378" s="329"/>
      <c r="I378" s="329"/>
      <c r="J378" s="329"/>
      <c r="K378" s="329"/>
      <c r="L378" s="329"/>
      <c r="M378" s="329"/>
      <c r="N378" s="329"/>
      <c r="O378" s="329">
        <f>SUM(O221:O376)</f>
        <v>22206.330941563509</v>
      </c>
      <c r="P378" s="329"/>
      <c r="Q378" s="329"/>
      <c r="R378" s="329"/>
      <c r="S378" s="329"/>
      <c r="T378" s="329"/>
      <c r="U378" s="329"/>
      <c r="V378" s="329"/>
      <c r="W378" s="329"/>
      <c r="X378" s="329"/>
      <c r="Y378" s="329">
        <f>IF(Y219="kWh",SUMPRODUCT(D221:D376,Y221:Y376))</f>
        <v>55457287.249621972</v>
      </c>
      <c r="Z378" s="329">
        <f>IF(Z219="kWh",SUMPRODUCT(D221:D376,Z221:Z376))</f>
        <v>11090992.278800024</v>
      </c>
      <c r="AA378" s="329">
        <f>IF(AA219="kw",SUMPRODUCT(N221:N376,O221:O376,AA221:AA376),SUMPRODUCT(D221:D376,AA221:AA376))</f>
        <v>131989.95246193898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38">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39">Y208*Y381</f>
        <v>0</v>
      </c>
      <c r="Z386" s="378">
        <f t="shared" si="1139"/>
        <v>0</v>
      </c>
      <c r="AA386" s="378">
        <f t="shared" si="1139"/>
        <v>0</v>
      </c>
      <c r="AB386" s="378">
        <f t="shared" si="1139"/>
        <v>0</v>
      </c>
      <c r="AC386" s="378">
        <f t="shared" si="1139"/>
        <v>0</v>
      </c>
      <c r="AD386" s="378">
        <f t="shared" si="1139"/>
        <v>0</v>
      </c>
      <c r="AE386" s="378">
        <f t="shared" si="1139"/>
        <v>0</v>
      </c>
      <c r="AF386" s="378">
        <f t="shared" si="1139"/>
        <v>0</v>
      </c>
      <c r="AG386" s="378">
        <f t="shared" si="1139"/>
        <v>0</v>
      </c>
      <c r="AH386" s="378">
        <f t="shared" si="1139"/>
        <v>0</v>
      </c>
      <c r="AI386" s="378">
        <f t="shared" si="1139"/>
        <v>0</v>
      </c>
      <c r="AJ386" s="378">
        <f t="shared" si="1139"/>
        <v>0</v>
      </c>
      <c r="AK386" s="378">
        <f t="shared" si="1139"/>
        <v>0</v>
      </c>
      <c r="AL386" s="378">
        <f t="shared" si="1139"/>
        <v>0</v>
      </c>
      <c r="AM386" s="629">
        <f t="shared" si="1138"/>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40">Z378*Z381</f>
        <v>0</v>
      </c>
      <c r="AA387" s="378">
        <f t="shared" si="1140"/>
        <v>0</v>
      </c>
      <c r="AB387" s="378">
        <f t="shared" si="1140"/>
        <v>0</v>
      </c>
      <c r="AC387" s="378">
        <f t="shared" si="1140"/>
        <v>0</v>
      </c>
      <c r="AD387" s="378">
        <f t="shared" si="1140"/>
        <v>0</v>
      </c>
      <c r="AE387" s="378">
        <f t="shared" si="1140"/>
        <v>0</v>
      </c>
      <c r="AF387" s="378">
        <f t="shared" si="1140"/>
        <v>0</v>
      </c>
      <c r="AG387" s="378">
        <f t="shared" si="1140"/>
        <v>0</v>
      </c>
      <c r="AH387" s="378">
        <f t="shared" si="1140"/>
        <v>0</v>
      </c>
      <c r="AI387" s="378">
        <f t="shared" si="1140"/>
        <v>0</v>
      </c>
      <c r="AJ387" s="378">
        <f t="shared" si="1140"/>
        <v>0</v>
      </c>
      <c r="AK387" s="378">
        <f t="shared" si="1140"/>
        <v>0</v>
      </c>
      <c r="AL387" s="378">
        <f t="shared" si="1140"/>
        <v>0</v>
      </c>
      <c r="AM387" s="629">
        <f t="shared" si="1138"/>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41">SUM(Z382:Z387)</f>
        <v>0</v>
      </c>
      <c r="AA388" s="346">
        <f t="shared" si="1141"/>
        <v>0</v>
      </c>
      <c r="AB388" s="346">
        <f t="shared" si="1141"/>
        <v>0</v>
      </c>
      <c r="AC388" s="346">
        <f t="shared" si="1141"/>
        <v>0</v>
      </c>
      <c r="AD388" s="346">
        <f t="shared" si="1141"/>
        <v>0</v>
      </c>
      <c r="AE388" s="346">
        <f t="shared" si="1141"/>
        <v>0</v>
      </c>
      <c r="AF388" s="346">
        <f>SUM(AF382:AF387)</f>
        <v>0</v>
      </c>
      <c r="AG388" s="346">
        <f t="shared" ref="AG388:AL388" si="1142">SUM(AG382:AG387)</f>
        <v>0</v>
      </c>
      <c r="AH388" s="346">
        <f t="shared" si="1142"/>
        <v>0</v>
      </c>
      <c r="AI388" s="346">
        <f t="shared" si="1142"/>
        <v>0</v>
      </c>
      <c r="AJ388" s="346">
        <f t="shared" si="1142"/>
        <v>0</v>
      </c>
      <c r="AK388" s="346">
        <f t="shared" si="1142"/>
        <v>0</v>
      </c>
      <c r="AL388" s="346">
        <f t="shared" si="1142"/>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43">Z379*Z381</f>
        <v>0</v>
      </c>
      <c r="AA389" s="347">
        <f t="shared" si="1143"/>
        <v>0</v>
      </c>
      <c r="AB389" s="347">
        <f t="shared" si="1143"/>
        <v>0</v>
      </c>
      <c r="AC389" s="347">
        <f t="shared" si="1143"/>
        <v>0</v>
      </c>
      <c r="AD389" s="347">
        <f t="shared" si="1143"/>
        <v>0</v>
      </c>
      <c r="AE389" s="347">
        <f t="shared" si="1143"/>
        <v>0</v>
      </c>
      <c r="AF389" s="347">
        <f>AF379*AF381</f>
        <v>0</v>
      </c>
      <c r="AG389" s="347">
        <f t="shared" ref="AG389:AL389" si="1144">AG379*AG381</f>
        <v>0</v>
      </c>
      <c r="AH389" s="347">
        <f t="shared" si="1144"/>
        <v>0</v>
      </c>
      <c r="AI389" s="347">
        <f t="shared" si="1144"/>
        <v>0</v>
      </c>
      <c r="AJ389" s="347">
        <f t="shared" si="1144"/>
        <v>0</v>
      </c>
      <c r="AK389" s="347">
        <f t="shared" si="1144"/>
        <v>0</v>
      </c>
      <c r="AL389" s="347">
        <f t="shared" si="1144"/>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44037972.214924484</v>
      </c>
      <c r="Z392" s="291">
        <f>SUMPRODUCT(E221:E376,Z221:Z376)</f>
        <v>11113995.637483273</v>
      </c>
      <c r="AA392" s="291">
        <f t="shared" ref="AA392:AL392" si="1145">IF(AA219="kw",SUMPRODUCT($N$221:$N$376,$P$221:$P$376,AA221:AA376),SUMPRODUCT($E$221:$E$376,AA221:AA376))</f>
        <v>131342.92975235108</v>
      </c>
      <c r="AB392" s="291">
        <f t="shared" si="1145"/>
        <v>0</v>
      </c>
      <c r="AC392" s="291">
        <f t="shared" si="1145"/>
        <v>0</v>
      </c>
      <c r="AD392" s="291">
        <f t="shared" si="1145"/>
        <v>0</v>
      </c>
      <c r="AE392" s="291">
        <f t="shared" si="1145"/>
        <v>0</v>
      </c>
      <c r="AF392" s="291">
        <f t="shared" si="1145"/>
        <v>0</v>
      </c>
      <c r="AG392" s="291">
        <f t="shared" si="1145"/>
        <v>0</v>
      </c>
      <c r="AH392" s="291">
        <f t="shared" si="1145"/>
        <v>0</v>
      </c>
      <c r="AI392" s="291">
        <f t="shared" si="1145"/>
        <v>0</v>
      </c>
      <c r="AJ392" s="291">
        <f t="shared" si="1145"/>
        <v>0</v>
      </c>
      <c r="AK392" s="291">
        <f t="shared" si="1145"/>
        <v>0</v>
      </c>
      <c r="AL392" s="291">
        <f t="shared" si="1145"/>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44037972.214924484</v>
      </c>
      <c r="Z393" s="291">
        <f>SUMPRODUCT(F221:F376,Z221:Z376)</f>
        <v>11118296.78688495</v>
      </c>
      <c r="AA393" s="291">
        <f t="shared" ref="AA393:AL393" si="1146">IF(AA219="kw",SUMPRODUCT($N$221:$N$376,$Q$221:$Q$376,AA221:AA376),SUMPRODUCT($F$221:$F$376,AA221:AA376))</f>
        <v>131128.76335235106</v>
      </c>
      <c r="AB393" s="291">
        <f t="shared" si="1146"/>
        <v>0</v>
      </c>
      <c r="AC393" s="291">
        <f t="shared" si="1146"/>
        <v>0</v>
      </c>
      <c r="AD393" s="291">
        <f t="shared" si="1146"/>
        <v>0</v>
      </c>
      <c r="AE393" s="291">
        <f t="shared" si="1146"/>
        <v>0</v>
      </c>
      <c r="AF393" s="291">
        <f t="shared" si="1146"/>
        <v>0</v>
      </c>
      <c r="AG393" s="291">
        <f t="shared" si="1146"/>
        <v>0</v>
      </c>
      <c r="AH393" s="291">
        <f t="shared" si="1146"/>
        <v>0</v>
      </c>
      <c r="AI393" s="291">
        <f t="shared" si="1146"/>
        <v>0</v>
      </c>
      <c r="AJ393" s="291">
        <f t="shared" si="1146"/>
        <v>0</v>
      </c>
      <c r="AK393" s="291">
        <f t="shared" si="1146"/>
        <v>0</v>
      </c>
      <c r="AL393" s="291">
        <f t="shared" si="1146"/>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40014022</v>
      </c>
      <c r="Z394" s="291">
        <f>SUMPRODUCT(G221:G376,Z221:Z376)</f>
        <v>8960634.25</v>
      </c>
      <c r="AA394" s="291">
        <f t="shared" ref="AA394:AL394" si="1147">IF(AA219="kw",SUMPRODUCT($N$221:$N$376,$R$221:$R$376,AA221:AA376),SUMPRODUCT($G$221:$G$376,AA221:AA376))</f>
        <v>104498.64</v>
      </c>
      <c r="AB394" s="291">
        <f t="shared" si="1147"/>
        <v>0</v>
      </c>
      <c r="AC394" s="291">
        <f t="shared" si="1147"/>
        <v>0</v>
      </c>
      <c r="AD394" s="291">
        <f t="shared" si="1147"/>
        <v>0</v>
      </c>
      <c r="AE394" s="291">
        <f t="shared" si="1147"/>
        <v>0</v>
      </c>
      <c r="AF394" s="291">
        <f t="shared" si="1147"/>
        <v>0</v>
      </c>
      <c r="AG394" s="291">
        <f t="shared" si="1147"/>
        <v>0</v>
      </c>
      <c r="AH394" s="291">
        <f t="shared" si="1147"/>
        <v>0</v>
      </c>
      <c r="AI394" s="291">
        <f t="shared" si="1147"/>
        <v>0</v>
      </c>
      <c r="AJ394" s="291">
        <f t="shared" si="1147"/>
        <v>0</v>
      </c>
      <c r="AK394" s="291">
        <f t="shared" si="1147"/>
        <v>0</v>
      </c>
      <c r="AL394" s="291">
        <f t="shared" si="1147"/>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40014022</v>
      </c>
      <c r="Z395" s="326">
        <f>SUMPRODUCT(H221:H376,Z221:Z376)</f>
        <v>8893875.8500000015</v>
      </c>
      <c r="AA395" s="326">
        <f t="shared" ref="AA395:AL395" si="1148">IF(AA219="kw",SUMPRODUCT($N$221:$N$376,$S$221:$S$376,AA221:AA376),SUMPRODUCT($H$221:$H$376,AA221:AA376))</f>
        <v>104498.64</v>
      </c>
      <c r="AB395" s="326">
        <f t="shared" si="1148"/>
        <v>0</v>
      </c>
      <c r="AC395" s="326">
        <f t="shared" si="1148"/>
        <v>0</v>
      </c>
      <c r="AD395" s="326">
        <f t="shared" si="1148"/>
        <v>0</v>
      </c>
      <c r="AE395" s="326">
        <f t="shared" si="1148"/>
        <v>0</v>
      </c>
      <c r="AF395" s="326">
        <f t="shared" si="1148"/>
        <v>0</v>
      </c>
      <c r="AG395" s="326">
        <f t="shared" si="1148"/>
        <v>0</v>
      </c>
      <c r="AH395" s="326">
        <f t="shared" si="1148"/>
        <v>0</v>
      </c>
      <c r="AI395" s="326">
        <f t="shared" si="1148"/>
        <v>0</v>
      </c>
      <c r="AJ395" s="326">
        <f t="shared" si="1148"/>
        <v>0</v>
      </c>
      <c r="AK395" s="326">
        <f t="shared" si="1148"/>
        <v>0</v>
      </c>
      <c r="AL395" s="326">
        <f t="shared" si="1148"/>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4" t="s">
        <v>211</v>
      </c>
      <c r="C400" s="826" t="s">
        <v>33</v>
      </c>
      <c r="D400" s="284" t="s">
        <v>422</v>
      </c>
      <c r="E400" s="828" t="s">
        <v>209</v>
      </c>
      <c r="F400" s="829"/>
      <c r="G400" s="829"/>
      <c r="H400" s="829"/>
      <c r="I400" s="829"/>
      <c r="J400" s="829"/>
      <c r="K400" s="829"/>
      <c r="L400" s="829"/>
      <c r="M400" s="830"/>
      <c r="N400" s="831" t="s">
        <v>213</v>
      </c>
      <c r="O400" s="284" t="s">
        <v>423</v>
      </c>
      <c r="P400" s="828" t="s">
        <v>212</v>
      </c>
      <c r="Q400" s="829"/>
      <c r="R400" s="829"/>
      <c r="S400" s="829"/>
      <c r="T400" s="829"/>
      <c r="U400" s="829"/>
      <c r="V400" s="829"/>
      <c r="W400" s="829"/>
      <c r="X400" s="830"/>
      <c r="Y400" s="821" t="s">
        <v>243</v>
      </c>
      <c r="Z400" s="822"/>
      <c r="AA400" s="822"/>
      <c r="AB400" s="822"/>
      <c r="AC400" s="822"/>
      <c r="AD400" s="822"/>
      <c r="AE400" s="822"/>
      <c r="AF400" s="822"/>
      <c r="AG400" s="822"/>
      <c r="AH400" s="822"/>
      <c r="AI400" s="822"/>
      <c r="AJ400" s="822"/>
      <c r="AK400" s="822"/>
      <c r="AL400" s="822"/>
      <c r="AM400" s="823"/>
    </row>
    <row r="401" spans="1:39" ht="61.5" customHeight="1">
      <c r="B401" s="825"/>
      <c r="C401" s="827"/>
      <c r="D401" s="285">
        <v>2017</v>
      </c>
      <c r="E401" s="285">
        <v>2018</v>
      </c>
      <c r="F401" s="285">
        <v>2019</v>
      </c>
      <c r="G401" s="285">
        <v>2020</v>
      </c>
      <c r="H401" s="285">
        <v>2021</v>
      </c>
      <c r="I401" s="285">
        <v>2022</v>
      </c>
      <c r="J401" s="285">
        <v>2023</v>
      </c>
      <c r="K401" s="285">
        <v>2024</v>
      </c>
      <c r="L401" s="285">
        <v>2025</v>
      </c>
      <c r="M401" s="285">
        <v>2026</v>
      </c>
      <c r="N401" s="83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Large Use</v>
      </c>
      <c r="AC401" s="285" t="str">
        <f>'1.  LRAMVA Summary'!H52</f>
        <v>Unmetered Scattered Load</v>
      </c>
      <c r="AD401" s="285" t="str">
        <f>'1.  LRAMVA Summary'!I52</f>
        <v>Sentinel Lighting</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49">Z404</f>
        <v>0</v>
      </c>
      <c r="AA405" s="411">
        <f t="shared" ref="AA405" si="1150">AA404</f>
        <v>0</v>
      </c>
      <c r="AB405" s="411">
        <f t="shared" ref="AB405" si="1151">AB404</f>
        <v>0</v>
      </c>
      <c r="AC405" s="411">
        <f t="shared" ref="AC405" si="1152">AC404</f>
        <v>0</v>
      </c>
      <c r="AD405" s="411">
        <f t="shared" ref="AD405" si="1153">AD404</f>
        <v>0</v>
      </c>
      <c r="AE405" s="411">
        <f t="shared" ref="AE405" si="1154">AE404</f>
        <v>0</v>
      </c>
      <c r="AF405" s="411">
        <f t="shared" ref="AF405" si="1155">AF404</f>
        <v>0</v>
      </c>
      <c r="AG405" s="411">
        <f t="shared" ref="AG405" si="1156">AG404</f>
        <v>0</v>
      </c>
      <c r="AH405" s="411">
        <f t="shared" ref="AH405" si="1157">AH404</f>
        <v>0</v>
      </c>
      <c r="AI405" s="411">
        <f t="shared" ref="AI405" si="1158">AI404</f>
        <v>0</v>
      </c>
      <c r="AJ405" s="411">
        <f t="shared" ref="AJ405" si="1159">AJ404</f>
        <v>0</v>
      </c>
      <c r="AK405" s="411">
        <f t="shared" ref="AK405" si="1160">AK404</f>
        <v>0</v>
      </c>
      <c r="AL405" s="411">
        <f t="shared" ref="AL405" si="1161">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62">Z407</f>
        <v>0</v>
      </c>
      <c r="AA408" s="411">
        <f t="shared" ref="AA408" si="1163">AA407</f>
        <v>0</v>
      </c>
      <c r="AB408" s="411">
        <f t="shared" ref="AB408" si="1164">AB407</f>
        <v>0</v>
      </c>
      <c r="AC408" s="411">
        <f t="shared" ref="AC408" si="1165">AC407</f>
        <v>0</v>
      </c>
      <c r="AD408" s="411">
        <f t="shared" ref="AD408" si="1166">AD407</f>
        <v>0</v>
      </c>
      <c r="AE408" s="411">
        <f t="shared" ref="AE408" si="1167">AE407</f>
        <v>0</v>
      </c>
      <c r="AF408" s="411">
        <f t="shared" ref="AF408" si="1168">AF407</f>
        <v>0</v>
      </c>
      <c r="AG408" s="411">
        <f t="shared" ref="AG408" si="1169">AG407</f>
        <v>0</v>
      </c>
      <c r="AH408" s="411">
        <f t="shared" ref="AH408" si="1170">AH407</f>
        <v>0</v>
      </c>
      <c r="AI408" s="411">
        <f t="shared" ref="AI408" si="1171">AI407</f>
        <v>0</v>
      </c>
      <c r="AJ408" s="411">
        <f t="shared" ref="AJ408" si="1172">AJ407</f>
        <v>0</v>
      </c>
      <c r="AK408" s="411">
        <f t="shared" ref="AK408" si="1173">AK407</f>
        <v>0</v>
      </c>
      <c r="AL408" s="411">
        <f t="shared" ref="AL408" si="1174">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75">Z410</f>
        <v>0</v>
      </c>
      <c r="AA411" s="411">
        <f t="shared" ref="AA411" si="1176">AA410</f>
        <v>0</v>
      </c>
      <c r="AB411" s="411">
        <f t="shared" ref="AB411" si="1177">AB410</f>
        <v>0</v>
      </c>
      <c r="AC411" s="411">
        <f t="shared" ref="AC411" si="1178">AC410</f>
        <v>0</v>
      </c>
      <c r="AD411" s="411">
        <f t="shared" ref="AD411" si="1179">AD410</f>
        <v>0</v>
      </c>
      <c r="AE411" s="411">
        <f t="shared" ref="AE411" si="1180">AE410</f>
        <v>0</v>
      </c>
      <c r="AF411" s="411">
        <f t="shared" ref="AF411" si="1181">AF410</f>
        <v>0</v>
      </c>
      <c r="AG411" s="411">
        <f t="shared" ref="AG411" si="1182">AG410</f>
        <v>0</v>
      </c>
      <c r="AH411" s="411">
        <f t="shared" ref="AH411" si="1183">AH410</f>
        <v>0</v>
      </c>
      <c r="AI411" s="411">
        <f t="shared" ref="AI411" si="1184">AI410</f>
        <v>0</v>
      </c>
      <c r="AJ411" s="411">
        <f t="shared" ref="AJ411" si="1185">AJ410</f>
        <v>0</v>
      </c>
      <c r="AK411" s="411">
        <f t="shared" ref="AK411" si="1186">AK410</f>
        <v>0</v>
      </c>
      <c r="AL411" s="411">
        <f t="shared" ref="AL411" si="1187">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88">Z413</f>
        <v>0</v>
      </c>
      <c r="AA414" s="411">
        <f t="shared" ref="AA414" si="1189">AA413</f>
        <v>0</v>
      </c>
      <c r="AB414" s="411">
        <f t="shared" ref="AB414" si="1190">AB413</f>
        <v>0</v>
      </c>
      <c r="AC414" s="411">
        <f t="shared" ref="AC414" si="1191">AC413</f>
        <v>0</v>
      </c>
      <c r="AD414" s="411">
        <f t="shared" ref="AD414" si="1192">AD413</f>
        <v>0</v>
      </c>
      <c r="AE414" s="411">
        <f t="shared" ref="AE414" si="1193">AE413</f>
        <v>0</v>
      </c>
      <c r="AF414" s="411">
        <f t="shared" ref="AF414" si="1194">AF413</f>
        <v>0</v>
      </c>
      <c r="AG414" s="411">
        <f t="shared" ref="AG414" si="1195">AG413</f>
        <v>0</v>
      </c>
      <c r="AH414" s="411">
        <f t="shared" ref="AH414" si="1196">AH413</f>
        <v>0</v>
      </c>
      <c r="AI414" s="411">
        <f t="shared" ref="AI414" si="1197">AI413</f>
        <v>0</v>
      </c>
      <c r="AJ414" s="411">
        <f t="shared" ref="AJ414" si="1198">AJ413</f>
        <v>0</v>
      </c>
      <c r="AK414" s="411">
        <f t="shared" ref="AK414" si="1199">AK413</f>
        <v>0</v>
      </c>
      <c r="AL414" s="411">
        <f t="shared" ref="AL414" si="1200">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201">Z416</f>
        <v>0</v>
      </c>
      <c r="AA417" s="411">
        <f t="shared" ref="AA417" si="1202">AA416</f>
        <v>0</v>
      </c>
      <c r="AB417" s="411">
        <f t="shared" ref="AB417" si="1203">AB416</f>
        <v>0</v>
      </c>
      <c r="AC417" s="411">
        <f t="shared" ref="AC417" si="1204">AC416</f>
        <v>0</v>
      </c>
      <c r="AD417" s="411">
        <f t="shared" ref="AD417" si="1205">AD416</f>
        <v>0</v>
      </c>
      <c r="AE417" s="411">
        <f t="shared" ref="AE417" si="1206">AE416</f>
        <v>0</v>
      </c>
      <c r="AF417" s="411">
        <f t="shared" ref="AF417" si="1207">AF416</f>
        <v>0</v>
      </c>
      <c r="AG417" s="411">
        <f t="shared" ref="AG417" si="1208">AG416</f>
        <v>0</v>
      </c>
      <c r="AH417" s="411">
        <f t="shared" ref="AH417" si="1209">AH416</f>
        <v>0</v>
      </c>
      <c r="AI417" s="411">
        <f t="shared" ref="AI417" si="1210">AI416</f>
        <v>0</v>
      </c>
      <c r="AJ417" s="411">
        <f t="shared" ref="AJ417" si="1211">AJ416</f>
        <v>0</v>
      </c>
      <c r="AK417" s="411">
        <f t="shared" ref="AK417" si="1212">AK416</f>
        <v>0</v>
      </c>
      <c r="AL417" s="411">
        <f t="shared" ref="AL417" si="1213">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14">Z420</f>
        <v>0</v>
      </c>
      <c r="AA421" s="411">
        <f t="shared" ref="AA421" si="1215">AA420</f>
        <v>0</v>
      </c>
      <c r="AB421" s="411">
        <f t="shared" ref="AB421" si="1216">AB420</f>
        <v>0</v>
      </c>
      <c r="AC421" s="411">
        <f t="shared" ref="AC421" si="1217">AC420</f>
        <v>0</v>
      </c>
      <c r="AD421" s="411">
        <f t="shared" ref="AD421" si="1218">AD420</f>
        <v>0</v>
      </c>
      <c r="AE421" s="411">
        <f t="shared" ref="AE421" si="1219">AE420</f>
        <v>0</v>
      </c>
      <c r="AF421" s="411">
        <f t="shared" ref="AF421" si="1220">AF420</f>
        <v>0</v>
      </c>
      <c r="AG421" s="411">
        <f t="shared" ref="AG421" si="1221">AG420</f>
        <v>0</v>
      </c>
      <c r="AH421" s="411">
        <f t="shared" ref="AH421" si="1222">AH420</f>
        <v>0</v>
      </c>
      <c r="AI421" s="411">
        <f t="shared" ref="AI421" si="1223">AI420</f>
        <v>0</v>
      </c>
      <c r="AJ421" s="411">
        <f t="shared" ref="AJ421" si="1224">AJ420</f>
        <v>0</v>
      </c>
      <c r="AK421" s="411">
        <f t="shared" ref="AK421" si="1225">AK420</f>
        <v>0</v>
      </c>
      <c r="AL421" s="411">
        <f t="shared" ref="AL421" si="1226">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27">Z423</f>
        <v>0</v>
      </c>
      <c r="AA424" s="411">
        <f t="shared" ref="AA424" si="1228">AA423</f>
        <v>0</v>
      </c>
      <c r="AB424" s="411">
        <f t="shared" ref="AB424" si="1229">AB423</f>
        <v>0</v>
      </c>
      <c r="AC424" s="411">
        <f t="shared" ref="AC424" si="1230">AC423</f>
        <v>0</v>
      </c>
      <c r="AD424" s="411">
        <f t="shared" ref="AD424" si="1231">AD423</f>
        <v>0</v>
      </c>
      <c r="AE424" s="411">
        <f t="shared" ref="AE424" si="1232">AE423</f>
        <v>0</v>
      </c>
      <c r="AF424" s="411">
        <f t="shared" ref="AF424" si="1233">AF423</f>
        <v>0</v>
      </c>
      <c r="AG424" s="411">
        <f t="shared" ref="AG424" si="1234">AG423</f>
        <v>0</v>
      </c>
      <c r="AH424" s="411">
        <f t="shared" ref="AH424" si="1235">AH423</f>
        <v>0</v>
      </c>
      <c r="AI424" s="411">
        <f t="shared" ref="AI424" si="1236">AI423</f>
        <v>0</v>
      </c>
      <c r="AJ424" s="411">
        <f t="shared" ref="AJ424" si="1237">AJ423</f>
        <v>0</v>
      </c>
      <c r="AK424" s="411">
        <f t="shared" ref="AK424" si="1238">AK423</f>
        <v>0</v>
      </c>
      <c r="AL424" s="411">
        <f t="shared" ref="AL424" si="1239">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40">Z426</f>
        <v>0</v>
      </c>
      <c r="AA427" s="411">
        <f t="shared" ref="AA427" si="1241">AA426</f>
        <v>0</v>
      </c>
      <c r="AB427" s="411">
        <f t="shared" ref="AB427" si="1242">AB426</f>
        <v>0</v>
      </c>
      <c r="AC427" s="411">
        <f t="shared" ref="AC427" si="1243">AC426</f>
        <v>0</v>
      </c>
      <c r="AD427" s="411">
        <f t="shared" ref="AD427" si="1244">AD426</f>
        <v>0</v>
      </c>
      <c r="AE427" s="411">
        <f t="shared" ref="AE427" si="1245">AE426</f>
        <v>0</v>
      </c>
      <c r="AF427" s="411">
        <f t="shared" ref="AF427" si="1246">AF426</f>
        <v>0</v>
      </c>
      <c r="AG427" s="411">
        <f t="shared" ref="AG427" si="1247">AG426</f>
        <v>0</v>
      </c>
      <c r="AH427" s="411">
        <f t="shared" ref="AH427" si="1248">AH426</f>
        <v>0</v>
      </c>
      <c r="AI427" s="411">
        <f t="shared" ref="AI427" si="1249">AI426</f>
        <v>0</v>
      </c>
      <c r="AJ427" s="411">
        <f t="shared" ref="AJ427" si="1250">AJ426</f>
        <v>0</v>
      </c>
      <c r="AK427" s="411">
        <f t="shared" ref="AK427" si="1251">AK426</f>
        <v>0</v>
      </c>
      <c r="AL427" s="411">
        <f t="shared" ref="AL427" si="1252">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53">Z429</f>
        <v>0</v>
      </c>
      <c r="AA430" s="411">
        <f t="shared" ref="AA430" si="1254">AA429</f>
        <v>0</v>
      </c>
      <c r="AB430" s="411">
        <f t="shared" ref="AB430" si="1255">AB429</f>
        <v>0</v>
      </c>
      <c r="AC430" s="411">
        <f t="shared" ref="AC430" si="1256">AC429</f>
        <v>0</v>
      </c>
      <c r="AD430" s="411">
        <f t="shared" ref="AD430" si="1257">AD429</f>
        <v>0</v>
      </c>
      <c r="AE430" s="411">
        <f t="shared" ref="AE430" si="1258">AE429</f>
        <v>0</v>
      </c>
      <c r="AF430" s="411">
        <f t="shared" ref="AF430" si="1259">AF429</f>
        <v>0</v>
      </c>
      <c r="AG430" s="411">
        <f t="shared" ref="AG430" si="1260">AG429</f>
        <v>0</v>
      </c>
      <c r="AH430" s="411">
        <f t="shared" ref="AH430" si="1261">AH429</f>
        <v>0</v>
      </c>
      <c r="AI430" s="411">
        <f t="shared" ref="AI430" si="1262">AI429</f>
        <v>0</v>
      </c>
      <c r="AJ430" s="411">
        <f t="shared" ref="AJ430" si="1263">AJ429</f>
        <v>0</v>
      </c>
      <c r="AK430" s="411">
        <f t="shared" ref="AK430" si="1264">AK429</f>
        <v>0</v>
      </c>
      <c r="AL430" s="411">
        <f t="shared" ref="AL430" si="1265">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66">Z432</f>
        <v>0</v>
      </c>
      <c r="AA433" s="411">
        <f t="shared" ref="AA433" si="1267">AA432</f>
        <v>0</v>
      </c>
      <c r="AB433" s="411">
        <f t="shared" ref="AB433" si="1268">AB432</f>
        <v>0</v>
      </c>
      <c r="AC433" s="411">
        <f t="shared" ref="AC433" si="1269">AC432</f>
        <v>0</v>
      </c>
      <c r="AD433" s="411">
        <f t="shared" ref="AD433" si="1270">AD432</f>
        <v>0</v>
      </c>
      <c r="AE433" s="411">
        <f t="shared" ref="AE433" si="1271">AE432</f>
        <v>0</v>
      </c>
      <c r="AF433" s="411">
        <f t="shared" ref="AF433" si="1272">AF432</f>
        <v>0</v>
      </c>
      <c r="AG433" s="411">
        <f t="shared" ref="AG433" si="1273">AG432</f>
        <v>0</v>
      </c>
      <c r="AH433" s="411">
        <f t="shared" ref="AH433" si="1274">AH432</f>
        <v>0</v>
      </c>
      <c r="AI433" s="411">
        <f t="shared" ref="AI433" si="1275">AI432</f>
        <v>0</v>
      </c>
      <c r="AJ433" s="411">
        <f t="shared" ref="AJ433" si="1276">AJ432</f>
        <v>0</v>
      </c>
      <c r="AK433" s="411">
        <f t="shared" ref="AK433" si="1277">AK432</f>
        <v>0</v>
      </c>
      <c r="AL433" s="411">
        <f t="shared" ref="AL433" si="1278">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79">Z436</f>
        <v>0</v>
      </c>
      <c r="AA437" s="411">
        <f t="shared" ref="AA437" si="1280">AA436</f>
        <v>0</v>
      </c>
      <c r="AB437" s="411">
        <f t="shared" ref="AB437" si="1281">AB436</f>
        <v>0</v>
      </c>
      <c r="AC437" s="411">
        <f t="shared" ref="AC437" si="1282">AC436</f>
        <v>0</v>
      </c>
      <c r="AD437" s="411">
        <f t="shared" ref="AD437" si="1283">AD436</f>
        <v>0</v>
      </c>
      <c r="AE437" s="411">
        <f t="shared" ref="AE437" si="1284">AE436</f>
        <v>0</v>
      </c>
      <c r="AF437" s="411">
        <f t="shared" ref="AF437" si="1285">AF436</f>
        <v>0</v>
      </c>
      <c r="AG437" s="411">
        <f t="shared" ref="AG437" si="1286">AG436</f>
        <v>0</v>
      </c>
      <c r="AH437" s="411">
        <f t="shared" ref="AH437" si="1287">AH436</f>
        <v>0</v>
      </c>
      <c r="AI437" s="411">
        <f t="shared" ref="AI437" si="1288">AI436</f>
        <v>0</v>
      </c>
      <c r="AJ437" s="411">
        <f t="shared" ref="AJ437" si="1289">AJ436</f>
        <v>0</v>
      </c>
      <c r="AK437" s="411">
        <f t="shared" ref="AK437" si="1290">AK436</f>
        <v>0</v>
      </c>
      <c r="AL437" s="411">
        <f t="shared" ref="AL437" si="1291">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92">Z439</f>
        <v>0</v>
      </c>
      <c r="AA440" s="411">
        <f t="shared" ref="AA440" si="1293">AA439</f>
        <v>0</v>
      </c>
      <c r="AB440" s="411">
        <f t="shared" ref="AB440" si="1294">AB439</f>
        <v>0</v>
      </c>
      <c r="AC440" s="411">
        <f t="shared" ref="AC440" si="1295">AC439</f>
        <v>0</v>
      </c>
      <c r="AD440" s="411">
        <f t="shared" ref="AD440" si="1296">AD439</f>
        <v>0</v>
      </c>
      <c r="AE440" s="411">
        <f t="shared" ref="AE440" si="1297">AE439</f>
        <v>0</v>
      </c>
      <c r="AF440" s="411">
        <f t="shared" ref="AF440" si="1298">AF439</f>
        <v>0</v>
      </c>
      <c r="AG440" s="411">
        <f t="shared" ref="AG440" si="1299">AG439</f>
        <v>0</v>
      </c>
      <c r="AH440" s="411">
        <f t="shared" ref="AH440" si="1300">AH439</f>
        <v>0</v>
      </c>
      <c r="AI440" s="411">
        <f t="shared" ref="AI440" si="1301">AI439</f>
        <v>0</v>
      </c>
      <c r="AJ440" s="411">
        <f t="shared" ref="AJ440" si="1302">AJ439</f>
        <v>0</v>
      </c>
      <c r="AK440" s="411">
        <f t="shared" ref="AK440" si="1303">AK439</f>
        <v>0</v>
      </c>
      <c r="AL440" s="411">
        <f t="shared" ref="AL440" si="1304">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305">Z442</f>
        <v>0</v>
      </c>
      <c r="AA443" s="411">
        <f t="shared" ref="AA443" si="1306">AA442</f>
        <v>0</v>
      </c>
      <c r="AB443" s="411">
        <f t="shared" ref="AB443" si="1307">AB442</f>
        <v>0</v>
      </c>
      <c r="AC443" s="411">
        <f t="shared" ref="AC443" si="1308">AC442</f>
        <v>0</v>
      </c>
      <c r="AD443" s="411">
        <f t="shared" ref="AD443" si="1309">AD442</f>
        <v>0</v>
      </c>
      <c r="AE443" s="411">
        <f t="shared" ref="AE443" si="1310">AE442</f>
        <v>0</v>
      </c>
      <c r="AF443" s="411">
        <f t="shared" ref="AF443" si="1311">AF442</f>
        <v>0</v>
      </c>
      <c r="AG443" s="411">
        <f t="shared" ref="AG443" si="1312">AG442</f>
        <v>0</v>
      </c>
      <c r="AH443" s="411">
        <f t="shared" ref="AH443" si="1313">AH442</f>
        <v>0</v>
      </c>
      <c r="AI443" s="411">
        <f t="shared" ref="AI443" si="1314">AI442</f>
        <v>0</v>
      </c>
      <c r="AJ443" s="411">
        <f t="shared" ref="AJ443" si="1315">AJ442</f>
        <v>0</v>
      </c>
      <c r="AK443" s="411">
        <f t="shared" ref="AK443" si="1316">AK442</f>
        <v>0</v>
      </c>
      <c r="AL443" s="411">
        <f t="shared" ref="AL443" si="1317">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18">Z446</f>
        <v>0</v>
      </c>
      <c r="AA447" s="411">
        <f t="shared" ref="AA447" si="1319">AA446</f>
        <v>0</v>
      </c>
      <c r="AB447" s="411">
        <f t="shared" ref="AB447" si="1320">AB446</f>
        <v>0</v>
      </c>
      <c r="AC447" s="411">
        <f t="shared" ref="AC447" si="1321">AC446</f>
        <v>0</v>
      </c>
      <c r="AD447" s="411">
        <f t="shared" ref="AD447" si="1322">AD446</f>
        <v>0</v>
      </c>
      <c r="AE447" s="411">
        <f t="shared" ref="AE447" si="1323">AE446</f>
        <v>0</v>
      </c>
      <c r="AF447" s="411">
        <f t="shared" ref="AF447" si="1324">AF446</f>
        <v>0</v>
      </c>
      <c r="AG447" s="411">
        <f t="shared" ref="AG447" si="1325">AG446</f>
        <v>0</v>
      </c>
      <c r="AH447" s="411">
        <f t="shared" ref="AH447" si="1326">AH446</f>
        <v>0</v>
      </c>
      <c r="AI447" s="411">
        <f t="shared" ref="AI447" si="1327">AI446</f>
        <v>0</v>
      </c>
      <c r="AJ447" s="411">
        <f t="shared" ref="AJ447" si="1328">AJ446</f>
        <v>0</v>
      </c>
      <c r="AK447" s="411">
        <f t="shared" ref="AK447" si="1329">AK446</f>
        <v>0</v>
      </c>
      <c r="AL447" s="411">
        <f t="shared" ref="AL447" si="1330">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31">Z450</f>
        <v>0</v>
      </c>
      <c r="AA451" s="411">
        <f t="shared" si="1331"/>
        <v>0</v>
      </c>
      <c r="AB451" s="411">
        <f t="shared" si="1331"/>
        <v>0</v>
      </c>
      <c r="AC451" s="411">
        <f t="shared" si="1331"/>
        <v>0</v>
      </c>
      <c r="AD451" s="411">
        <f t="shared" si="1331"/>
        <v>0</v>
      </c>
      <c r="AE451" s="411">
        <f t="shared" si="1331"/>
        <v>0</v>
      </c>
      <c r="AF451" s="411">
        <f t="shared" si="1331"/>
        <v>0</v>
      </c>
      <c r="AG451" s="411">
        <f t="shared" si="1331"/>
        <v>0</v>
      </c>
      <c r="AH451" s="411">
        <f t="shared" si="1331"/>
        <v>0</v>
      </c>
      <c r="AI451" s="411">
        <f t="shared" si="1331"/>
        <v>0</v>
      </c>
      <c r="AJ451" s="411">
        <f t="shared" si="1331"/>
        <v>0</v>
      </c>
      <c r="AK451" s="411">
        <f t="shared" si="1331"/>
        <v>0</v>
      </c>
      <c r="AL451" s="411">
        <f t="shared" si="1331"/>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32">Z453</f>
        <v>0</v>
      </c>
      <c r="AA454" s="411">
        <f t="shared" si="1332"/>
        <v>0</v>
      </c>
      <c r="AB454" s="411">
        <f t="shared" si="1332"/>
        <v>0</v>
      </c>
      <c r="AC454" s="411">
        <f t="shared" si="1332"/>
        <v>0</v>
      </c>
      <c r="AD454" s="411">
        <f t="shared" si="1332"/>
        <v>0</v>
      </c>
      <c r="AE454" s="411">
        <f t="shared" si="1332"/>
        <v>0</v>
      </c>
      <c r="AF454" s="411">
        <f t="shared" si="1332"/>
        <v>0</v>
      </c>
      <c r="AG454" s="411">
        <f t="shared" si="1332"/>
        <v>0</v>
      </c>
      <c r="AH454" s="411">
        <f t="shared" si="1332"/>
        <v>0</v>
      </c>
      <c r="AI454" s="411">
        <f t="shared" si="1332"/>
        <v>0</v>
      </c>
      <c r="AJ454" s="411">
        <f t="shared" si="1332"/>
        <v>0</v>
      </c>
      <c r="AK454" s="411">
        <f t="shared" si="1332"/>
        <v>0</v>
      </c>
      <c r="AL454" s="411">
        <f t="shared" si="1332"/>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33">Z457</f>
        <v>0</v>
      </c>
      <c r="AA458" s="411">
        <f t="shared" si="1333"/>
        <v>0</v>
      </c>
      <c r="AB458" s="411">
        <f t="shared" si="1333"/>
        <v>0</v>
      </c>
      <c r="AC458" s="411">
        <f t="shared" si="1333"/>
        <v>0</v>
      </c>
      <c r="AD458" s="411">
        <f t="shared" si="1333"/>
        <v>0</v>
      </c>
      <c r="AE458" s="411">
        <f t="shared" si="1333"/>
        <v>0</v>
      </c>
      <c r="AF458" s="411">
        <f t="shared" si="1333"/>
        <v>0</v>
      </c>
      <c r="AG458" s="411">
        <f t="shared" si="1333"/>
        <v>0</v>
      </c>
      <c r="AH458" s="411">
        <f t="shared" si="1333"/>
        <v>0</v>
      </c>
      <c r="AI458" s="411">
        <f t="shared" si="1333"/>
        <v>0</v>
      </c>
      <c r="AJ458" s="411">
        <f t="shared" si="1333"/>
        <v>0</v>
      </c>
      <c r="AK458" s="411">
        <f t="shared" si="1333"/>
        <v>0</v>
      </c>
      <c r="AL458" s="411">
        <f t="shared" si="1333"/>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34">Z460</f>
        <v>0</v>
      </c>
      <c r="AA461" s="411">
        <f t="shared" si="1334"/>
        <v>0</v>
      </c>
      <c r="AB461" s="411">
        <f t="shared" si="1334"/>
        <v>0</v>
      </c>
      <c r="AC461" s="411">
        <f t="shared" si="1334"/>
        <v>0</v>
      </c>
      <c r="AD461" s="411">
        <f t="shared" si="1334"/>
        <v>0</v>
      </c>
      <c r="AE461" s="411">
        <f t="shared" si="1334"/>
        <v>0</v>
      </c>
      <c r="AF461" s="411">
        <f t="shared" si="1334"/>
        <v>0</v>
      </c>
      <c r="AG461" s="411">
        <f t="shared" si="1334"/>
        <v>0</v>
      </c>
      <c r="AH461" s="411">
        <f t="shared" si="1334"/>
        <v>0</v>
      </c>
      <c r="AI461" s="411">
        <f t="shared" si="1334"/>
        <v>0</v>
      </c>
      <c r="AJ461" s="411">
        <f t="shared" si="1334"/>
        <v>0</v>
      </c>
      <c r="AK461" s="411">
        <f t="shared" si="1334"/>
        <v>0</v>
      </c>
      <c r="AL461" s="411">
        <f t="shared" si="1334"/>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35">Z463</f>
        <v>0</v>
      </c>
      <c r="AA464" s="411">
        <f t="shared" si="1335"/>
        <v>0</v>
      </c>
      <c r="AB464" s="411">
        <f t="shared" si="1335"/>
        <v>0</v>
      </c>
      <c r="AC464" s="411">
        <f t="shared" si="1335"/>
        <v>0</v>
      </c>
      <c r="AD464" s="411">
        <f t="shared" si="1335"/>
        <v>0</v>
      </c>
      <c r="AE464" s="411">
        <f t="shared" si="1335"/>
        <v>0</v>
      </c>
      <c r="AF464" s="411">
        <f t="shared" si="1335"/>
        <v>0</v>
      </c>
      <c r="AG464" s="411">
        <f t="shared" si="1335"/>
        <v>0</v>
      </c>
      <c r="AH464" s="411">
        <f t="shared" si="1335"/>
        <v>0</v>
      </c>
      <c r="AI464" s="411">
        <f t="shared" si="1335"/>
        <v>0</v>
      </c>
      <c r="AJ464" s="411">
        <f t="shared" si="1335"/>
        <v>0</v>
      </c>
      <c r="AK464" s="411">
        <f t="shared" si="1335"/>
        <v>0</v>
      </c>
      <c r="AL464" s="411">
        <f t="shared" si="1335"/>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36">Y466</f>
        <v>0</v>
      </c>
      <c r="Z467" s="411">
        <f t="shared" si="1336"/>
        <v>0</v>
      </c>
      <c r="AA467" s="411">
        <f t="shared" si="1336"/>
        <v>0</v>
      </c>
      <c r="AB467" s="411">
        <f t="shared" si="1336"/>
        <v>0</v>
      </c>
      <c r="AC467" s="411">
        <f t="shared" si="1336"/>
        <v>0</v>
      </c>
      <c r="AD467" s="411">
        <f t="shared" si="1336"/>
        <v>0</v>
      </c>
      <c r="AE467" s="411">
        <f t="shared" si="1336"/>
        <v>0</v>
      </c>
      <c r="AF467" s="411">
        <f t="shared" si="1336"/>
        <v>0</v>
      </c>
      <c r="AG467" s="411">
        <f t="shared" si="1336"/>
        <v>0</v>
      </c>
      <c r="AH467" s="411">
        <f t="shared" si="1336"/>
        <v>0</v>
      </c>
      <c r="AI467" s="411">
        <f t="shared" si="1336"/>
        <v>0</v>
      </c>
      <c r="AJ467" s="411">
        <f t="shared" si="1336"/>
        <v>0</v>
      </c>
      <c r="AK467" s="411">
        <f t="shared" si="1336"/>
        <v>0</v>
      </c>
      <c r="AL467" s="411">
        <f t="shared" si="1336"/>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71256240.030346245</v>
      </c>
      <c r="E471" s="295">
        <f>'7.  Persistence Report'!AX96+'7.  Persistence Report'!AX103</f>
        <v>54552152.992720053</v>
      </c>
      <c r="F471" s="295">
        <v>54471069.827320389</v>
      </c>
      <c r="G471" s="295"/>
      <c r="H471" s="295"/>
      <c r="I471" s="295"/>
      <c r="J471" s="295"/>
      <c r="K471" s="295"/>
      <c r="L471" s="295"/>
      <c r="M471" s="295"/>
      <c r="N471" s="291"/>
      <c r="O471" s="295">
        <v>4915.0231515753139</v>
      </c>
      <c r="P471" s="295">
        <f>'7.  Persistence Report'!S96+'7.  Persistence Report'!S103</f>
        <v>3795.1053219611349</v>
      </c>
      <c r="Q471" s="295">
        <v>3788.4938642174734</v>
      </c>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47245.766516174219</v>
      </c>
      <c r="E472" s="295">
        <f>D472*(E471/D471)</f>
        <v>36170.28181884189</v>
      </c>
      <c r="F472" s="295">
        <v>36116.52040371202</v>
      </c>
      <c r="G472" s="295"/>
      <c r="H472" s="295"/>
      <c r="I472" s="295"/>
      <c r="J472" s="295"/>
      <c r="K472" s="295"/>
      <c r="L472" s="295"/>
      <c r="M472" s="295"/>
      <c r="N472" s="291"/>
      <c r="O472" s="295">
        <v>2.9766983127063389</v>
      </c>
      <c r="P472" s="295">
        <f>O472*(P471/O471)</f>
        <v>2.298439551562192</v>
      </c>
      <c r="Q472" s="295">
        <v>2.294435437135228</v>
      </c>
      <c r="R472" s="295"/>
      <c r="S472" s="295"/>
      <c r="T472" s="295"/>
      <c r="U472" s="295"/>
      <c r="V472" s="295"/>
      <c r="W472" s="295"/>
      <c r="X472" s="295"/>
      <c r="Y472" s="411">
        <f>Y471</f>
        <v>1</v>
      </c>
      <c r="Z472" s="411">
        <f t="shared" ref="Z472" si="1337">Z471</f>
        <v>0</v>
      </c>
      <c r="AA472" s="411">
        <f t="shared" ref="AA472" si="1338">AA471</f>
        <v>0</v>
      </c>
      <c r="AB472" s="411">
        <f t="shared" ref="AB472" si="1339">AB471</f>
        <v>0</v>
      </c>
      <c r="AC472" s="411">
        <f t="shared" ref="AC472" si="1340">AC471</f>
        <v>0</v>
      </c>
      <c r="AD472" s="411">
        <f t="shared" ref="AD472" si="1341">AD471</f>
        <v>0</v>
      </c>
      <c r="AE472" s="411">
        <f t="shared" ref="AE472" si="1342">AE471</f>
        <v>0</v>
      </c>
      <c r="AF472" s="411">
        <f t="shared" ref="AF472" si="1343">AF471</f>
        <v>0</v>
      </c>
      <c r="AG472" s="411">
        <f t="shared" ref="AG472" si="1344">AG471</f>
        <v>0</v>
      </c>
      <c r="AH472" s="411">
        <f t="shared" ref="AH472" si="1345">AH471</f>
        <v>0</v>
      </c>
      <c r="AI472" s="411">
        <f t="shared" ref="AI472" si="1346">AI471</f>
        <v>0</v>
      </c>
      <c r="AJ472" s="411">
        <f t="shared" ref="AJ472" si="1347">AJ471</f>
        <v>0</v>
      </c>
      <c r="AK472" s="411">
        <f t="shared" ref="AK472" si="1348">AK471</f>
        <v>0</v>
      </c>
      <c r="AL472" s="411">
        <f t="shared" ref="AL472" si="1349">AL471</f>
        <v>0</v>
      </c>
      <c r="AM472" s="306"/>
    </row>
    <row r="473" spans="1:39" hidden="1" outlineLevel="1">
      <c r="A473" s="532"/>
      <c r="B473" s="431"/>
      <c r="C473" s="291"/>
      <c r="D473" s="291"/>
      <c r="E473" s="770"/>
      <c r="F473" s="770"/>
      <c r="G473" s="291"/>
      <c r="H473" s="291"/>
      <c r="I473" s="291"/>
      <c r="J473" s="291"/>
      <c r="K473" s="291"/>
      <c r="L473" s="291"/>
      <c r="M473" s="291"/>
      <c r="N473" s="291"/>
      <c r="O473" s="770"/>
      <c r="P473" s="770"/>
      <c r="Q473" s="770"/>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idden="1" outlineLevel="1">
      <c r="A474" s="532">
        <v>22</v>
      </c>
      <c r="B474" s="428" t="s">
        <v>114</v>
      </c>
      <c r="C474" s="291" t="s">
        <v>25</v>
      </c>
      <c r="D474" s="295">
        <v>6454582.0090005193</v>
      </c>
      <c r="E474" s="295">
        <f>'7.  Persistence Report'!AX100</f>
        <v>6454582.0090005193</v>
      </c>
      <c r="F474" s="295">
        <v>6454582.0090005193</v>
      </c>
      <c r="G474" s="295"/>
      <c r="H474" s="295"/>
      <c r="I474" s="295"/>
      <c r="J474" s="295"/>
      <c r="K474" s="295"/>
      <c r="L474" s="295"/>
      <c r="M474" s="295"/>
      <c r="N474" s="291"/>
      <c r="O474" s="295">
        <v>1888.6075000001601</v>
      </c>
      <c r="P474" s="295">
        <f>'7.  Persistence Report'!S100</f>
        <v>1888.6075000001601</v>
      </c>
      <c r="Q474" s="295">
        <v>1888.6075000001601</v>
      </c>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642825.78327888774</v>
      </c>
      <c r="E475" s="295">
        <f>D475*(E474/D474)</f>
        <v>642825.78327888774</v>
      </c>
      <c r="F475" s="295">
        <v>642825.78327888774</v>
      </c>
      <c r="G475" s="295"/>
      <c r="H475" s="295"/>
      <c r="I475" s="295"/>
      <c r="J475" s="295"/>
      <c r="K475" s="295"/>
      <c r="L475" s="295"/>
      <c r="M475" s="295"/>
      <c r="N475" s="291"/>
      <c r="O475" s="295">
        <v>321.06057400600116</v>
      </c>
      <c r="P475" s="295">
        <f>O475*(P474/O474)</f>
        <v>321.06057400600116</v>
      </c>
      <c r="Q475" s="295">
        <v>321.06057400600116</v>
      </c>
      <c r="R475" s="295"/>
      <c r="S475" s="295"/>
      <c r="T475" s="295"/>
      <c r="U475" s="295"/>
      <c r="V475" s="295"/>
      <c r="W475" s="295"/>
      <c r="X475" s="295"/>
      <c r="Y475" s="411">
        <f>Y474</f>
        <v>1</v>
      </c>
      <c r="Z475" s="411">
        <f t="shared" ref="Z475" si="1350">Z474</f>
        <v>0</v>
      </c>
      <c r="AA475" s="411">
        <f t="shared" ref="AA475" si="1351">AA474</f>
        <v>0</v>
      </c>
      <c r="AB475" s="411">
        <f t="shared" ref="AB475" si="1352">AB474</f>
        <v>0</v>
      </c>
      <c r="AC475" s="411">
        <f t="shared" ref="AC475" si="1353">AC474</f>
        <v>0</v>
      </c>
      <c r="AD475" s="411">
        <f t="shared" ref="AD475" si="1354">AD474</f>
        <v>0</v>
      </c>
      <c r="AE475" s="411">
        <f t="shared" ref="AE475" si="1355">AE474</f>
        <v>0</v>
      </c>
      <c r="AF475" s="411">
        <f t="shared" ref="AF475" si="1356">AF474</f>
        <v>0</v>
      </c>
      <c r="AG475" s="411">
        <f t="shared" ref="AG475" si="1357">AG474</f>
        <v>0</v>
      </c>
      <c r="AH475" s="411">
        <f t="shared" ref="AH475" si="1358">AH474</f>
        <v>0</v>
      </c>
      <c r="AI475" s="411">
        <f t="shared" ref="AI475" si="1359">AI474</f>
        <v>0</v>
      </c>
      <c r="AJ475" s="411">
        <f t="shared" ref="AJ475" si="1360">AJ474</f>
        <v>0</v>
      </c>
      <c r="AK475" s="411">
        <f t="shared" ref="AK475" si="1361">AK474</f>
        <v>0</v>
      </c>
      <c r="AL475" s="411">
        <f t="shared" ref="AL475" si="1362">AL474</f>
        <v>0</v>
      </c>
      <c r="AM475" s="306"/>
    </row>
    <row r="476" spans="1:39" hidden="1" outlineLevel="1">
      <c r="A476" s="532"/>
      <c r="B476" s="431"/>
      <c r="C476" s="291"/>
      <c r="D476" s="291"/>
      <c r="E476" s="770"/>
      <c r="F476" s="770"/>
      <c r="G476" s="291"/>
      <c r="H476" s="291"/>
      <c r="I476" s="291"/>
      <c r="J476" s="291"/>
      <c r="K476" s="291"/>
      <c r="L476" s="291"/>
      <c r="M476" s="291"/>
      <c r="N476" s="291"/>
      <c r="O476" s="770"/>
      <c r="P476" s="770"/>
      <c r="Q476" s="770"/>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idden="1" outlineLevel="1">
      <c r="A477" s="532">
        <v>23</v>
      </c>
      <c r="B477" s="428" t="s">
        <v>115</v>
      </c>
      <c r="C477" s="291" t="s">
        <v>25</v>
      </c>
      <c r="D477" s="295">
        <v>59745.491600000008</v>
      </c>
      <c r="E477" s="295">
        <f>'7.  Persistence Report'!AX104</f>
        <v>59745.491600000008</v>
      </c>
      <c r="F477" s="295">
        <v>59745.491600000008</v>
      </c>
      <c r="G477" s="295"/>
      <c r="H477" s="295"/>
      <c r="I477" s="295"/>
      <c r="J477" s="295"/>
      <c r="K477" s="295"/>
      <c r="L477" s="295"/>
      <c r="M477" s="295"/>
      <c r="N477" s="291"/>
      <c r="O477" s="295">
        <v>15.234201800000003</v>
      </c>
      <c r="P477" s="295">
        <f>'7.  Persistence Report'!S104</f>
        <v>15.234201800000003</v>
      </c>
      <c r="Q477" s="295">
        <v>15.234201800000003</v>
      </c>
      <c r="R477" s="295"/>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hidden="1" outlineLevel="1">
      <c r="A478" s="532"/>
      <c r="B478" s="431" t="s">
        <v>308</v>
      </c>
      <c r="C478" s="291" t="s">
        <v>163</v>
      </c>
      <c r="D478" s="295">
        <v>163321.20122373608</v>
      </c>
      <c r="E478" s="295">
        <f>D478*(E477/D477)</f>
        <v>163321.20122373608</v>
      </c>
      <c r="F478" s="295">
        <v>163321.20122373608</v>
      </c>
      <c r="G478" s="295"/>
      <c r="H478" s="295"/>
      <c r="I478" s="295"/>
      <c r="J478" s="295"/>
      <c r="K478" s="295"/>
      <c r="L478" s="295"/>
      <c r="M478" s="295"/>
      <c r="N478" s="291"/>
      <c r="O478" s="295">
        <v>7.0747857142857136</v>
      </c>
      <c r="P478" s="295">
        <f>O478*(P477/O477)</f>
        <v>7.0747857142857136</v>
      </c>
      <c r="Q478" s="295">
        <v>7.0747857142857136</v>
      </c>
      <c r="R478" s="295"/>
      <c r="S478" s="295"/>
      <c r="T478" s="295"/>
      <c r="U478" s="295"/>
      <c r="V478" s="295"/>
      <c r="W478" s="295"/>
      <c r="X478" s="295"/>
      <c r="Y478" s="411">
        <f>Y477</f>
        <v>1</v>
      </c>
      <c r="Z478" s="411">
        <f t="shared" ref="Z478" si="1363">Z477</f>
        <v>0</v>
      </c>
      <c r="AA478" s="411">
        <f t="shared" ref="AA478" si="1364">AA477</f>
        <v>0</v>
      </c>
      <c r="AB478" s="411">
        <f t="shared" ref="AB478" si="1365">AB477</f>
        <v>0</v>
      </c>
      <c r="AC478" s="411">
        <f t="shared" ref="AC478" si="1366">AC477</f>
        <v>0</v>
      </c>
      <c r="AD478" s="411">
        <f t="shared" ref="AD478" si="1367">AD477</f>
        <v>0</v>
      </c>
      <c r="AE478" s="411">
        <f t="shared" ref="AE478" si="1368">AE477</f>
        <v>0</v>
      </c>
      <c r="AF478" s="411">
        <f t="shared" ref="AF478" si="1369">AF477</f>
        <v>0</v>
      </c>
      <c r="AG478" s="411">
        <f t="shared" ref="AG478" si="1370">AG477</f>
        <v>0</v>
      </c>
      <c r="AH478" s="411">
        <f t="shared" ref="AH478" si="1371">AH477</f>
        <v>0</v>
      </c>
      <c r="AI478" s="411">
        <f t="shared" ref="AI478" si="1372">AI477</f>
        <v>0</v>
      </c>
      <c r="AJ478" s="411">
        <f t="shared" ref="AJ478" si="1373">AJ477</f>
        <v>0</v>
      </c>
      <c r="AK478" s="411">
        <f t="shared" ref="AK478" si="1374">AK477</f>
        <v>0</v>
      </c>
      <c r="AL478" s="411">
        <f t="shared" ref="AL478" si="1375">AL477</f>
        <v>0</v>
      </c>
      <c r="AM478" s="306"/>
    </row>
    <row r="479" spans="1:39" hidden="1" outlineLevel="1">
      <c r="A479" s="532"/>
      <c r="B479" s="430"/>
      <c r="C479" s="291"/>
      <c r="D479" s="291"/>
      <c r="E479" s="770"/>
      <c r="F479" s="770"/>
      <c r="G479" s="291"/>
      <c r="H479" s="291"/>
      <c r="I479" s="291"/>
      <c r="J479" s="291"/>
      <c r="K479" s="291"/>
      <c r="L479" s="291"/>
      <c r="M479" s="291"/>
      <c r="N479" s="291"/>
      <c r="O479" s="770"/>
      <c r="P479" s="770"/>
      <c r="Q479" s="770"/>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idden="1" outlineLevel="1">
      <c r="A480" s="532">
        <v>24</v>
      </c>
      <c r="B480" s="428" t="s">
        <v>116</v>
      </c>
      <c r="C480" s="291" t="s">
        <v>25</v>
      </c>
      <c r="D480" s="295">
        <v>125910.71822065995</v>
      </c>
      <c r="E480" s="295">
        <f>'7.  Persistence Report'!AX102</f>
        <v>125910.71822065995</v>
      </c>
      <c r="F480" s="295">
        <v>125910.71822065995</v>
      </c>
      <c r="G480" s="295"/>
      <c r="H480" s="295"/>
      <c r="I480" s="295"/>
      <c r="J480" s="295"/>
      <c r="K480" s="295"/>
      <c r="L480" s="295"/>
      <c r="M480" s="295"/>
      <c r="N480" s="291"/>
      <c r="O480" s="295">
        <v>24.06349749999999</v>
      </c>
      <c r="P480" s="295">
        <f>'7.  Persistence Report'!S105</f>
        <v>24.425536458333283</v>
      </c>
      <c r="Q480" s="295">
        <v>24.06349749999999</v>
      </c>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v>9096.3252736047416</v>
      </c>
      <c r="E481" s="295">
        <f>D481*(E480/D480)</f>
        <v>9096.3252736047416</v>
      </c>
      <c r="F481" s="295">
        <v>9096.3252736047416</v>
      </c>
      <c r="G481" s="295"/>
      <c r="H481" s="295"/>
      <c r="I481" s="295"/>
      <c r="J481" s="295"/>
      <c r="K481" s="295"/>
      <c r="L481" s="295"/>
      <c r="M481" s="295"/>
      <c r="N481" s="291"/>
      <c r="O481" s="295">
        <v>0.88470669162393178</v>
      </c>
      <c r="P481" s="295">
        <f>O481*(P480/O480)</f>
        <v>0.89801723756871898</v>
      </c>
      <c r="Q481" s="295">
        <v>0.88470669162393178</v>
      </c>
      <c r="R481" s="295"/>
      <c r="S481" s="295"/>
      <c r="T481" s="295"/>
      <c r="U481" s="295"/>
      <c r="V481" s="295"/>
      <c r="W481" s="295"/>
      <c r="X481" s="295"/>
      <c r="Y481" s="411">
        <f>Y480</f>
        <v>1</v>
      </c>
      <c r="Z481" s="411">
        <f t="shared" ref="Z481" si="1376">Z480</f>
        <v>0</v>
      </c>
      <c r="AA481" s="411">
        <f t="shared" ref="AA481" si="1377">AA480</f>
        <v>0</v>
      </c>
      <c r="AB481" s="411">
        <f t="shared" ref="AB481" si="1378">AB480</f>
        <v>0</v>
      </c>
      <c r="AC481" s="411">
        <f t="shared" ref="AC481" si="1379">AC480</f>
        <v>0</v>
      </c>
      <c r="AD481" s="411">
        <f t="shared" ref="AD481" si="1380">AD480</f>
        <v>0</v>
      </c>
      <c r="AE481" s="411">
        <f t="shared" ref="AE481" si="1381">AE480</f>
        <v>0</v>
      </c>
      <c r="AF481" s="411">
        <f t="shared" ref="AF481" si="1382">AF480</f>
        <v>0</v>
      </c>
      <c r="AG481" s="411">
        <f t="shared" ref="AG481" si="1383">AG480</f>
        <v>0</v>
      </c>
      <c r="AH481" s="411">
        <f t="shared" ref="AH481" si="1384">AH480</f>
        <v>0</v>
      </c>
      <c r="AI481" s="411">
        <f t="shared" ref="AI481" si="1385">AI480</f>
        <v>0</v>
      </c>
      <c r="AJ481" s="411">
        <f t="shared" ref="AJ481" si="1386">AJ480</f>
        <v>0</v>
      </c>
      <c r="AK481" s="411">
        <f t="shared" ref="AK481" si="1387">AK480</f>
        <v>0</v>
      </c>
      <c r="AL481" s="411">
        <f t="shared" ref="AL481" si="1388">AL480</f>
        <v>0</v>
      </c>
      <c r="AM481" s="306"/>
    </row>
    <row r="482" spans="1:39" hidden="1" outlineLevel="1">
      <c r="A482" s="532"/>
      <c r="B482" s="431"/>
      <c r="C482" s="291"/>
      <c r="D482" s="291"/>
      <c r="E482" s="770"/>
      <c r="F482" s="770"/>
      <c r="G482" s="291"/>
      <c r="H482" s="291"/>
      <c r="I482" s="291"/>
      <c r="J482" s="291"/>
      <c r="K482" s="291"/>
      <c r="L482" s="291"/>
      <c r="M482" s="291"/>
      <c r="N482" s="291"/>
      <c r="O482" s="770"/>
      <c r="P482" s="770"/>
      <c r="Q482" s="770"/>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291"/>
      <c r="E483" s="770"/>
      <c r="F483" s="770"/>
      <c r="G483" s="291"/>
      <c r="H483" s="291"/>
      <c r="I483" s="291"/>
      <c r="J483" s="291"/>
      <c r="K483" s="291"/>
      <c r="L483" s="291"/>
      <c r="M483" s="291"/>
      <c r="N483" s="291"/>
      <c r="O483" s="770"/>
      <c r="P483" s="770"/>
      <c r="Q483" s="770"/>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v>2156011.0990623059</v>
      </c>
      <c r="E484" s="295">
        <f>'7.  Persistence Report'!AX94</f>
        <v>2156011.0990623068</v>
      </c>
      <c r="F484" s="295">
        <v>2156011.0990623059</v>
      </c>
      <c r="G484" s="295"/>
      <c r="H484" s="295"/>
      <c r="I484" s="295"/>
      <c r="J484" s="295"/>
      <c r="K484" s="295"/>
      <c r="L484" s="295"/>
      <c r="M484" s="295"/>
      <c r="N484" s="295">
        <v>12</v>
      </c>
      <c r="O484" s="295">
        <v>95.767836948057635</v>
      </c>
      <c r="P484" s="295">
        <f>'7.  Persistence Report'!S94</f>
        <v>95.767836948057635</v>
      </c>
      <c r="Q484" s="295">
        <v>95.767836948057635</v>
      </c>
      <c r="R484" s="295"/>
      <c r="S484" s="295"/>
      <c r="T484" s="295"/>
      <c r="U484" s="295"/>
      <c r="V484" s="295"/>
      <c r="W484" s="295"/>
      <c r="X484" s="295"/>
      <c r="Y484" s="426"/>
      <c r="Z484" s="410">
        <v>6.0606060606060566E-2</v>
      </c>
      <c r="AA484" s="410">
        <v>0.93939393939393956</v>
      </c>
      <c r="AB484" s="410"/>
      <c r="AC484" s="410"/>
      <c r="AD484" s="410"/>
      <c r="AE484" s="410"/>
      <c r="AF484" s="415"/>
      <c r="AG484" s="415"/>
      <c r="AH484" s="415"/>
      <c r="AI484" s="415"/>
      <c r="AJ484" s="415"/>
      <c r="AK484" s="415"/>
      <c r="AL484" s="415"/>
      <c r="AM484" s="296">
        <f>SUM(Y484:AL484)</f>
        <v>1.0000000000000002</v>
      </c>
    </row>
    <row r="485" spans="1:39" hidden="1" outlineLevel="1">
      <c r="A485" s="532"/>
      <c r="B485" s="431" t="s">
        <v>308</v>
      </c>
      <c r="C485" s="291" t="s">
        <v>163</v>
      </c>
      <c r="D485" s="295">
        <v>172278.95394103276</v>
      </c>
      <c r="E485" s="295">
        <f>D485*(E484/D484)</f>
        <v>172278.95394103284</v>
      </c>
      <c r="F485" s="295">
        <v>172278.95394103276</v>
      </c>
      <c r="G485" s="295"/>
      <c r="H485" s="295"/>
      <c r="I485" s="295"/>
      <c r="J485" s="295"/>
      <c r="K485" s="295"/>
      <c r="L485" s="295"/>
      <c r="M485" s="295"/>
      <c r="N485" s="295">
        <f>N484</f>
        <v>12</v>
      </c>
      <c r="O485" s="295">
        <v>5.0872702634880822</v>
      </c>
      <c r="P485" s="295">
        <f>O485*(P484/O484)</f>
        <v>5.0872702634880822</v>
      </c>
      <c r="Q485" s="295">
        <v>5.0872702634880822</v>
      </c>
      <c r="R485" s="295"/>
      <c r="S485" s="295"/>
      <c r="T485" s="295"/>
      <c r="U485" s="295"/>
      <c r="V485" s="295"/>
      <c r="W485" s="295"/>
      <c r="X485" s="295"/>
      <c r="Y485" s="411">
        <v>0.33333333333333337</v>
      </c>
      <c r="Z485" s="411">
        <v>0</v>
      </c>
      <c r="AA485" s="411">
        <v>0.66700656427251293</v>
      </c>
      <c r="AB485" s="411">
        <f t="shared" ref="AB485" si="1389">AB484</f>
        <v>0</v>
      </c>
      <c r="AC485" s="411">
        <f t="shared" ref="AC485" si="1390">AC484</f>
        <v>0</v>
      </c>
      <c r="AD485" s="411">
        <f t="shared" ref="AD485" si="1391">AD484</f>
        <v>0</v>
      </c>
      <c r="AE485" s="411">
        <f t="shared" ref="AE485" si="1392">AE484</f>
        <v>0</v>
      </c>
      <c r="AF485" s="411">
        <f t="shared" ref="AF485" si="1393">AF484</f>
        <v>0</v>
      </c>
      <c r="AG485" s="411">
        <f t="shared" ref="AG485" si="1394">AG484</f>
        <v>0</v>
      </c>
      <c r="AH485" s="411">
        <f t="shared" ref="AH485" si="1395">AH484</f>
        <v>0</v>
      </c>
      <c r="AI485" s="411">
        <f t="shared" ref="AI485" si="1396">AI484</f>
        <v>0</v>
      </c>
      <c r="AJ485" s="411">
        <f t="shared" ref="AJ485" si="1397">AJ484</f>
        <v>0</v>
      </c>
      <c r="AK485" s="411">
        <f t="shared" ref="AK485" si="1398">AK484</f>
        <v>0</v>
      </c>
      <c r="AL485" s="411">
        <f t="shared" ref="AL485" si="1399">AL484</f>
        <v>0</v>
      </c>
      <c r="AM485" s="306"/>
    </row>
    <row r="486" spans="1:39" hidden="1" outlineLevel="1">
      <c r="A486" s="532"/>
      <c r="B486" s="431"/>
      <c r="C486" s="291"/>
      <c r="D486" s="291"/>
      <c r="E486" s="770"/>
      <c r="F486" s="770"/>
      <c r="G486" s="291"/>
      <c r="H486" s="291"/>
      <c r="I486" s="291"/>
      <c r="J486" s="291"/>
      <c r="K486" s="291"/>
      <c r="L486" s="291"/>
      <c r="M486" s="291"/>
      <c r="N486" s="291"/>
      <c r="O486" s="770"/>
      <c r="P486" s="770"/>
      <c r="Q486" s="770"/>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v>79217977.98819223</v>
      </c>
      <c r="E487" s="295">
        <f>'7.  Persistence Report'!AX112</f>
        <v>80100007.910046667</v>
      </c>
      <c r="F487" s="295">
        <v>79217977.98819223</v>
      </c>
      <c r="G487" s="295"/>
      <c r="H487" s="295"/>
      <c r="I487" s="295"/>
      <c r="J487" s="295"/>
      <c r="K487" s="295"/>
      <c r="L487" s="295"/>
      <c r="M487" s="295"/>
      <c r="N487" s="295">
        <v>12</v>
      </c>
      <c r="O487" s="295">
        <v>14714.851271517911</v>
      </c>
      <c r="P487" s="295">
        <f>'7.  Persistence Report'!S112</f>
        <v>15074.55347309559</v>
      </c>
      <c r="Q487" s="295">
        <v>14714.851271517911</v>
      </c>
      <c r="R487" s="295"/>
      <c r="S487" s="295"/>
      <c r="T487" s="295"/>
      <c r="U487" s="295"/>
      <c r="V487" s="295"/>
      <c r="W487" s="295"/>
      <c r="X487" s="295"/>
      <c r="Y487" s="426"/>
      <c r="Z487" s="410">
        <v>0.1177625036673443</v>
      </c>
      <c r="AA487" s="410">
        <v>0.87347865112377931</v>
      </c>
      <c r="AB487" s="410">
        <v>8.7588452088763983E-3</v>
      </c>
      <c r="AC487" s="410"/>
      <c r="AD487" s="410"/>
      <c r="AE487" s="410"/>
      <c r="AF487" s="415"/>
      <c r="AG487" s="415"/>
      <c r="AH487" s="415"/>
      <c r="AI487" s="415"/>
      <c r="AJ487" s="415"/>
      <c r="AK487" s="415"/>
      <c r="AL487" s="415"/>
      <c r="AM487" s="296">
        <f>SUM(Y487:AL487)</f>
        <v>1</v>
      </c>
    </row>
    <row r="488" spans="1:39" hidden="1" outlineLevel="1">
      <c r="A488" s="532"/>
      <c r="B488" s="431" t="s">
        <v>308</v>
      </c>
      <c r="C488" s="291" t="s">
        <v>163</v>
      </c>
      <c r="D488" s="295">
        <v>17056381.907480154</v>
      </c>
      <c r="E488" s="295">
        <f>D488*(E487/D487)</f>
        <v>17246291.314196095</v>
      </c>
      <c r="F488" s="295">
        <v>17056381.907480154</v>
      </c>
      <c r="G488" s="295"/>
      <c r="H488" s="295"/>
      <c r="I488" s="295"/>
      <c r="J488" s="295"/>
      <c r="K488" s="295"/>
      <c r="L488" s="295"/>
      <c r="M488" s="295"/>
      <c r="N488" s="295">
        <f>N487</f>
        <v>12</v>
      </c>
      <c r="O488" s="295">
        <v>3606.3330546704515</v>
      </c>
      <c r="P488" s="295">
        <f>O488*(P487/O487)</f>
        <v>3694.4892932522298</v>
      </c>
      <c r="Q488" s="295">
        <v>3606.3330546704515</v>
      </c>
      <c r="R488" s="295"/>
      <c r="S488" s="295"/>
      <c r="T488" s="295"/>
      <c r="U488" s="295"/>
      <c r="V488" s="295"/>
      <c r="W488" s="295"/>
      <c r="X488" s="295"/>
      <c r="Y488" s="411">
        <v>8.1454546289597563E-4</v>
      </c>
      <c r="Z488" s="411">
        <v>0.12332725287107403</v>
      </c>
      <c r="AA488" s="411">
        <v>0.89435775724354094</v>
      </c>
      <c r="AB488" s="411">
        <v>0</v>
      </c>
      <c r="AC488" s="411">
        <f t="shared" ref="AC488" si="1400">AC487</f>
        <v>0</v>
      </c>
      <c r="AD488" s="411">
        <f t="shared" ref="AD488" si="1401">AD487</f>
        <v>0</v>
      </c>
      <c r="AE488" s="411">
        <f t="shared" ref="AE488" si="1402">AE487</f>
        <v>0</v>
      </c>
      <c r="AF488" s="411">
        <f t="shared" ref="AF488" si="1403">AF487</f>
        <v>0</v>
      </c>
      <c r="AG488" s="411">
        <f t="shared" ref="AG488" si="1404">AG487</f>
        <v>0</v>
      </c>
      <c r="AH488" s="411">
        <f t="shared" ref="AH488" si="1405">AH487</f>
        <v>0</v>
      </c>
      <c r="AI488" s="411">
        <f t="shared" ref="AI488" si="1406">AI487</f>
        <v>0</v>
      </c>
      <c r="AJ488" s="411">
        <f t="shared" ref="AJ488" si="1407">AJ487</f>
        <v>0</v>
      </c>
      <c r="AK488" s="411">
        <f t="shared" ref="AK488" si="1408">AK487</f>
        <v>0</v>
      </c>
      <c r="AL488" s="411">
        <f t="shared" ref="AL488" si="1409">AL487</f>
        <v>0</v>
      </c>
      <c r="AM488" s="306"/>
    </row>
    <row r="489" spans="1:39" hidden="1" outlineLevel="1">
      <c r="A489" s="532"/>
      <c r="B489" s="431"/>
      <c r="C489" s="291"/>
      <c r="D489" s="291"/>
      <c r="E489" s="770"/>
      <c r="F489" s="770"/>
      <c r="G489" s="291"/>
      <c r="H489" s="291"/>
      <c r="I489" s="291"/>
      <c r="J489" s="291"/>
      <c r="K489" s="291"/>
      <c r="L489" s="291"/>
      <c r="M489" s="291"/>
      <c r="N489" s="291"/>
      <c r="O489" s="770"/>
      <c r="P489" s="770"/>
      <c r="Q489" s="770"/>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idden="1" outlineLevel="1">
      <c r="A490" s="532">
        <v>27</v>
      </c>
      <c r="B490" s="428" t="s">
        <v>119</v>
      </c>
      <c r="C490" s="291" t="s">
        <v>25</v>
      </c>
      <c r="D490" s="295">
        <v>3312400.3428010335</v>
      </c>
      <c r="E490" s="295">
        <f>'7.  Persistence Report'!AX109</f>
        <v>3312400.3428010335</v>
      </c>
      <c r="F490" s="295">
        <v>3185963.6365817473</v>
      </c>
      <c r="G490" s="295"/>
      <c r="H490" s="295"/>
      <c r="I490" s="295"/>
      <c r="J490" s="295"/>
      <c r="K490" s="295"/>
      <c r="L490" s="295"/>
      <c r="M490" s="295"/>
      <c r="N490" s="295">
        <v>12</v>
      </c>
      <c r="O490" s="295">
        <v>750.26775621213494</v>
      </c>
      <c r="P490" s="295">
        <f>'7.  Persistence Report'!S109</f>
        <v>750.26775621213403</v>
      </c>
      <c r="Q490" s="295">
        <v>738.26702788409727</v>
      </c>
      <c r="R490" s="295"/>
      <c r="S490" s="295"/>
      <c r="T490" s="295"/>
      <c r="U490" s="295"/>
      <c r="V490" s="295"/>
      <c r="W490" s="295"/>
      <c r="X490" s="295"/>
      <c r="Y490" s="426"/>
      <c r="Z490" s="410">
        <v>0.99687839920209553</v>
      </c>
      <c r="AA490" s="410">
        <v>3.1216007979045115E-3</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10">Z490</f>
        <v>0.99687839920209553</v>
      </c>
      <c r="AA491" s="411">
        <f t="shared" ref="AA491" si="1411">AA490</f>
        <v>3.1216007979045115E-3</v>
      </c>
      <c r="AB491" s="411">
        <f t="shared" ref="AB491" si="1412">AB490</f>
        <v>0</v>
      </c>
      <c r="AC491" s="411">
        <f t="shared" ref="AC491" si="1413">AC490</f>
        <v>0</v>
      </c>
      <c r="AD491" s="411">
        <f t="shared" ref="AD491" si="1414">AD490</f>
        <v>0</v>
      </c>
      <c r="AE491" s="411">
        <f t="shared" ref="AE491" si="1415">AE490</f>
        <v>0</v>
      </c>
      <c r="AF491" s="411">
        <f t="shared" ref="AF491" si="1416">AF490</f>
        <v>0</v>
      </c>
      <c r="AG491" s="411">
        <f t="shared" ref="AG491" si="1417">AG490</f>
        <v>0</v>
      </c>
      <c r="AH491" s="411">
        <f t="shared" ref="AH491" si="1418">AH490</f>
        <v>0</v>
      </c>
      <c r="AI491" s="411">
        <f t="shared" ref="AI491" si="1419">AI490</f>
        <v>0</v>
      </c>
      <c r="AJ491" s="411">
        <f t="shared" ref="AJ491" si="1420">AJ490</f>
        <v>0</v>
      </c>
      <c r="AK491" s="411">
        <f t="shared" ref="AK491" si="1421">AK490</f>
        <v>0</v>
      </c>
      <c r="AL491" s="411">
        <f t="shared" ref="AL491" si="1422">AL490</f>
        <v>0</v>
      </c>
      <c r="AM491" s="306"/>
    </row>
    <row r="492" spans="1:39" hidden="1" outlineLevel="1">
      <c r="A492" s="532"/>
      <c r="B492" s="431"/>
      <c r="C492" s="291"/>
      <c r="D492" s="291"/>
      <c r="E492" s="770"/>
      <c r="F492" s="770"/>
      <c r="G492" s="291"/>
      <c r="H492" s="291"/>
      <c r="I492" s="291"/>
      <c r="J492" s="291"/>
      <c r="K492" s="291"/>
      <c r="L492" s="291"/>
      <c r="M492" s="291"/>
      <c r="N492" s="291"/>
      <c r="O492" s="770"/>
      <c r="P492" s="770"/>
      <c r="Q492" s="770"/>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v>13536132.626078391</v>
      </c>
      <c r="E493" s="295">
        <f>'7.  Persistence Report'!AX101</f>
        <v>13536132.62607838</v>
      </c>
      <c r="F493" s="295">
        <v>13536132.626078391</v>
      </c>
      <c r="G493" s="295"/>
      <c r="H493" s="295"/>
      <c r="I493" s="295"/>
      <c r="J493" s="295"/>
      <c r="K493" s="295"/>
      <c r="L493" s="295"/>
      <c r="M493" s="295"/>
      <c r="N493" s="295">
        <v>12</v>
      </c>
      <c r="O493" s="295">
        <v>2736.8885334744891</v>
      </c>
      <c r="P493" s="295">
        <f>'7.  Persistence Report'!S101</f>
        <v>2736.8885334744837</v>
      </c>
      <c r="Q493" s="295">
        <v>2736.8885334744891</v>
      </c>
      <c r="R493" s="295"/>
      <c r="S493" s="295"/>
      <c r="T493" s="295"/>
      <c r="U493" s="295"/>
      <c r="V493" s="295"/>
      <c r="W493" s="295"/>
      <c r="X493" s="295"/>
      <c r="Y493" s="426"/>
      <c r="Z493" s="410"/>
      <c r="AA493" s="410">
        <v>1</v>
      </c>
      <c r="AB493" s="410"/>
      <c r="AC493" s="410"/>
      <c r="AD493" s="410"/>
      <c r="AE493" s="410"/>
      <c r="AF493" s="415"/>
      <c r="AG493" s="415"/>
      <c r="AH493" s="415"/>
      <c r="AI493" s="415"/>
      <c r="AJ493" s="415"/>
      <c r="AK493" s="415"/>
      <c r="AL493" s="415"/>
      <c r="AM493" s="296">
        <f>SUM(Y493:AL493)</f>
        <v>1</v>
      </c>
    </row>
    <row r="494" spans="1:39" hidden="1" outlineLevel="1">
      <c r="A494" s="532"/>
      <c r="B494" s="431" t="s">
        <v>308</v>
      </c>
      <c r="C494" s="291" t="s">
        <v>163</v>
      </c>
      <c r="D494" s="295">
        <v>1426.5334908217515</v>
      </c>
      <c r="E494" s="295">
        <f>D494*(E493/D493)</f>
        <v>1426.5334908217503</v>
      </c>
      <c r="F494" s="295">
        <v>1426.5334908217515</v>
      </c>
      <c r="G494" s="295"/>
      <c r="H494" s="295"/>
      <c r="I494" s="295"/>
      <c r="J494" s="295"/>
      <c r="K494" s="295"/>
      <c r="L494" s="295"/>
      <c r="M494" s="295"/>
      <c r="N494" s="295">
        <f>N493</f>
        <v>12</v>
      </c>
      <c r="O494" s="295">
        <v>1.1584146743113737</v>
      </c>
      <c r="P494" s="295">
        <f>O494*(P493/O493)</f>
        <v>1.1584146743113715</v>
      </c>
      <c r="Q494" s="295">
        <v>1.1584146743113737</v>
      </c>
      <c r="R494" s="295"/>
      <c r="S494" s="295"/>
      <c r="T494" s="295"/>
      <c r="U494" s="295"/>
      <c r="V494" s="295"/>
      <c r="W494" s="295"/>
      <c r="X494" s="295"/>
      <c r="Y494" s="411">
        <v>0</v>
      </c>
      <c r="Z494" s="411">
        <v>1</v>
      </c>
      <c r="AA494" s="411">
        <v>0</v>
      </c>
      <c r="AB494" s="411">
        <f t="shared" ref="AB494" si="1423">AB493</f>
        <v>0</v>
      </c>
      <c r="AC494" s="411">
        <f t="shared" ref="AC494" si="1424">AC493</f>
        <v>0</v>
      </c>
      <c r="AD494" s="411">
        <f t="shared" ref="AD494" si="1425">AD493</f>
        <v>0</v>
      </c>
      <c r="AE494" s="411">
        <f t="shared" ref="AE494" si="1426">AE493</f>
        <v>0</v>
      </c>
      <c r="AF494" s="411">
        <f t="shared" ref="AF494" si="1427">AF493</f>
        <v>0</v>
      </c>
      <c r="AG494" s="411">
        <f t="shared" ref="AG494" si="1428">AG493</f>
        <v>0</v>
      </c>
      <c r="AH494" s="411">
        <f t="shared" ref="AH494" si="1429">AH493</f>
        <v>0</v>
      </c>
      <c r="AI494" s="411">
        <f t="shared" ref="AI494" si="1430">AI493</f>
        <v>0</v>
      </c>
      <c r="AJ494" s="411">
        <f t="shared" ref="AJ494" si="1431">AJ493</f>
        <v>0</v>
      </c>
      <c r="AK494" s="411">
        <f t="shared" ref="AK494" si="1432">AK493</f>
        <v>0</v>
      </c>
      <c r="AL494" s="411">
        <f t="shared" ref="AL494" si="1433">AL493</f>
        <v>0</v>
      </c>
      <c r="AM494" s="306"/>
    </row>
    <row r="495" spans="1:39" hidden="1" outlineLevel="1">
      <c r="A495" s="532"/>
      <c r="B495" s="431"/>
      <c r="C495" s="291"/>
      <c r="D495" s="291"/>
      <c r="E495" s="770"/>
      <c r="F495" s="770"/>
      <c r="G495" s="291"/>
      <c r="H495" s="291"/>
      <c r="I495" s="291"/>
      <c r="J495" s="291"/>
      <c r="K495" s="291"/>
      <c r="L495" s="291"/>
      <c r="M495" s="291"/>
      <c r="N495" s="291"/>
      <c r="O495" s="770"/>
      <c r="P495" s="770"/>
      <c r="Q495" s="770"/>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v>27970.154800668428</v>
      </c>
      <c r="E496" s="295">
        <f>'7.  Persistence Report'!AX99</f>
        <v>27970.154800668428</v>
      </c>
      <c r="F496" s="295">
        <v>27970.154800668428</v>
      </c>
      <c r="G496" s="295"/>
      <c r="H496" s="295"/>
      <c r="I496" s="295"/>
      <c r="J496" s="295"/>
      <c r="K496" s="295"/>
      <c r="L496" s="295"/>
      <c r="M496" s="295"/>
      <c r="N496" s="295">
        <v>3</v>
      </c>
      <c r="O496" s="295">
        <v>10.557099804288857</v>
      </c>
      <c r="P496" s="295">
        <f>'7.  Persistence Report'!S99</f>
        <v>10.557099804288857</v>
      </c>
      <c r="Q496" s="295">
        <v>10.557099804288857</v>
      </c>
      <c r="R496" s="295"/>
      <c r="S496" s="295"/>
      <c r="T496" s="295"/>
      <c r="U496" s="295"/>
      <c r="V496" s="295"/>
      <c r="W496" s="295"/>
      <c r="X496" s="295"/>
      <c r="Y496" s="426"/>
      <c r="Z496" s="410"/>
      <c r="AA496" s="410">
        <v>1</v>
      </c>
      <c r="AB496" s="410"/>
      <c r="AC496" s="410"/>
      <c r="AD496" s="410"/>
      <c r="AE496" s="410"/>
      <c r="AF496" s="415"/>
      <c r="AG496" s="415"/>
      <c r="AH496" s="415"/>
      <c r="AI496" s="415"/>
      <c r="AJ496" s="415"/>
      <c r="AK496" s="415"/>
      <c r="AL496" s="415"/>
      <c r="AM496" s="296">
        <f>SUM(Y496:AL496)</f>
        <v>1</v>
      </c>
    </row>
    <row r="497" spans="1:39" hidden="1"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4">Z496</f>
        <v>0</v>
      </c>
      <c r="AA497" s="411">
        <f t="shared" ref="AA497" si="1435">AA496</f>
        <v>1</v>
      </c>
      <c r="AB497" s="411">
        <f t="shared" ref="AB497" si="1436">AB496</f>
        <v>0</v>
      </c>
      <c r="AC497" s="411">
        <f t="shared" ref="AC497" si="1437">AC496</f>
        <v>0</v>
      </c>
      <c r="AD497" s="411">
        <f t="shared" ref="AD497" si="1438">AD496</f>
        <v>0</v>
      </c>
      <c r="AE497" s="411">
        <f t="shared" ref="AE497" si="1439">AE496</f>
        <v>0</v>
      </c>
      <c r="AF497" s="411">
        <f t="shared" ref="AF497" si="1440">AF496</f>
        <v>0</v>
      </c>
      <c r="AG497" s="411">
        <f t="shared" ref="AG497" si="1441">AG496</f>
        <v>0</v>
      </c>
      <c r="AH497" s="411">
        <f t="shared" ref="AH497" si="1442">AH496</f>
        <v>0</v>
      </c>
      <c r="AI497" s="411">
        <f t="shared" ref="AI497" si="1443">AI496</f>
        <v>0</v>
      </c>
      <c r="AJ497" s="411">
        <f t="shared" ref="AJ497" si="1444">AJ496</f>
        <v>0</v>
      </c>
      <c r="AK497" s="411">
        <f t="shared" ref="AK497" si="1445">AK496</f>
        <v>0</v>
      </c>
      <c r="AL497" s="411">
        <f t="shared" ref="AL497" si="1446">AL496</f>
        <v>0</v>
      </c>
      <c r="AM497" s="306"/>
    </row>
    <row r="498" spans="1:39" hidden="1" outlineLevel="1">
      <c r="A498" s="532"/>
      <c r="B498" s="431"/>
      <c r="C498" s="291"/>
      <c r="D498" s="291"/>
      <c r="E498" s="770"/>
      <c r="F498" s="770"/>
      <c r="G498" s="291"/>
      <c r="H498" s="291"/>
      <c r="I498" s="291"/>
      <c r="J498" s="291"/>
      <c r="K498" s="291"/>
      <c r="L498" s="291"/>
      <c r="M498" s="291"/>
      <c r="N498" s="291"/>
      <c r="O498" s="770"/>
      <c r="P498" s="770"/>
      <c r="Q498" s="770"/>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idden="1" outlineLevel="1">
      <c r="A499" s="532">
        <v>30</v>
      </c>
      <c r="B499" s="428" t="s">
        <v>122</v>
      </c>
      <c r="C499" s="291" t="s">
        <v>25</v>
      </c>
      <c r="D499" s="295">
        <v>207254.50800000023</v>
      </c>
      <c r="E499" s="295">
        <f>'7.  Persistence Report'!AX105</f>
        <v>207254.50800000023</v>
      </c>
      <c r="F499" s="295">
        <v>207254.50800000023</v>
      </c>
      <c r="G499" s="295"/>
      <c r="H499" s="295"/>
      <c r="I499" s="295"/>
      <c r="J499" s="295"/>
      <c r="K499" s="295"/>
      <c r="L499" s="295"/>
      <c r="M499" s="295"/>
      <c r="N499" s="295">
        <v>12</v>
      </c>
      <c r="O499" s="295">
        <v>24.425536458333283</v>
      </c>
      <c r="P499" s="295">
        <f>'7.  Persistence Report'!S105</f>
        <v>24.425536458333283</v>
      </c>
      <c r="Q499" s="295">
        <v>24.425536458333283</v>
      </c>
      <c r="R499" s="295"/>
      <c r="S499" s="295"/>
      <c r="T499" s="295"/>
      <c r="U499" s="295"/>
      <c r="V499" s="295"/>
      <c r="W499" s="295"/>
      <c r="X499" s="295"/>
      <c r="Y499" s="426"/>
      <c r="Z499" s="410"/>
      <c r="AA499" s="410">
        <v>1</v>
      </c>
      <c r="AB499" s="410"/>
      <c r="AC499" s="410"/>
      <c r="AD499" s="410"/>
      <c r="AE499" s="410"/>
      <c r="AF499" s="415"/>
      <c r="AG499" s="415"/>
      <c r="AH499" s="415"/>
      <c r="AI499" s="415"/>
      <c r="AJ499" s="415"/>
      <c r="AK499" s="415"/>
      <c r="AL499" s="415"/>
      <c r="AM499" s="296">
        <f>SUM(Y499:AL499)</f>
        <v>1</v>
      </c>
    </row>
    <row r="500" spans="1:39" hidden="1" outlineLevel="1">
      <c r="A500" s="532"/>
      <c r="B500" s="431" t="s">
        <v>308</v>
      </c>
      <c r="C500" s="291" t="s">
        <v>163</v>
      </c>
      <c r="D500" s="295">
        <v>1824615.1349280842</v>
      </c>
      <c r="E500" s="295">
        <f>D500*(E499/D499)</f>
        <v>1824615.1349280842</v>
      </c>
      <c r="F500" s="295">
        <v>1824615.1349280842</v>
      </c>
      <c r="G500" s="295"/>
      <c r="H500" s="295"/>
      <c r="I500" s="295"/>
      <c r="J500" s="295"/>
      <c r="K500" s="295"/>
      <c r="L500" s="295"/>
      <c r="M500" s="295"/>
      <c r="N500" s="295">
        <f>N499</f>
        <v>12</v>
      </c>
      <c r="O500" s="295">
        <v>31.346938775510203</v>
      </c>
      <c r="P500" s="295">
        <f>O500*(P499/O499)</f>
        <v>31.346938775510203</v>
      </c>
      <c r="Q500" s="295">
        <v>31.346938775510203</v>
      </c>
      <c r="R500" s="295"/>
      <c r="S500" s="295"/>
      <c r="T500" s="295"/>
      <c r="U500" s="295"/>
      <c r="V500" s="295"/>
      <c r="W500" s="295"/>
      <c r="X500" s="295"/>
      <c r="Y500" s="411">
        <f>Y499</f>
        <v>0</v>
      </c>
      <c r="Z500" s="411">
        <f t="shared" ref="Z500" si="1447">Z499</f>
        <v>0</v>
      </c>
      <c r="AA500" s="411">
        <f t="shared" ref="AA500" si="1448">AA499</f>
        <v>1</v>
      </c>
      <c r="AB500" s="411">
        <f t="shared" ref="AB500" si="1449">AB499</f>
        <v>0</v>
      </c>
      <c r="AC500" s="411">
        <f t="shared" ref="AC500" si="1450">AC499</f>
        <v>0</v>
      </c>
      <c r="AD500" s="411">
        <f t="shared" ref="AD500" si="1451">AD499</f>
        <v>0</v>
      </c>
      <c r="AE500" s="411">
        <f t="shared" ref="AE500" si="1452">AE499</f>
        <v>0</v>
      </c>
      <c r="AF500" s="411">
        <f t="shared" ref="AF500" si="1453">AF499</f>
        <v>0</v>
      </c>
      <c r="AG500" s="411">
        <f t="shared" ref="AG500" si="1454">AG499</f>
        <v>0</v>
      </c>
      <c r="AH500" s="411">
        <f t="shared" ref="AH500" si="1455">AH499</f>
        <v>0</v>
      </c>
      <c r="AI500" s="411">
        <f t="shared" ref="AI500" si="1456">AI499</f>
        <v>0</v>
      </c>
      <c r="AJ500" s="411">
        <f t="shared" ref="AJ500" si="1457">AJ499</f>
        <v>0</v>
      </c>
      <c r="AK500" s="411">
        <f t="shared" ref="AK500" si="1458">AK499</f>
        <v>0</v>
      </c>
      <c r="AL500" s="411">
        <f t="shared" ref="AL500" si="1459">AL499</f>
        <v>0</v>
      </c>
      <c r="AM500" s="306"/>
    </row>
    <row r="501" spans="1:39" hidden="1" outlineLevel="1">
      <c r="A501" s="532"/>
      <c r="B501" s="431"/>
      <c r="C501" s="291"/>
      <c r="D501" s="291"/>
      <c r="E501" s="770"/>
      <c r="F501" s="770"/>
      <c r="G501" s="291"/>
      <c r="H501" s="291"/>
      <c r="I501" s="291"/>
      <c r="J501" s="291"/>
      <c r="K501" s="291"/>
      <c r="L501" s="291"/>
      <c r="M501" s="291"/>
      <c r="N501" s="291"/>
      <c r="O501" s="770"/>
      <c r="P501" s="770"/>
      <c r="Q501" s="770"/>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idden="1" outlineLevel="1">
      <c r="A502" s="532">
        <v>31</v>
      </c>
      <c r="B502" s="428" t="s">
        <v>903</v>
      </c>
      <c r="C502" s="291" t="s">
        <v>25</v>
      </c>
      <c r="D502" s="295">
        <v>1517517.1143347649</v>
      </c>
      <c r="E502" s="295">
        <f>D502</f>
        <v>1517517.1143347649</v>
      </c>
      <c r="F502" s="295">
        <v>1517517.1143347649</v>
      </c>
      <c r="G502" s="295"/>
      <c r="H502" s="295"/>
      <c r="I502" s="295"/>
      <c r="J502" s="295"/>
      <c r="K502" s="295"/>
      <c r="L502" s="295"/>
      <c r="M502" s="295"/>
      <c r="N502" s="295">
        <v>12</v>
      </c>
      <c r="O502" s="295">
        <f>-SUM('8.  Streetlighting'!F41,'8.  Streetlighting'!F90,'8.  Streetlighting'!F117,'8.  Streetlighting'!F146,'8.  Streetlighting'!F206,'8.  Streetlighting'!F232)/12</f>
        <v>2599.6078243968655</v>
      </c>
      <c r="P502" s="295">
        <f>O502</f>
        <v>2599.6078243968655</v>
      </c>
      <c r="Q502" s="295">
        <v>2599.6078243968655</v>
      </c>
      <c r="R502" s="295"/>
      <c r="S502" s="295"/>
      <c r="T502" s="295"/>
      <c r="U502" s="295"/>
      <c r="V502" s="295"/>
      <c r="W502" s="295"/>
      <c r="X502" s="295"/>
      <c r="Y502" s="426"/>
      <c r="Z502" s="410"/>
      <c r="AA502" s="410"/>
      <c r="AB502" s="410"/>
      <c r="AC502" s="410"/>
      <c r="AD502" s="410"/>
      <c r="AE502" s="410">
        <v>1</v>
      </c>
      <c r="AF502" s="415"/>
      <c r="AG502" s="415"/>
      <c r="AH502" s="415"/>
      <c r="AI502" s="415"/>
      <c r="AJ502" s="415"/>
      <c r="AK502" s="415"/>
      <c r="AL502" s="415"/>
      <c r="AM502" s="296">
        <f>SUM(Y502:AL502)</f>
        <v>1</v>
      </c>
    </row>
    <row r="503" spans="1:39" hidden="1"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60">Z502</f>
        <v>0</v>
      </c>
      <c r="AA503" s="411">
        <f t="shared" ref="AA503" si="1461">AA502</f>
        <v>0</v>
      </c>
      <c r="AB503" s="411">
        <f t="shared" ref="AB503" si="1462">AB502</f>
        <v>0</v>
      </c>
      <c r="AC503" s="411">
        <f t="shared" ref="AC503" si="1463">AC502</f>
        <v>0</v>
      </c>
      <c r="AD503" s="411">
        <f t="shared" ref="AD503" si="1464">AD502</f>
        <v>0</v>
      </c>
      <c r="AE503" s="411">
        <f t="shared" ref="AE503" si="1465">AE502</f>
        <v>1</v>
      </c>
      <c r="AF503" s="411">
        <f t="shared" ref="AF503" si="1466">AF502</f>
        <v>0</v>
      </c>
      <c r="AG503" s="411">
        <f t="shared" ref="AG503" si="1467">AG502</f>
        <v>0</v>
      </c>
      <c r="AH503" s="411">
        <f t="shared" ref="AH503" si="1468">AH502</f>
        <v>0</v>
      </c>
      <c r="AI503" s="411">
        <f t="shared" ref="AI503" si="1469">AI502</f>
        <v>0</v>
      </c>
      <c r="AJ503" s="411">
        <f t="shared" ref="AJ503" si="1470">AJ502</f>
        <v>0</v>
      </c>
      <c r="AK503" s="411">
        <f t="shared" ref="AK503" si="1471">AK502</f>
        <v>0</v>
      </c>
      <c r="AL503" s="411">
        <f t="shared" ref="AL503" si="1472">AL502</f>
        <v>0</v>
      </c>
      <c r="AM503" s="306"/>
    </row>
    <row r="504" spans="1:39" hidden="1" outlineLevel="1">
      <c r="A504" s="532"/>
      <c r="B504" s="428"/>
      <c r="C504" s="291"/>
      <c r="D504" s="291"/>
      <c r="E504" s="770"/>
      <c r="F504" s="770"/>
      <c r="G504" s="291"/>
      <c r="H504" s="291"/>
      <c r="I504" s="291"/>
      <c r="J504" s="291"/>
      <c r="K504" s="291"/>
      <c r="L504" s="291"/>
      <c r="M504" s="291"/>
      <c r="N504" s="291"/>
      <c r="O504" s="770"/>
      <c r="P504" s="770"/>
      <c r="Q504" s="770"/>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idden="1" outlineLevel="1">
      <c r="A505" s="532">
        <v>32</v>
      </c>
      <c r="B505" s="428" t="s">
        <v>124</v>
      </c>
      <c r="C505" s="291" t="s">
        <v>25</v>
      </c>
      <c r="D505" s="295">
        <v>574052.27566121833</v>
      </c>
      <c r="E505" s="295">
        <f>'7.  Persistence Report'!AX97</f>
        <v>521592.64771282999</v>
      </c>
      <c r="F505" s="295">
        <v>221534.50477148755</v>
      </c>
      <c r="G505" s="295"/>
      <c r="H505" s="295"/>
      <c r="I505" s="295"/>
      <c r="J505" s="295"/>
      <c r="K505" s="295"/>
      <c r="L505" s="295"/>
      <c r="M505" s="295"/>
      <c r="N505" s="295">
        <v>12</v>
      </c>
      <c r="O505" s="295">
        <v>318.05763513028541</v>
      </c>
      <c r="P505" s="295">
        <f>'7.  Persistence Report'!S97</f>
        <v>243.31455803886843</v>
      </c>
      <c r="Q505" s="295">
        <v>207.27904704311169</v>
      </c>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idden="1" outlineLevel="1">
      <c r="A506" s="532"/>
      <c r="B506" s="431" t="s">
        <v>308</v>
      </c>
      <c r="C506" s="291" t="s">
        <v>163</v>
      </c>
      <c r="D506" s="295">
        <v>-726425.71333356691</v>
      </c>
      <c r="E506" s="295">
        <f>D506*(E505/D505)</f>
        <v>-660041.47574871092</v>
      </c>
      <c r="F506" s="295">
        <v>-280337.46660312783</v>
      </c>
      <c r="G506" s="295"/>
      <c r="H506" s="295"/>
      <c r="I506" s="295"/>
      <c r="J506" s="295"/>
      <c r="K506" s="295"/>
      <c r="L506" s="295"/>
      <c r="M506" s="295"/>
      <c r="N506" s="295">
        <f>N505</f>
        <v>12</v>
      </c>
      <c r="O506" s="295"/>
      <c r="P506" s="295"/>
      <c r="Q506" s="295">
        <v>0</v>
      </c>
      <c r="R506" s="295"/>
      <c r="S506" s="295"/>
      <c r="T506" s="295"/>
      <c r="U506" s="295"/>
      <c r="V506" s="295"/>
      <c r="W506" s="295"/>
      <c r="X506" s="295"/>
      <c r="Y506" s="411">
        <f>Y505</f>
        <v>0</v>
      </c>
      <c r="Z506" s="411">
        <f t="shared" ref="Z506" si="1473">Z505</f>
        <v>0</v>
      </c>
      <c r="AA506" s="411">
        <f t="shared" ref="AA506" si="1474">AA505</f>
        <v>1</v>
      </c>
      <c r="AB506" s="411">
        <f t="shared" ref="AB506" si="1475">AB505</f>
        <v>0</v>
      </c>
      <c r="AC506" s="411">
        <f t="shared" ref="AC506" si="1476">AC505</f>
        <v>0</v>
      </c>
      <c r="AD506" s="411">
        <f t="shared" ref="AD506" si="1477">AD505</f>
        <v>0</v>
      </c>
      <c r="AE506" s="411">
        <f t="shared" ref="AE506" si="1478">AE505</f>
        <v>0</v>
      </c>
      <c r="AF506" s="411">
        <f t="shared" ref="AF506" si="1479">AF505</f>
        <v>0</v>
      </c>
      <c r="AG506" s="411">
        <f t="shared" ref="AG506" si="1480">AG505</f>
        <v>0</v>
      </c>
      <c r="AH506" s="411">
        <f t="shared" ref="AH506" si="1481">AH505</f>
        <v>0</v>
      </c>
      <c r="AI506" s="411">
        <f t="shared" ref="AI506" si="1482">AI505</f>
        <v>0</v>
      </c>
      <c r="AJ506" s="411">
        <f t="shared" ref="AJ506" si="1483">AJ505</f>
        <v>0</v>
      </c>
      <c r="AK506" s="411">
        <f t="shared" ref="AK506" si="1484">AK505</f>
        <v>0</v>
      </c>
      <c r="AL506" s="411">
        <f t="shared" ref="AL506" si="1485">AL505</f>
        <v>0</v>
      </c>
      <c r="AM506" s="306"/>
    </row>
    <row r="507" spans="1:39" hidden="1" outlineLevel="1">
      <c r="A507" s="532"/>
      <c r="B507" s="428"/>
      <c r="C507" s="291"/>
      <c r="D507" s="291"/>
      <c r="E507" s="770"/>
      <c r="F507" s="770"/>
      <c r="G507" s="291"/>
      <c r="H507" s="291"/>
      <c r="I507" s="291"/>
      <c r="J507" s="291"/>
      <c r="K507" s="291"/>
      <c r="L507" s="291"/>
      <c r="M507" s="291"/>
      <c r="N507" s="291"/>
      <c r="O507" s="770"/>
      <c r="P507" s="770"/>
      <c r="Q507" s="770"/>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291"/>
      <c r="E508" s="770"/>
      <c r="F508" s="770"/>
      <c r="G508" s="291"/>
      <c r="H508" s="291"/>
      <c r="I508" s="291"/>
      <c r="J508" s="291"/>
      <c r="K508" s="291"/>
      <c r="L508" s="291"/>
      <c r="M508" s="291"/>
      <c r="N508" s="291"/>
      <c r="O508" s="770"/>
      <c r="P508" s="770"/>
      <c r="Q508" s="770"/>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295">
        <v>1680838.7880204713</v>
      </c>
      <c r="E509" s="295">
        <f>'7.  Persistence Report'!AX93</f>
        <v>1687971.6946485909</v>
      </c>
      <c r="F509" s="295">
        <v>1680838.7880204713</v>
      </c>
      <c r="G509" s="295"/>
      <c r="H509" s="295"/>
      <c r="I509" s="295"/>
      <c r="J509" s="295"/>
      <c r="K509" s="295"/>
      <c r="L509" s="295"/>
      <c r="M509" s="295"/>
      <c r="N509" s="295">
        <v>12</v>
      </c>
      <c r="O509" s="295">
        <v>256.3643711319807</v>
      </c>
      <c r="P509" s="295">
        <f>'7.  Persistence Report'!S93</f>
        <v>257.54999999999995</v>
      </c>
      <c r="Q509" s="295">
        <v>256.3643711319807</v>
      </c>
      <c r="R509" s="295"/>
      <c r="S509" s="295"/>
      <c r="T509" s="295"/>
      <c r="U509" s="295"/>
      <c r="V509" s="295"/>
      <c r="W509" s="295"/>
      <c r="X509" s="295"/>
      <c r="Y509" s="426"/>
      <c r="Z509" s="410">
        <v>0.60366912442964493</v>
      </c>
      <c r="AA509" s="410">
        <v>0.39633087557035507</v>
      </c>
      <c r="AB509" s="410"/>
      <c r="AC509" s="410"/>
      <c r="AD509" s="410"/>
      <c r="AE509" s="410"/>
      <c r="AF509" s="415"/>
      <c r="AG509" s="415"/>
      <c r="AH509" s="415"/>
      <c r="AI509" s="415"/>
      <c r="AJ509" s="415"/>
      <c r="AK509" s="415"/>
      <c r="AL509" s="415"/>
      <c r="AM509" s="296">
        <f>SUM(Y509:AL509)</f>
        <v>1</v>
      </c>
    </row>
    <row r="510" spans="1:39" hidden="1" outlineLevel="1">
      <c r="A510" s="532"/>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Y509</f>
        <v>0</v>
      </c>
      <c r="Z510" s="411">
        <f t="shared" ref="Z510" si="1486">Z509</f>
        <v>0.60366912442964493</v>
      </c>
      <c r="AA510" s="411">
        <f t="shared" ref="AA510" si="1487">AA509</f>
        <v>0.39633087557035507</v>
      </c>
      <c r="AB510" s="411">
        <f t="shared" ref="AB510" si="1488">AB509</f>
        <v>0</v>
      </c>
      <c r="AC510" s="411">
        <f t="shared" ref="AC510" si="1489">AC509</f>
        <v>0</v>
      </c>
      <c r="AD510" s="411">
        <f t="shared" ref="AD510" si="1490">AD509</f>
        <v>0</v>
      </c>
      <c r="AE510" s="411">
        <f t="shared" ref="AE510" si="1491">AE509</f>
        <v>0</v>
      </c>
      <c r="AF510" s="411">
        <f t="shared" ref="AF510" si="1492">AF509</f>
        <v>0</v>
      </c>
      <c r="AG510" s="411">
        <f t="shared" ref="AG510" si="1493">AG509</f>
        <v>0</v>
      </c>
      <c r="AH510" s="411">
        <f t="shared" ref="AH510" si="1494">AH509</f>
        <v>0</v>
      </c>
      <c r="AI510" s="411">
        <f t="shared" ref="AI510" si="1495">AI509</f>
        <v>0</v>
      </c>
      <c r="AJ510" s="411">
        <f t="shared" ref="AJ510" si="1496">AJ509</f>
        <v>0</v>
      </c>
      <c r="AK510" s="411">
        <f t="shared" ref="AK510" si="1497">AK509</f>
        <v>0</v>
      </c>
      <c r="AL510" s="411">
        <f t="shared" ref="AL510" si="1498">AL509</f>
        <v>0</v>
      </c>
      <c r="AM510" s="306"/>
    </row>
    <row r="511" spans="1:39" hidden="1" outlineLevel="1">
      <c r="A511" s="532"/>
      <c r="B511" s="428"/>
      <c r="C511" s="291"/>
      <c r="D511" s="291"/>
      <c r="E511" s="770"/>
      <c r="F511" s="770"/>
      <c r="G511" s="291"/>
      <c r="H511" s="291"/>
      <c r="I511" s="291"/>
      <c r="J511" s="291"/>
      <c r="K511" s="291"/>
      <c r="L511" s="291"/>
      <c r="M511" s="291"/>
      <c r="N511" s="291"/>
      <c r="O511" s="770"/>
      <c r="P511" s="770"/>
      <c r="Q511" s="770"/>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9">Z512</f>
        <v>0</v>
      </c>
      <c r="AA513" s="411">
        <f t="shared" ref="AA513" si="1500">AA512</f>
        <v>0</v>
      </c>
      <c r="AB513" s="411">
        <f t="shared" ref="AB513" si="1501">AB512</f>
        <v>0</v>
      </c>
      <c r="AC513" s="411">
        <f t="shared" ref="AC513" si="1502">AC512</f>
        <v>0</v>
      </c>
      <c r="AD513" s="411">
        <f t="shared" ref="AD513" si="1503">AD512</f>
        <v>0</v>
      </c>
      <c r="AE513" s="411">
        <f t="shared" ref="AE513" si="1504">AE512</f>
        <v>0</v>
      </c>
      <c r="AF513" s="411">
        <f t="shared" ref="AF513" si="1505">AF512</f>
        <v>0</v>
      </c>
      <c r="AG513" s="411">
        <f t="shared" ref="AG513" si="1506">AG512</f>
        <v>0</v>
      </c>
      <c r="AH513" s="411">
        <f t="shared" ref="AH513" si="1507">AH512</f>
        <v>0</v>
      </c>
      <c r="AI513" s="411">
        <f t="shared" ref="AI513" si="1508">AI512</f>
        <v>0</v>
      </c>
      <c r="AJ513" s="411">
        <f t="shared" ref="AJ513" si="1509">AJ512</f>
        <v>0</v>
      </c>
      <c r="AK513" s="411">
        <f t="shared" ref="AK513" si="1510">AK512</f>
        <v>0</v>
      </c>
      <c r="AL513" s="411">
        <f t="shared" ref="AL513" si="1511">AL512</f>
        <v>0</v>
      </c>
      <c r="AM513" s="306"/>
    </row>
    <row r="514" spans="1:39" hidden="1" outlineLevel="1">
      <c r="A514" s="532"/>
      <c r="B514" s="428"/>
      <c r="C514" s="291"/>
      <c r="D514" s="291"/>
      <c r="E514" s="770"/>
      <c r="F514" s="770"/>
      <c r="G514" s="291"/>
      <c r="H514" s="291"/>
      <c r="I514" s="291"/>
      <c r="J514" s="291"/>
      <c r="K514" s="291"/>
      <c r="L514" s="291"/>
      <c r="M514" s="291"/>
      <c r="N514" s="291"/>
      <c r="O514" s="770"/>
      <c r="P514" s="770"/>
      <c r="Q514" s="770"/>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27741794.884503469</v>
      </c>
      <c r="E515" s="295">
        <f>'7.  Persistence Report'!AX110</f>
        <v>27741794.884503469</v>
      </c>
      <c r="F515" s="295">
        <v>27741794.884503469</v>
      </c>
      <c r="G515" s="295"/>
      <c r="H515" s="295"/>
      <c r="I515" s="295"/>
      <c r="J515" s="295"/>
      <c r="K515" s="295"/>
      <c r="L515" s="295"/>
      <c r="M515" s="295"/>
      <c r="N515" s="295">
        <v>0</v>
      </c>
      <c r="O515" s="295">
        <v>6302.8350541912896</v>
      </c>
      <c r="P515" s="295">
        <f>'7.  Persistence Report'!S110</f>
        <v>6302.8350541912896</v>
      </c>
      <c r="Q515" s="295">
        <v>6302.8350541912896</v>
      </c>
      <c r="R515" s="295"/>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idden="1"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12">Z515</f>
        <v>0</v>
      </c>
      <c r="AA516" s="411">
        <f t="shared" ref="AA516" si="1513">AA515</f>
        <v>0</v>
      </c>
      <c r="AB516" s="411">
        <f t="shared" ref="AB516" si="1514">AB515</f>
        <v>0</v>
      </c>
      <c r="AC516" s="411">
        <f t="shared" ref="AC516" si="1515">AC515</f>
        <v>0</v>
      </c>
      <c r="AD516" s="411">
        <f t="shared" ref="AD516" si="1516">AD515</f>
        <v>0</v>
      </c>
      <c r="AE516" s="411">
        <f t="shared" ref="AE516" si="1517">AE515</f>
        <v>0</v>
      </c>
      <c r="AF516" s="411">
        <f t="shared" ref="AF516" si="1518">AF515</f>
        <v>0</v>
      </c>
      <c r="AG516" s="411">
        <f t="shared" ref="AG516" si="1519">AG515</f>
        <v>0</v>
      </c>
      <c r="AH516" s="411">
        <f t="shared" ref="AH516" si="1520">AH515</f>
        <v>0</v>
      </c>
      <c r="AI516" s="411">
        <f t="shared" ref="AI516" si="1521">AI515</f>
        <v>0</v>
      </c>
      <c r="AJ516" s="411">
        <f t="shared" ref="AJ516" si="1522">AJ515</f>
        <v>0</v>
      </c>
      <c r="AK516" s="411">
        <f t="shared" ref="AK516" si="1523">AK515</f>
        <v>0</v>
      </c>
      <c r="AL516" s="411">
        <f t="shared" ref="AL516" si="1524">AL515</f>
        <v>0</v>
      </c>
      <c r="AM516" s="306"/>
    </row>
    <row r="517" spans="1:39" hidden="1" outlineLevel="1">
      <c r="A517" s="532"/>
      <c r="B517" s="431"/>
      <c r="C517" s="291"/>
      <c r="D517" s="291"/>
      <c r="E517" s="770"/>
      <c r="F517" s="770"/>
      <c r="G517" s="291"/>
      <c r="H517" s="291"/>
      <c r="I517" s="291"/>
      <c r="J517" s="291"/>
      <c r="K517" s="291"/>
      <c r="L517" s="291"/>
      <c r="M517" s="291"/>
      <c r="N517" s="291"/>
      <c r="O517" s="770"/>
      <c r="P517" s="770"/>
      <c r="Q517" s="770"/>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770"/>
      <c r="F518" s="770"/>
      <c r="G518" s="291"/>
      <c r="H518" s="291"/>
      <c r="I518" s="291"/>
      <c r="J518" s="291"/>
      <c r="K518" s="291"/>
      <c r="L518" s="291"/>
      <c r="M518" s="291"/>
      <c r="N518" s="291"/>
      <c r="O518" s="770"/>
      <c r="P518" s="770"/>
      <c r="Q518" s="770"/>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30" hidden="1"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5">Z519</f>
        <v>0</v>
      </c>
      <c r="AA520" s="411">
        <f t="shared" ref="AA520" si="1526">AA519</f>
        <v>0</v>
      </c>
      <c r="AB520" s="411">
        <f t="shared" ref="AB520" si="1527">AB519</f>
        <v>0</v>
      </c>
      <c r="AC520" s="411">
        <f t="shared" ref="AC520" si="1528">AC519</f>
        <v>0</v>
      </c>
      <c r="AD520" s="411">
        <f t="shared" ref="AD520" si="1529">AD519</f>
        <v>0</v>
      </c>
      <c r="AE520" s="411">
        <f t="shared" ref="AE520" si="1530">AE519</f>
        <v>0</v>
      </c>
      <c r="AF520" s="411">
        <f t="shared" ref="AF520" si="1531">AF519</f>
        <v>0</v>
      </c>
      <c r="AG520" s="411">
        <f t="shared" ref="AG520" si="1532">AG519</f>
        <v>0</v>
      </c>
      <c r="AH520" s="411">
        <f t="shared" ref="AH520" si="1533">AH519</f>
        <v>0</v>
      </c>
      <c r="AI520" s="411">
        <f t="shared" ref="AI520" si="1534">AI519</f>
        <v>0</v>
      </c>
      <c r="AJ520" s="411">
        <f t="shared" ref="AJ520" si="1535">AJ519</f>
        <v>0</v>
      </c>
      <c r="AK520" s="411">
        <f t="shared" ref="AK520" si="1536">AK519</f>
        <v>0</v>
      </c>
      <c r="AL520" s="411">
        <f t="shared" ref="AL520" si="1537">AL519</f>
        <v>0</v>
      </c>
      <c r="AM520" s="306"/>
    </row>
    <row r="521" spans="1:39" hidden="1" outlineLevel="1">
      <c r="A521" s="532"/>
      <c r="B521" s="428"/>
      <c r="C521" s="291"/>
      <c r="D521" s="291"/>
      <c r="E521" s="770"/>
      <c r="F521" s="770"/>
      <c r="G521" s="291"/>
      <c r="H521" s="291"/>
      <c r="I521" s="291"/>
      <c r="J521" s="291"/>
      <c r="K521" s="291"/>
      <c r="L521" s="291"/>
      <c r="M521" s="291"/>
      <c r="N521" s="291"/>
      <c r="O521" s="770"/>
      <c r="P521" s="770"/>
      <c r="Q521" s="770"/>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idden="1" outlineLevel="1">
      <c r="A522" s="532">
        <v>37</v>
      </c>
      <c r="B522" s="428" t="s">
        <v>756</v>
      </c>
      <c r="C522" s="291" t="s">
        <v>25</v>
      </c>
      <c r="D522" s="295">
        <v>211261.47485105984</v>
      </c>
      <c r="E522" s="295">
        <f>'7.  Persistence Report'!AX95</f>
        <v>211779.89712910855</v>
      </c>
      <c r="F522" s="295">
        <v>211261.47485105984</v>
      </c>
      <c r="G522" s="295"/>
      <c r="H522" s="295"/>
      <c r="I522" s="295"/>
      <c r="J522" s="295"/>
      <c r="K522" s="295"/>
      <c r="L522" s="295"/>
      <c r="M522" s="295"/>
      <c r="N522" s="295">
        <v>12</v>
      </c>
      <c r="O522" s="295">
        <v>32.111616784451058</v>
      </c>
      <c r="P522" s="295">
        <f>'7.  Persistence Report'!S95</f>
        <v>32.200000000000003</v>
      </c>
      <c r="Q522" s="295">
        <v>32.111616784451058</v>
      </c>
      <c r="R522" s="295"/>
      <c r="S522" s="295"/>
      <c r="T522" s="295"/>
      <c r="U522" s="295"/>
      <c r="V522" s="295"/>
      <c r="W522" s="295"/>
      <c r="X522" s="295"/>
      <c r="Y522" s="426"/>
      <c r="Z522" s="410">
        <v>0.71262007830503604</v>
      </c>
      <c r="AA522" s="410">
        <v>0.2873799216949639</v>
      </c>
      <c r="AB522" s="410"/>
      <c r="AC522" s="410"/>
      <c r="AD522" s="410"/>
      <c r="AE522" s="410"/>
      <c r="AF522" s="415"/>
      <c r="AG522" s="415"/>
      <c r="AH522" s="415"/>
      <c r="AI522" s="415"/>
      <c r="AJ522" s="415"/>
      <c r="AK522" s="415"/>
      <c r="AL522" s="415"/>
      <c r="AM522" s="296">
        <f>SUM(Y522:AL522)</f>
        <v>1</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8">Z522</f>
        <v>0.71262007830503604</v>
      </c>
      <c r="AA523" s="411">
        <f t="shared" ref="AA523" si="1539">AA522</f>
        <v>0.2873799216949639</v>
      </c>
      <c r="AB523" s="411">
        <f t="shared" ref="AB523" si="1540">AB522</f>
        <v>0</v>
      </c>
      <c r="AC523" s="411">
        <f t="shared" ref="AC523" si="1541">AC522</f>
        <v>0</v>
      </c>
      <c r="AD523" s="411">
        <f t="shared" ref="AD523" si="1542">AD522</f>
        <v>0</v>
      </c>
      <c r="AE523" s="411">
        <f t="shared" ref="AE523" si="1543">AE522</f>
        <v>0</v>
      </c>
      <c r="AF523" s="411">
        <f t="shared" ref="AF523" si="1544">AF522</f>
        <v>0</v>
      </c>
      <c r="AG523" s="411">
        <f t="shared" ref="AG523" si="1545">AG522</f>
        <v>0</v>
      </c>
      <c r="AH523" s="411">
        <f t="shared" ref="AH523" si="1546">AH522</f>
        <v>0</v>
      </c>
      <c r="AI523" s="411">
        <f t="shared" ref="AI523" si="1547">AI522</f>
        <v>0</v>
      </c>
      <c r="AJ523" s="411">
        <f t="shared" ref="AJ523" si="1548">AJ522</f>
        <v>0</v>
      </c>
      <c r="AK523" s="411">
        <f t="shared" ref="AK523" si="1549">AK522</f>
        <v>0</v>
      </c>
      <c r="AL523" s="411">
        <f t="shared" ref="AL523" si="1550">AL522</f>
        <v>0</v>
      </c>
      <c r="AM523" s="306"/>
    </row>
    <row r="524" spans="1:39" hidden="1" outlineLevel="1">
      <c r="A524" s="532"/>
      <c r="B524" s="428"/>
      <c r="C524" s="291"/>
      <c r="D524" s="291"/>
      <c r="E524" s="770"/>
      <c r="F524" s="770"/>
      <c r="G524" s="291"/>
      <c r="H524" s="291"/>
      <c r="I524" s="291"/>
      <c r="J524" s="291"/>
      <c r="K524" s="291"/>
      <c r="L524" s="291"/>
      <c r="M524" s="291"/>
      <c r="N524" s="291"/>
      <c r="O524" s="770"/>
      <c r="P524" s="770"/>
      <c r="Q524" s="770"/>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hidden="1" outlineLevel="1">
      <c r="A525" s="532">
        <v>38</v>
      </c>
      <c r="B525" s="428" t="s">
        <v>757</v>
      </c>
      <c r="C525" s="291" t="s">
        <v>25</v>
      </c>
      <c r="D525" s="295">
        <v>351269.4598473435</v>
      </c>
      <c r="E525" s="295">
        <f>'7.  Persistence Report'!AX98</f>
        <v>351269.4598473435</v>
      </c>
      <c r="F525" s="295">
        <v>351269.4598473435</v>
      </c>
      <c r="G525" s="295"/>
      <c r="H525" s="295"/>
      <c r="I525" s="295"/>
      <c r="J525" s="295"/>
      <c r="K525" s="295"/>
      <c r="L525" s="295"/>
      <c r="M525" s="295"/>
      <c r="N525" s="295">
        <v>12</v>
      </c>
      <c r="O525" s="295">
        <v>0</v>
      </c>
      <c r="P525" s="295">
        <f>O525</f>
        <v>0</v>
      </c>
      <c r="Q525" s="295">
        <f>P525</f>
        <v>0</v>
      </c>
      <c r="R525" s="295"/>
      <c r="S525" s="295"/>
      <c r="T525" s="295"/>
      <c r="U525" s="295"/>
      <c r="V525" s="295"/>
      <c r="W525" s="295"/>
      <c r="X525" s="295"/>
      <c r="Y525" s="426"/>
      <c r="Z525" s="410"/>
      <c r="AA525" s="410">
        <v>1</v>
      </c>
      <c r="AB525" s="410"/>
      <c r="AC525" s="410"/>
      <c r="AD525" s="410"/>
      <c r="AE525" s="410"/>
      <c r="AF525" s="415"/>
      <c r="AG525" s="415"/>
      <c r="AH525" s="415"/>
      <c r="AI525" s="415"/>
      <c r="AJ525" s="415"/>
      <c r="AK525" s="415"/>
      <c r="AL525" s="415"/>
      <c r="AM525" s="296">
        <f>SUM(Y525:AL525)</f>
        <v>1</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51">Z525</f>
        <v>0</v>
      </c>
      <c r="AA526" s="411">
        <f t="shared" ref="AA526" si="1552">AA525</f>
        <v>1</v>
      </c>
      <c r="AB526" s="411">
        <f t="shared" ref="AB526" si="1553">AB525</f>
        <v>0</v>
      </c>
      <c r="AC526" s="411">
        <f t="shared" ref="AC526" si="1554">AC525</f>
        <v>0</v>
      </c>
      <c r="AD526" s="411">
        <f t="shared" ref="AD526" si="1555">AD525</f>
        <v>0</v>
      </c>
      <c r="AE526" s="411">
        <f t="shared" ref="AE526" si="1556">AE525</f>
        <v>0</v>
      </c>
      <c r="AF526" s="411">
        <f t="shared" ref="AF526" si="1557">AF525</f>
        <v>0</v>
      </c>
      <c r="AG526" s="411">
        <f t="shared" ref="AG526" si="1558">AG525</f>
        <v>0</v>
      </c>
      <c r="AH526" s="411">
        <f t="shared" ref="AH526" si="1559">AH525</f>
        <v>0</v>
      </c>
      <c r="AI526" s="411">
        <f t="shared" ref="AI526" si="1560">AI525</f>
        <v>0</v>
      </c>
      <c r="AJ526" s="411">
        <f t="shared" ref="AJ526" si="1561">AJ525</f>
        <v>0</v>
      </c>
      <c r="AK526" s="411">
        <f t="shared" ref="AK526" si="1562">AK525</f>
        <v>0</v>
      </c>
      <c r="AL526" s="411">
        <f t="shared" ref="AL526" si="1563">AL525</f>
        <v>0</v>
      </c>
      <c r="AM526" s="306"/>
    </row>
    <row r="527" spans="1:39" hidden="1" outlineLevel="1">
      <c r="A527" s="532"/>
      <c r="B527" s="428"/>
      <c r="C527" s="291"/>
      <c r="D527" s="291"/>
      <c r="E527" s="770"/>
      <c r="F527" s="770"/>
      <c r="G527" s="291"/>
      <c r="H527" s="291"/>
      <c r="I527" s="291"/>
      <c r="J527" s="291"/>
      <c r="K527" s="291"/>
      <c r="L527" s="291"/>
      <c r="M527" s="291"/>
      <c r="N527" s="291"/>
      <c r="O527" s="770"/>
      <c r="P527" s="770"/>
      <c r="Q527" s="770"/>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4">Z528</f>
        <v>0</v>
      </c>
      <c r="AA529" s="411">
        <f t="shared" ref="AA529" si="1565">AA528</f>
        <v>0</v>
      </c>
      <c r="AB529" s="411">
        <f t="shared" ref="AB529" si="1566">AB528</f>
        <v>0</v>
      </c>
      <c r="AC529" s="411">
        <f t="shared" ref="AC529" si="1567">AC528</f>
        <v>0</v>
      </c>
      <c r="AD529" s="411">
        <f t="shared" ref="AD529" si="1568">AD528</f>
        <v>0</v>
      </c>
      <c r="AE529" s="411">
        <f t="shared" ref="AE529" si="1569">AE528</f>
        <v>0</v>
      </c>
      <c r="AF529" s="411">
        <f t="shared" ref="AF529" si="1570">AF528</f>
        <v>0</v>
      </c>
      <c r="AG529" s="411">
        <f t="shared" ref="AG529" si="1571">AG528</f>
        <v>0</v>
      </c>
      <c r="AH529" s="411">
        <f t="shared" ref="AH529" si="1572">AH528</f>
        <v>0</v>
      </c>
      <c r="AI529" s="411">
        <f t="shared" ref="AI529" si="1573">AI528</f>
        <v>0</v>
      </c>
      <c r="AJ529" s="411">
        <f t="shared" ref="AJ529" si="1574">AJ528</f>
        <v>0</v>
      </c>
      <c r="AK529" s="411">
        <f t="shared" ref="AK529" si="1575">AK528</f>
        <v>0</v>
      </c>
      <c r="AL529" s="411">
        <f t="shared" ref="AL529" si="1576">AL528</f>
        <v>0</v>
      </c>
      <c r="AM529" s="306"/>
    </row>
    <row r="530" spans="1:39" hidden="1" outlineLevel="1">
      <c r="A530" s="532"/>
      <c r="B530" s="428"/>
      <c r="C530" s="291"/>
      <c r="D530" s="291"/>
      <c r="E530" s="770"/>
      <c r="F530" s="770"/>
      <c r="G530" s="291"/>
      <c r="H530" s="291"/>
      <c r="I530" s="291"/>
      <c r="J530" s="291"/>
      <c r="K530" s="291"/>
      <c r="L530" s="291"/>
      <c r="M530" s="291"/>
      <c r="N530" s="291"/>
      <c r="O530" s="770"/>
      <c r="P530" s="770"/>
      <c r="Q530" s="770"/>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7">Z531</f>
        <v>0</v>
      </c>
      <c r="AA532" s="411">
        <f t="shared" ref="AA532" si="1578">AA531</f>
        <v>0</v>
      </c>
      <c r="AB532" s="411">
        <f t="shared" ref="AB532" si="1579">AB531</f>
        <v>0</v>
      </c>
      <c r="AC532" s="411">
        <f t="shared" ref="AC532" si="1580">AC531</f>
        <v>0</v>
      </c>
      <c r="AD532" s="411">
        <f t="shared" ref="AD532" si="1581">AD531</f>
        <v>0</v>
      </c>
      <c r="AE532" s="411">
        <f t="shared" ref="AE532" si="1582">AE531</f>
        <v>0</v>
      </c>
      <c r="AF532" s="411">
        <f t="shared" ref="AF532" si="1583">AF531</f>
        <v>0</v>
      </c>
      <c r="AG532" s="411">
        <f t="shared" ref="AG532" si="1584">AG531</f>
        <v>0</v>
      </c>
      <c r="AH532" s="411">
        <f t="shared" ref="AH532" si="1585">AH531</f>
        <v>0</v>
      </c>
      <c r="AI532" s="411">
        <f t="shared" ref="AI532" si="1586">AI531</f>
        <v>0</v>
      </c>
      <c r="AJ532" s="411">
        <f t="shared" ref="AJ532" si="1587">AJ531</f>
        <v>0</v>
      </c>
      <c r="AK532" s="411">
        <f t="shared" ref="AK532" si="1588">AK531</f>
        <v>0</v>
      </c>
      <c r="AL532" s="411">
        <f t="shared" ref="AL532" si="1589">AL531</f>
        <v>0</v>
      </c>
      <c r="AM532" s="306"/>
    </row>
    <row r="533" spans="1:39" hidden="1" outlineLevel="1">
      <c r="A533" s="532"/>
      <c r="B533" s="428"/>
      <c r="C533" s="291"/>
      <c r="D533" s="291"/>
      <c r="E533" s="770"/>
      <c r="F533" s="770"/>
      <c r="G533" s="291"/>
      <c r="H533" s="291"/>
      <c r="I533" s="291"/>
      <c r="J533" s="291"/>
      <c r="K533" s="291"/>
      <c r="L533" s="291"/>
      <c r="M533" s="291"/>
      <c r="N533" s="291"/>
      <c r="O533" s="770"/>
      <c r="P533" s="770"/>
      <c r="Q533" s="770"/>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idden="1" outlineLevel="1">
      <c r="A534" s="532">
        <v>41</v>
      </c>
      <c r="B534" s="428" t="s">
        <v>755</v>
      </c>
      <c r="C534" s="291" t="s">
        <v>25</v>
      </c>
      <c r="D534" s="295">
        <v>170440.76855259412</v>
      </c>
      <c r="E534" s="295">
        <f>'7.  Persistence Report'!AX107</f>
        <v>170440.76855259412</v>
      </c>
      <c r="F534" s="295">
        <v>170440.76855259412</v>
      </c>
      <c r="G534" s="295"/>
      <c r="H534" s="295"/>
      <c r="I534" s="295"/>
      <c r="J534" s="295"/>
      <c r="K534" s="295"/>
      <c r="L534" s="295"/>
      <c r="M534" s="295"/>
      <c r="N534" s="295">
        <v>12</v>
      </c>
      <c r="O534" s="295">
        <v>82.630745708422111</v>
      </c>
      <c r="P534" s="295">
        <f>'7.  Persistence Report'!S107</f>
        <v>82.630745708422111</v>
      </c>
      <c r="Q534" s="295">
        <v>82.630745708422111</v>
      </c>
      <c r="R534" s="295"/>
      <c r="S534" s="295"/>
      <c r="T534" s="295"/>
      <c r="U534" s="295"/>
      <c r="V534" s="295"/>
      <c r="W534" s="295"/>
      <c r="X534" s="295"/>
      <c r="Y534" s="426"/>
      <c r="Z534" s="410">
        <v>1</v>
      </c>
      <c r="AA534" s="410"/>
      <c r="AB534" s="410"/>
      <c r="AC534" s="410"/>
      <c r="AD534" s="410"/>
      <c r="AE534" s="410"/>
      <c r="AF534" s="415"/>
      <c r="AG534" s="415"/>
      <c r="AH534" s="415"/>
      <c r="AI534" s="415"/>
      <c r="AJ534" s="415"/>
      <c r="AK534" s="415"/>
      <c r="AL534" s="415"/>
      <c r="AM534" s="296">
        <f>SUM(Y534:AL534)</f>
        <v>1</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90">Z534</f>
        <v>1</v>
      </c>
      <c r="AA535" s="411">
        <f t="shared" ref="AA535" si="1591">AA534</f>
        <v>0</v>
      </c>
      <c r="AB535" s="411">
        <f t="shared" ref="AB535" si="1592">AB534</f>
        <v>0</v>
      </c>
      <c r="AC535" s="411">
        <f t="shared" ref="AC535" si="1593">AC534</f>
        <v>0</v>
      </c>
      <c r="AD535" s="411">
        <f t="shared" ref="AD535" si="1594">AD534</f>
        <v>0</v>
      </c>
      <c r="AE535" s="411">
        <f t="shared" ref="AE535" si="1595">AE534</f>
        <v>0</v>
      </c>
      <c r="AF535" s="411">
        <f t="shared" ref="AF535" si="1596">AF534</f>
        <v>0</v>
      </c>
      <c r="AG535" s="411">
        <f t="shared" ref="AG535" si="1597">AG534</f>
        <v>0</v>
      </c>
      <c r="AH535" s="411">
        <f t="shared" ref="AH535" si="1598">AH534</f>
        <v>0</v>
      </c>
      <c r="AI535" s="411">
        <f t="shared" ref="AI535" si="1599">AI534</f>
        <v>0</v>
      </c>
      <c r="AJ535" s="411">
        <f t="shared" ref="AJ535" si="1600">AJ534</f>
        <v>0</v>
      </c>
      <c r="AK535" s="411">
        <f t="shared" ref="AK535" si="1601">AK534</f>
        <v>0</v>
      </c>
      <c r="AL535" s="411">
        <f t="shared" ref="AL535" si="1602">AL534</f>
        <v>0</v>
      </c>
      <c r="AM535" s="306"/>
    </row>
    <row r="536" spans="1:39" hidden="1" outlineLevel="1">
      <c r="A536" s="532"/>
      <c r="B536" s="428"/>
      <c r="C536" s="291"/>
      <c r="D536" s="291"/>
      <c r="E536" s="770"/>
      <c r="F536" s="770"/>
      <c r="G536" s="291"/>
      <c r="H536" s="291"/>
      <c r="I536" s="291"/>
      <c r="J536" s="291"/>
      <c r="K536" s="291"/>
      <c r="L536" s="291"/>
      <c r="M536" s="291"/>
      <c r="N536" s="291"/>
      <c r="O536" s="770"/>
      <c r="P536" s="770"/>
      <c r="Q536" s="770"/>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idden="1" outlineLevel="1">
      <c r="A537" s="532">
        <v>42</v>
      </c>
      <c r="B537" s="428" t="s">
        <v>759</v>
      </c>
      <c r="C537" s="291" t="s">
        <v>25</v>
      </c>
      <c r="D537" s="295">
        <v>474578.27733227669</v>
      </c>
      <c r="E537" s="295">
        <f>'7.  Persistence Report'!AX108</f>
        <v>474578.27733227669</v>
      </c>
      <c r="F537" s="295">
        <f>E537</f>
        <v>474578.27733227669</v>
      </c>
      <c r="G537" s="295"/>
      <c r="H537" s="295"/>
      <c r="I537" s="295"/>
      <c r="J537" s="295"/>
      <c r="K537" s="295"/>
      <c r="L537" s="295"/>
      <c r="M537" s="295"/>
      <c r="N537" s="291"/>
      <c r="O537" s="295">
        <v>0</v>
      </c>
      <c r="P537" s="295"/>
      <c r="Q537" s="295">
        <f>P537</f>
        <v>0</v>
      </c>
      <c r="R537" s="295"/>
      <c r="S537" s="295"/>
      <c r="T537" s="295"/>
      <c r="U537" s="295"/>
      <c r="V537" s="295"/>
      <c r="W537" s="295"/>
      <c r="X537" s="295"/>
      <c r="Y537" s="426"/>
      <c r="Z537" s="410"/>
      <c r="AA537" s="410">
        <v>1</v>
      </c>
      <c r="AB537" s="410"/>
      <c r="AC537" s="410"/>
      <c r="AD537" s="410"/>
      <c r="AE537" s="410"/>
      <c r="AF537" s="415"/>
      <c r="AG537" s="415"/>
      <c r="AH537" s="415"/>
      <c r="AI537" s="415"/>
      <c r="AJ537" s="415"/>
      <c r="AK537" s="415"/>
      <c r="AL537" s="415"/>
      <c r="AM537" s="296">
        <f>SUM(Y537:AL537)</f>
        <v>1</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603">Z537</f>
        <v>0</v>
      </c>
      <c r="AA538" s="411">
        <f t="shared" ref="AA538" si="1604">AA537</f>
        <v>1</v>
      </c>
      <c r="AB538" s="411">
        <f t="shared" ref="AB538" si="1605">AB537</f>
        <v>0</v>
      </c>
      <c r="AC538" s="411">
        <f t="shared" ref="AC538" si="1606">AC537</f>
        <v>0</v>
      </c>
      <c r="AD538" s="411">
        <f t="shared" ref="AD538" si="1607">AD537</f>
        <v>0</v>
      </c>
      <c r="AE538" s="411">
        <f t="shared" ref="AE538" si="1608">AE537</f>
        <v>0</v>
      </c>
      <c r="AF538" s="411">
        <f t="shared" ref="AF538" si="1609">AF537</f>
        <v>0</v>
      </c>
      <c r="AG538" s="411">
        <f t="shared" ref="AG538" si="1610">AG537</f>
        <v>0</v>
      </c>
      <c r="AH538" s="411">
        <f t="shared" ref="AH538" si="1611">AH537</f>
        <v>0</v>
      </c>
      <c r="AI538" s="411">
        <f t="shared" ref="AI538" si="1612">AI537</f>
        <v>0</v>
      </c>
      <c r="AJ538" s="411">
        <f t="shared" ref="AJ538" si="1613">AJ537</f>
        <v>0</v>
      </c>
      <c r="AK538" s="411">
        <f t="shared" ref="AK538" si="1614">AK537</f>
        <v>0</v>
      </c>
      <c r="AL538" s="411">
        <f t="shared" ref="AL538" si="1615">AL537</f>
        <v>0</v>
      </c>
      <c r="AM538" s="306"/>
    </row>
    <row r="539" spans="1:39" hidden="1" outlineLevel="1">
      <c r="A539" s="532"/>
      <c r="B539" s="428"/>
      <c r="C539" s="291"/>
      <c r="D539" s="291"/>
      <c r="E539" s="770"/>
      <c r="F539" s="770"/>
      <c r="G539" s="291"/>
      <c r="H539" s="291"/>
      <c r="I539" s="291"/>
      <c r="J539" s="291"/>
      <c r="K539" s="291"/>
      <c r="L539" s="291"/>
      <c r="M539" s="291"/>
      <c r="N539" s="291"/>
      <c r="O539" s="770"/>
      <c r="P539" s="770"/>
      <c r="Q539" s="770"/>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idden="1" outlineLevel="1">
      <c r="A540" s="532">
        <v>43</v>
      </c>
      <c r="B540" s="428" t="s">
        <v>760</v>
      </c>
      <c r="C540" s="291" t="s">
        <v>25</v>
      </c>
      <c r="D540" s="295">
        <v>361728.10473690205</v>
      </c>
      <c r="E540" s="295">
        <f>'7.  Persistence Report'!AX111</f>
        <v>361728.23</v>
      </c>
      <c r="F540" s="295">
        <v>361728.10473690205</v>
      </c>
      <c r="G540" s="295"/>
      <c r="H540" s="295"/>
      <c r="I540" s="295"/>
      <c r="J540" s="295"/>
      <c r="K540" s="295"/>
      <c r="L540" s="295"/>
      <c r="M540" s="295"/>
      <c r="N540" s="295">
        <v>12</v>
      </c>
      <c r="O540" s="295">
        <v>100.68825684977975</v>
      </c>
      <c r="P540" s="295">
        <f>'7.  Persistence Report'!S111</f>
        <v>100.68825684977638</v>
      </c>
      <c r="Q540" s="295">
        <v>100.68825684977975</v>
      </c>
      <c r="R540" s="295"/>
      <c r="S540" s="295"/>
      <c r="T540" s="295"/>
      <c r="U540" s="295"/>
      <c r="V540" s="295"/>
      <c r="W540" s="295"/>
      <c r="X540" s="295"/>
      <c r="Y540" s="426">
        <v>1</v>
      </c>
      <c r="Z540" s="410"/>
      <c r="AA540" s="410"/>
      <c r="AB540" s="410"/>
      <c r="AC540" s="410"/>
      <c r="AD540" s="410"/>
      <c r="AE540" s="410"/>
      <c r="AF540" s="415"/>
      <c r="AG540" s="415"/>
      <c r="AH540" s="415"/>
      <c r="AI540" s="415"/>
      <c r="AJ540" s="415"/>
      <c r="AK540" s="415"/>
      <c r="AL540" s="415"/>
      <c r="AM540" s="296">
        <f>SUM(Y540:AL540)</f>
        <v>1</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1</v>
      </c>
      <c r="Z541" s="411">
        <f t="shared" ref="Z541" si="1616">Z540</f>
        <v>0</v>
      </c>
      <c r="AA541" s="411">
        <f t="shared" ref="AA541" si="1617">AA540</f>
        <v>0</v>
      </c>
      <c r="AB541" s="411">
        <f t="shared" ref="AB541" si="1618">AB540</f>
        <v>0</v>
      </c>
      <c r="AC541" s="411">
        <f t="shared" ref="AC541" si="1619">AC540</f>
        <v>0</v>
      </c>
      <c r="AD541" s="411">
        <f t="shared" ref="AD541" si="1620">AD540</f>
        <v>0</v>
      </c>
      <c r="AE541" s="411">
        <f t="shared" ref="AE541" si="1621">AE540</f>
        <v>0</v>
      </c>
      <c r="AF541" s="411">
        <f t="shared" ref="AF541" si="1622">AF540</f>
        <v>0</v>
      </c>
      <c r="AG541" s="411">
        <f t="shared" ref="AG541" si="1623">AG540</f>
        <v>0</v>
      </c>
      <c r="AH541" s="411">
        <f t="shared" ref="AH541" si="1624">AH540</f>
        <v>0</v>
      </c>
      <c r="AI541" s="411">
        <f t="shared" ref="AI541" si="1625">AI540</f>
        <v>0</v>
      </c>
      <c r="AJ541" s="411">
        <f t="shared" ref="AJ541" si="1626">AJ540</f>
        <v>0</v>
      </c>
      <c r="AK541" s="411">
        <f t="shared" ref="AK541" si="1627">AK540</f>
        <v>0</v>
      </c>
      <c r="AL541" s="411">
        <f t="shared" ref="AL541" si="1628">AL540</f>
        <v>0</v>
      </c>
      <c r="AM541" s="306"/>
    </row>
    <row r="542" spans="1:39" hidden="1" outlineLevel="1">
      <c r="A542" s="532"/>
      <c r="B542" s="428"/>
      <c r="C542" s="291"/>
      <c r="D542" s="291"/>
      <c r="E542" s="770"/>
      <c r="F542" s="770"/>
      <c r="G542" s="291"/>
      <c r="H542" s="291"/>
      <c r="I542" s="291"/>
      <c r="J542" s="291"/>
      <c r="K542" s="291"/>
      <c r="L542" s="291"/>
      <c r="M542" s="291"/>
      <c r="N542" s="291"/>
      <c r="O542" s="770"/>
      <c r="P542" s="770"/>
      <c r="Q542" s="770"/>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idden="1" outlineLevel="1">
      <c r="A543" s="532">
        <v>44</v>
      </c>
      <c r="B543" s="428" t="s">
        <v>904</v>
      </c>
      <c r="C543" s="291" t="s">
        <v>25</v>
      </c>
      <c r="D543" s="295">
        <v>0</v>
      </c>
      <c r="E543" s="295">
        <v>0</v>
      </c>
      <c r="F543" s="295">
        <f>E543</f>
        <v>0</v>
      </c>
      <c r="G543" s="295"/>
      <c r="H543" s="295"/>
      <c r="I543" s="295"/>
      <c r="J543" s="295"/>
      <c r="K543" s="295"/>
      <c r="L543" s="295"/>
      <c r="M543" s="295"/>
      <c r="N543" s="295">
        <v>12</v>
      </c>
      <c r="O543" s="295">
        <v>0</v>
      </c>
      <c r="P543" s="295"/>
      <c r="Q543" s="295">
        <f>P543</f>
        <v>0</v>
      </c>
      <c r="R543" s="295"/>
      <c r="S543" s="295"/>
      <c r="T543" s="295"/>
      <c r="U543" s="295"/>
      <c r="V543" s="295"/>
      <c r="W543" s="295"/>
      <c r="X543" s="295"/>
      <c r="Y543" s="426">
        <v>1</v>
      </c>
      <c r="Z543" s="410"/>
      <c r="AA543" s="410"/>
      <c r="AB543" s="410"/>
      <c r="AC543" s="410"/>
      <c r="AD543" s="410"/>
      <c r="AE543" s="410"/>
      <c r="AF543" s="415"/>
      <c r="AG543" s="415"/>
      <c r="AH543" s="415"/>
      <c r="AI543" s="415"/>
      <c r="AJ543" s="415"/>
      <c r="AK543" s="415"/>
      <c r="AL543" s="415"/>
      <c r="AM543" s="296">
        <f>SUM(Y543:AL543)</f>
        <v>1</v>
      </c>
    </row>
    <row r="544" spans="1:39" hidden="1" outlineLevel="1">
      <c r="A544" s="532"/>
      <c r="B544" s="431" t="s">
        <v>308</v>
      </c>
      <c r="C544" s="291" t="s">
        <v>163</v>
      </c>
      <c r="D544" s="295">
        <v>134584.71428571342</v>
      </c>
      <c r="E544" s="295">
        <f>D544</f>
        <v>134584.71428571342</v>
      </c>
      <c r="F544" s="295">
        <f t="shared" ref="F544" si="1629">E544</f>
        <v>134584.71428571342</v>
      </c>
      <c r="G544" s="295"/>
      <c r="H544" s="295"/>
      <c r="I544" s="295"/>
      <c r="J544" s="295"/>
      <c r="K544" s="295"/>
      <c r="L544" s="295"/>
      <c r="M544" s="295"/>
      <c r="N544" s="295">
        <f>N543</f>
        <v>12</v>
      </c>
      <c r="O544" s="295"/>
      <c r="P544" s="295"/>
      <c r="Q544" s="295">
        <f t="shared" ref="Q544" si="1630">P544</f>
        <v>0</v>
      </c>
      <c r="R544" s="295"/>
      <c r="S544" s="295"/>
      <c r="T544" s="295"/>
      <c r="U544" s="295"/>
      <c r="V544" s="295"/>
      <c r="W544" s="295"/>
      <c r="X544" s="295"/>
      <c r="Y544" s="411">
        <f>Y543</f>
        <v>1</v>
      </c>
      <c r="Z544" s="411">
        <f t="shared" ref="Z544" si="1631">Z543</f>
        <v>0</v>
      </c>
      <c r="AA544" s="411">
        <f t="shared" ref="AA544" si="1632">AA543</f>
        <v>0</v>
      </c>
      <c r="AB544" s="411">
        <f t="shared" ref="AB544" si="1633">AB543</f>
        <v>0</v>
      </c>
      <c r="AC544" s="411">
        <f t="shared" ref="AC544" si="1634">AC543</f>
        <v>0</v>
      </c>
      <c r="AD544" s="411">
        <f t="shared" ref="AD544" si="1635">AD543</f>
        <v>0</v>
      </c>
      <c r="AE544" s="411">
        <f t="shared" ref="AE544" si="1636">AE543</f>
        <v>0</v>
      </c>
      <c r="AF544" s="411">
        <f t="shared" ref="AF544" si="1637">AF543</f>
        <v>0</v>
      </c>
      <c r="AG544" s="411">
        <f t="shared" ref="AG544" si="1638">AG543</f>
        <v>0</v>
      </c>
      <c r="AH544" s="411">
        <f t="shared" ref="AH544" si="1639">AH543</f>
        <v>0</v>
      </c>
      <c r="AI544" s="411">
        <f t="shared" ref="AI544" si="1640">AI543</f>
        <v>0</v>
      </c>
      <c r="AJ544" s="411">
        <f t="shared" ref="AJ544" si="1641">AJ543</f>
        <v>0</v>
      </c>
      <c r="AK544" s="411">
        <f t="shared" ref="AK544" si="1642">AK543</f>
        <v>0</v>
      </c>
      <c r="AL544" s="411">
        <f t="shared" ref="AL544" si="1643">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44">Z546</f>
        <v>0</v>
      </c>
      <c r="AA547" s="411">
        <f t="shared" ref="AA547" si="1645">AA546</f>
        <v>0</v>
      </c>
      <c r="AB547" s="411">
        <f t="shared" ref="AB547" si="1646">AB546</f>
        <v>0</v>
      </c>
      <c r="AC547" s="411">
        <f t="shared" ref="AC547" si="1647">AC546</f>
        <v>0</v>
      </c>
      <c r="AD547" s="411">
        <f t="shared" ref="AD547" si="1648">AD546</f>
        <v>0</v>
      </c>
      <c r="AE547" s="411">
        <f t="shared" ref="AE547" si="1649">AE546</f>
        <v>0</v>
      </c>
      <c r="AF547" s="411">
        <f t="shared" ref="AF547" si="1650">AF546</f>
        <v>0</v>
      </c>
      <c r="AG547" s="411">
        <f t="shared" ref="AG547" si="1651">AG546</f>
        <v>0</v>
      </c>
      <c r="AH547" s="411">
        <f t="shared" ref="AH547" si="1652">AH546</f>
        <v>0</v>
      </c>
      <c r="AI547" s="411">
        <f t="shared" ref="AI547" si="1653">AI546</f>
        <v>0</v>
      </c>
      <c r="AJ547" s="411">
        <f t="shared" ref="AJ547" si="1654">AJ546</f>
        <v>0</v>
      </c>
      <c r="AK547" s="411">
        <f t="shared" ref="AK547" si="1655">AK546</f>
        <v>0</v>
      </c>
      <c r="AL547" s="411">
        <f t="shared" ref="AL547" si="1656">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7">Z549</f>
        <v>0</v>
      </c>
      <c r="AA550" s="411">
        <f t="shared" ref="AA550" si="1658">AA549</f>
        <v>0</v>
      </c>
      <c r="AB550" s="411">
        <f t="shared" ref="AB550" si="1659">AB549</f>
        <v>0</v>
      </c>
      <c r="AC550" s="411">
        <f t="shared" ref="AC550" si="1660">AC549</f>
        <v>0</v>
      </c>
      <c r="AD550" s="411">
        <f t="shared" ref="AD550" si="1661">AD549</f>
        <v>0</v>
      </c>
      <c r="AE550" s="411">
        <f t="shared" ref="AE550" si="1662">AE549</f>
        <v>0</v>
      </c>
      <c r="AF550" s="411">
        <f t="shared" ref="AF550" si="1663">AF549</f>
        <v>0</v>
      </c>
      <c r="AG550" s="411">
        <f t="shared" ref="AG550" si="1664">AG549</f>
        <v>0</v>
      </c>
      <c r="AH550" s="411">
        <f t="shared" ref="AH550" si="1665">AH549</f>
        <v>0</v>
      </c>
      <c r="AI550" s="411">
        <f t="shared" ref="AI550" si="1666">AI549</f>
        <v>0</v>
      </c>
      <c r="AJ550" s="411">
        <f t="shared" ref="AJ550" si="1667">AJ549</f>
        <v>0</v>
      </c>
      <c r="AK550" s="411">
        <f t="shared" ref="AK550" si="1668">AK549</f>
        <v>0</v>
      </c>
      <c r="AL550" s="411">
        <f t="shared" ref="AL550" si="1669">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70">Z552</f>
        <v>0</v>
      </c>
      <c r="AA553" s="411">
        <f t="shared" ref="AA553" si="1671">AA552</f>
        <v>0</v>
      </c>
      <c r="AB553" s="411">
        <f t="shared" ref="AB553" si="1672">AB552</f>
        <v>0</v>
      </c>
      <c r="AC553" s="411">
        <f t="shared" ref="AC553" si="1673">AC552</f>
        <v>0</v>
      </c>
      <c r="AD553" s="411">
        <f t="shared" ref="AD553" si="1674">AD552</f>
        <v>0</v>
      </c>
      <c r="AE553" s="411">
        <f t="shared" ref="AE553" si="1675">AE552</f>
        <v>0</v>
      </c>
      <c r="AF553" s="411">
        <f t="shared" ref="AF553" si="1676">AF552</f>
        <v>0</v>
      </c>
      <c r="AG553" s="411">
        <f t="shared" ref="AG553" si="1677">AG552</f>
        <v>0</v>
      </c>
      <c r="AH553" s="411">
        <f t="shared" ref="AH553" si="1678">AH552</f>
        <v>0</v>
      </c>
      <c r="AI553" s="411">
        <f t="shared" ref="AI553" si="1679">AI552</f>
        <v>0</v>
      </c>
      <c r="AJ553" s="411">
        <f t="shared" ref="AJ553" si="1680">AJ552</f>
        <v>0</v>
      </c>
      <c r="AK553" s="411">
        <f t="shared" ref="AK553" si="1681">AK552</f>
        <v>0</v>
      </c>
      <c r="AL553" s="411">
        <f t="shared" ref="AL553" si="1682">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83">Z555</f>
        <v>0</v>
      </c>
      <c r="AA556" s="411">
        <f t="shared" ref="AA556" si="1684">AA555</f>
        <v>0</v>
      </c>
      <c r="AB556" s="411">
        <f t="shared" ref="AB556" si="1685">AB555</f>
        <v>0</v>
      </c>
      <c r="AC556" s="411">
        <f t="shared" ref="AC556" si="1686">AC555</f>
        <v>0</v>
      </c>
      <c r="AD556" s="411">
        <f t="shared" ref="AD556" si="1687">AD555</f>
        <v>0</v>
      </c>
      <c r="AE556" s="411">
        <f t="shared" ref="AE556" si="1688">AE555</f>
        <v>0</v>
      </c>
      <c r="AF556" s="411">
        <f t="shared" ref="AF556" si="1689">AF555</f>
        <v>0</v>
      </c>
      <c r="AG556" s="411">
        <f t="shared" ref="AG556" si="1690">AG555</f>
        <v>0</v>
      </c>
      <c r="AH556" s="411">
        <f t="shared" ref="AH556" si="1691">AH555</f>
        <v>0</v>
      </c>
      <c r="AI556" s="411">
        <f t="shared" ref="AI556" si="1692">AI555</f>
        <v>0</v>
      </c>
      <c r="AJ556" s="411">
        <f t="shared" ref="AJ556" si="1693">AJ555</f>
        <v>0</v>
      </c>
      <c r="AK556" s="411">
        <f t="shared" ref="AK556" si="1694">AK555</f>
        <v>0</v>
      </c>
      <c r="AL556" s="411">
        <f t="shared" ref="AL556" si="1695">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96">Z558</f>
        <v>0</v>
      </c>
      <c r="AA559" s="411">
        <f t="shared" ref="AA559" si="1697">AA558</f>
        <v>0</v>
      </c>
      <c r="AB559" s="411">
        <f t="shared" ref="AB559" si="1698">AB558</f>
        <v>0</v>
      </c>
      <c r="AC559" s="411">
        <f t="shared" ref="AC559" si="1699">AC558</f>
        <v>0</v>
      </c>
      <c r="AD559" s="411">
        <f t="shared" ref="AD559" si="1700">AD558</f>
        <v>0</v>
      </c>
      <c r="AE559" s="411">
        <f t="shared" ref="AE559" si="1701">AE558</f>
        <v>0</v>
      </c>
      <c r="AF559" s="411">
        <f t="shared" ref="AF559" si="1702">AF558</f>
        <v>0</v>
      </c>
      <c r="AG559" s="411">
        <f t="shared" ref="AG559" si="1703">AG558</f>
        <v>0</v>
      </c>
      <c r="AH559" s="411">
        <f t="shared" ref="AH559" si="1704">AH558</f>
        <v>0</v>
      </c>
      <c r="AI559" s="411">
        <f t="shared" ref="AI559" si="1705">AI558</f>
        <v>0</v>
      </c>
      <c r="AJ559" s="411">
        <f t="shared" ref="AJ559" si="1706">AJ558</f>
        <v>0</v>
      </c>
      <c r="AK559" s="411">
        <f t="shared" ref="AK559" si="1707">AK558</f>
        <v>0</v>
      </c>
      <c r="AL559" s="411">
        <f t="shared" ref="AL559" si="170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228763056.72302678</v>
      </c>
      <c r="E561" s="329"/>
      <c r="F561" s="329"/>
      <c r="G561" s="329"/>
      <c r="H561" s="329"/>
      <c r="I561" s="329"/>
      <c r="J561" s="329"/>
      <c r="K561" s="329"/>
      <c r="L561" s="329"/>
      <c r="M561" s="329"/>
      <c r="N561" s="329"/>
      <c r="O561" s="329">
        <f>SUM(O404:O559)</f>
        <v>38843.904332592145</v>
      </c>
      <c r="P561" s="329"/>
      <c r="Q561" s="329"/>
      <c r="R561" s="329"/>
      <c r="S561" s="329"/>
      <c r="T561" s="329"/>
      <c r="U561" s="329"/>
      <c r="V561" s="329"/>
      <c r="W561" s="329"/>
      <c r="X561" s="329"/>
      <c r="Y561" s="329">
        <f>IF(Y402="kWh",SUMPRODUCT(D404:D559,Y404:Y559))</f>
        <v>107068394.54546244</v>
      </c>
      <c r="Z561" s="329">
        <f>IF(Z402="kWh",SUMPRODUCT(D404:D559,Z404:Z559))</f>
        <v>16202238.788774898</v>
      </c>
      <c r="AA561" s="329">
        <f>IF(AA402="kw",SUMPRODUCT(N404:N559,O404:O559,AA404:AA559),SUMPRODUCT(D404:D559,AA404:AA559))</f>
        <v>232780.20787041093</v>
      </c>
      <c r="AB561" s="329">
        <f>IF(AB402="kw",SUMPRODUCT(N404:N559,O404:O559,AB404:AB559),SUMPRODUCT(D404:D559,AB404:AB559))</f>
        <v>1546.6212547063612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31195.293892762384</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10">Y209*Y564</f>
        <v>0</v>
      </c>
      <c r="Z569" s="378">
        <f t="shared" si="1710"/>
        <v>0</v>
      </c>
      <c r="AA569" s="378">
        <f t="shared" si="1710"/>
        <v>0</v>
      </c>
      <c r="AB569" s="378">
        <f>AB209*AB564</f>
        <v>0</v>
      </c>
      <c r="AC569" s="378">
        <f t="shared" si="1710"/>
        <v>0</v>
      </c>
      <c r="AD569" s="378">
        <f t="shared" si="1710"/>
        <v>0</v>
      </c>
      <c r="AE569" s="378">
        <f t="shared" si="1710"/>
        <v>0</v>
      </c>
      <c r="AF569" s="378">
        <f t="shared" si="1710"/>
        <v>0</v>
      </c>
      <c r="AG569" s="378">
        <f t="shared" si="1710"/>
        <v>0</v>
      </c>
      <c r="AH569" s="378">
        <f t="shared" si="1710"/>
        <v>0</v>
      </c>
      <c r="AI569" s="378">
        <f t="shared" si="1710"/>
        <v>0</v>
      </c>
      <c r="AJ569" s="378">
        <f t="shared" si="1710"/>
        <v>0</v>
      </c>
      <c r="AK569" s="378">
        <f t="shared" si="1710"/>
        <v>0</v>
      </c>
      <c r="AL569" s="378">
        <f t="shared" si="1710"/>
        <v>0</v>
      </c>
      <c r="AM569" s="629">
        <f t="shared" si="170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11">AA392*AA564</f>
        <v>0</v>
      </c>
      <c r="AB570" s="378">
        <f>AB392*AB564</f>
        <v>0</v>
      </c>
      <c r="AC570" s="378">
        <f t="shared" si="1711"/>
        <v>0</v>
      </c>
      <c r="AD570" s="378">
        <f t="shared" si="1711"/>
        <v>0</v>
      </c>
      <c r="AE570" s="378">
        <f t="shared" si="1711"/>
        <v>0</v>
      </c>
      <c r="AF570" s="378">
        <f t="shared" si="1711"/>
        <v>0</v>
      </c>
      <c r="AG570" s="378">
        <f t="shared" si="1711"/>
        <v>0</v>
      </c>
      <c r="AH570" s="378">
        <f t="shared" si="1711"/>
        <v>0</v>
      </c>
      <c r="AI570" s="378">
        <f t="shared" si="1711"/>
        <v>0</v>
      </c>
      <c r="AJ570" s="378">
        <f t="shared" si="1711"/>
        <v>0</v>
      </c>
      <c r="AK570" s="378">
        <f t="shared" si="1711"/>
        <v>0</v>
      </c>
      <c r="AL570" s="378">
        <f t="shared" si="1711"/>
        <v>0</v>
      </c>
      <c r="AM570" s="629">
        <f t="shared" si="170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12">Z561*Z564</f>
        <v>0</v>
      </c>
      <c r="AA571" s="378">
        <f t="shared" si="1712"/>
        <v>0</v>
      </c>
      <c r="AB571" s="378">
        <f t="shared" si="1712"/>
        <v>0</v>
      </c>
      <c r="AC571" s="378">
        <f t="shared" si="1712"/>
        <v>0</v>
      </c>
      <c r="AD571" s="378">
        <f t="shared" si="1712"/>
        <v>0</v>
      </c>
      <c r="AE571" s="378">
        <f t="shared" si="1712"/>
        <v>0</v>
      </c>
      <c r="AF571" s="378">
        <f t="shared" si="1712"/>
        <v>0</v>
      </c>
      <c r="AG571" s="378">
        <f t="shared" si="1712"/>
        <v>0</v>
      </c>
      <c r="AH571" s="378">
        <f t="shared" si="1712"/>
        <v>0</v>
      </c>
      <c r="AI571" s="378">
        <f t="shared" si="1712"/>
        <v>0</v>
      </c>
      <c r="AJ571" s="378">
        <f t="shared" si="1712"/>
        <v>0</v>
      </c>
      <c r="AK571" s="378">
        <f t="shared" si="1712"/>
        <v>0</v>
      </c>
      <c r="AL571" s="378">
        <f t="shared" si="1712"/>
        <v>0</v>
      </c>
      <c r="AM571" s="629">
        <f t="shared" si="170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13">SUM(AA565:AA571)</f>
        <v>0</v>
      </c>
      <c r="AB572" s="346">
        <f t="shared" si="1713"/>
        <v>0</v>
      </c>
      <c r="AC572" s="346">
        <f t="shared" si="1713"/>
        <v>0</v>
      </c>
      <c r="AD572" s="346">
        <f>SUM(AD565:AD571)</f>
        <v>0</v>
      </c>
      <c r="AE572" s="346">
        <f t="shared" si="1713"/>
        <v>0</v>
      </c>
      <c r="AF572" s="346">
        <f>SUM(AF565:AF571)</f>
        <v>0</v>
      </c>
      <c r="AG572" s="346">
        <f>SUM(AG565:AG571)</f>
        <v>0</v>
      </c>
      <c r="AH572" s="346">
        <f t="shared" ref="AH572:AL572" si="1714">SUM(AH565:AH571)</f>
        <v>0</v>
      </c>
      <c r="AI572" s="346">
        <f t="shared" si="1714"/>
        <v>0</v>
      </c>
      <c r="AJ572" s="346">
        <f>SUM(AJ565:AJ571)</f>
        <v>0</v>
      </c>
      <c r="AK572" s="346">
        <f t="shared" si="1714"/>
        <v>0</v>
      </c>
      <c r="AL572" s="346">
        <f t="shared" si="171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15">Z562*Z564</f>
        <v>0</v>
      </c>
      <c r="AA573" s="347">
        <f t="shared" si="1715"/>
        <v>0</v>
      </c>
      <c r="AB573" s="347">
        <f t="shared" si="1715"/>
        <v>0</v>
      </c>
      <c r="AC573" s="347">
        <f t="shared" si="1715"/>
        <v>0</v>
      </c>
      <c r="AD573" s="347">
        <f>AD562*AD564</f>
        <v>0</v>
      </c>
      <c r="AE573" s="347">
        <f t="shared" si="1715"/>
        <v>0</v>
      </c>
      <c r="AF573" s="347">
        <f>AF562*AF564</f>
        <v>0</v>
      </c>
      <c r="AG573" s="347">
        <f t="shared" ref="AG573:AL573" si="1716">AG562*AG564</f>
        <v>0</v>
      </c>
      <c r="AH573" s="347">
        <f t="shared" si="1716"/>
        <v>0</v>
      </c>
      <c r="AI573" s="347">
        <f t="shared" si="1716"/>
        <v>0</v>
      </c>
      <c r="AJ573" s="347">
        <f>AJ562*AJ564</f>
        <v>0</v>
      </c>
      <c r="AK573" s="347">
        <f>AK562*AK564</f>
        <v>0</v>
      </c>
      <c r="AL573" s="347">
        <f t="shared" si="171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90353386.838247597</v>
      </c>
      <c r="Z576" s="291">
        <f>SUMPRODUCT(E404:E559,Z404:Z559)</f>
        <v>16334205.199729854</v>
      </c>
      <c r="AA576" s="291">
        <f>IF(AA402="kw",SUMPRODUCT($N$404:$N$559,$P$404:$P$559,AA404:AA559),SUMPRODUCT($E$404:$E$559,AA404:AA559))</f>
        <v>236605.65947196519</v>
      </c>
      <c r="AB576" s="291">
        <f>IF(AB402="kw",SUMPRODUCT($N$404:$N$559,$P$404:$P$559,AB404:AB559),SUMPRODUCT($E$404:$E$559,AB404:AB559))</f>
        <v>1584.4281655652924</v>
      </c>
      <c r="AC576" s="291">
        <f>IF(AC402="kw",SUMPRODUCT($N$404:$N$559,$P$404:$P$559,AC404:AC559),SUMPRODUCT($E$404:$E$559,AC404:AC559))</f>
        <v>0</v>
      </c>
      <c r="AD576" s="291">
        <f t="shared" ref="AD576:AL576" si="1717">IF(AD402="kw",SUMPRODUCT($N$404:$N$559,$P$404:$P$559,AD404:AD559),SUMPRODUCT($E$404:$E$559,AD404:AD559))</f>
        <v>0</v>
      </c>
      <c r="AE576" s="291">
        <f t="shared" si="1717"/>
        <v>31195.293892762384</v>
      </c>
      <c r="AF576" s="291">
        <f t="shared" si="1717"/>
        <v>0</v>
      </c>
      <c r="AG576" s="291">
        <f t="shared" si="1717"/>
        <v>0</v>
      </c>
      <c r="AH576" s="291">
        <f t="shared" si="1717"/>
        <v>0</v>
      </c>
      <c r="AI576" s="291">
        <f t="shared" si="1717"/>
        <v>0</v>
      </c>
      <c r="AJ576" s="291">
        <f t="shared" si="1717"/>
        <v>0</v>
      </c>
      <c r="AK576" s="291">
        <f t="shared" si="1717"/>
        <v>0</v>
      </c>
      <c r="AL576" s="291">
        <f t="shared" si="171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90272095.096324101</v>
      </c>
      <c r="Z577" s="291">
        <f>SUMPRODUCT(F404:F559,Z404:Z559)</f>
        <v>16076196.767478632</v>
      </c>
      <c r="AA577" s="291">
        <f t="shared" ref="AA577:AL577" si="1718">IF(AA402="kw",SUMPRODUCT($N$404:$N$559,$Q$404:$Q$559,AA404:AA559),SUMPRODUCT($F$404:$F$559,AA404:AA559))</f>
        <v>231450.41527556736</v>
      </c>
      <c r="AB577" s="291">
        <f t="shared" si="1718"/>
        <v>1546.6212547063612</v>
      </c>
      <c r="AC577" s="291">
        <f>IF(AC402="kw",SUMPRODUCT($N$404:$N$559,$Q$404:$Q$559,AC404:AC559),SUMPRODUCT($F$404:$F$559,AC404:AC559))</f>
        <v>0</v>
      </c>
      <c r="AD577" s="291">
        <f t="shared" si="1718"/>
        <v>0</v>
      </c>
      <c r="AE577" s="291">
        <f t="shared" si="1718"/>
        <v>31195.293892762384</v>
      </c>
      <c r="AF577" s="291">
        <f t="shared" si="1718"/>
        <v>0</v>
      </c>
      <c r="AG577" s="291">
        <f t="shared" si="1718"/>
        <v>0</v>
      </c>
      <c r="AH577" s="291">
        <f t="shared" si="1718"/>
        <v>0</v>
      </c>
      <c r="AI577" s="291">
        <f t="shared" si="1718"/>
        <v>0</v>
      </c>
      <c r="AJ577" s="291">
        <f t="shared" si="1718"/>
        <v>0</v>
      </c>
      <c r="AK577" s="291">
        <f t="shared" si="1718"/>
        <v>0</v>
      </c>
      <c r="AL577" s="291">
        <f t="shared" si="171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19">IF(AA402="kw",SUMPRODUCT($N$404:$N$559,$R$404:$R$559,AA404:AA559),SUMPRODUCT($G$404:$G$559,AA404:AA559))</f>
        <v>0</v>
      </c>
      <c r="AB578" s="326">
        <f t="shared" si="1719"/>
        <v>0</v>
      </c>
      <c r="AC578" s="326">
        <f>IF(AC402="kw",SUMPRODUCT($N$404:$N$559,$R$404:$R$559,AC404:AC559),SUMPRODUCT($G$404:$G$559,AC404:AC559))</f>
        <v>0</v>
      </c>
      <c r="AD578" s="326">
        <f t="shared" si="1719"/>
        <v>0</v>
      </c>
      <c r="AE578" s="326">
        <f t="shared" si="1719"/>
        <v>0</v>
      </c>
      <c r="AF578" s="326">
        <f t="shared" si="1719"/>
        <v>0</v>
      </c>
      <c r="AG578" s="326">
        <f t="shared" si="1719"/>
        <v>0</v>
      </c>
      <c r="AH578" s="326">
        <f t="shared" si="1719"/>
        <v>0</v>
      </c>
      <c r="AI578" s="326">
        <f t="shared" si="1719"/>
        <v>0</v>
      </c>
      <c r="AJ578" s="326">
        <f t="shared" si="1719"/>
        <v>0</v>
      </c>
      <c r="AK578" s="326">
        <f t="shared" si="1719"/>
        <v>0</v>
      </c>
      <c r="AL578" s="326">
        <f t="shared" si="1719"/>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4" t="s">
        <v>211</v>
      </c>
      <c r="C583" s="826" t="s">
        <v>33</v>
      </c>
      <c r="D583" s="284" t="s">
        <v>422</v>
      </c>
      <c r="E583" s="828" t="s">
        <v>209</v>
      </c>
      <c r="F583" s="829"/>
      <c r="G583" s="829"/>
      <c r="H583" s="829"/>
      <c r="I583" s="829"/>
      <c r="J583" s="829"/>
      <c r="K583" s="829"/>
      <c r="L583" s="829"/>
      <c r="M583" s="830"/>
      <c r="N583" s="831" t="s">
        <v>213</v>
      </c>
      <c r="O583" s="284" t="s">
        <v>423</v>
      </c>
      <c r="P583" s="828" t="s">
        <v>212</v>
      </c>
      <c r="Q583" s="829"/>
      <c r="R583" s="829"/>
      <c r="S583" s="829"/>
      <c r="T583" s="829"/>
      <c r="U583" s="829"/>
      <c r="V583" s="829"/>
      <c r="W583" s="829"/>
      <c r="X583" s="830"/>
      <c r="Y583" s="821" t="s">
        <v>243</v>
      </c>
      <c r="Z583" s="822"/>
      <c r="AA583" s="822"/>
      <c r="AB583" s="822"/>
      <c r="AC583" s="822"/>
      <c r="AD583" s="822"/>
      <c r="AE583" s="822"/>
      <c r="AF583" s="822"/>
      <c r="AG583" s="822"/>
      <c r="AH583" s="822"/>
      <c r="AI583" s="822"/>
      <c r="AJ583" s="822"/>
      <c r="AK583" s="822"/>
      <c r="AL583" s="822"/>
      <c r="AM583" s="823"/>
    </row>
    <row r="584" spans="1:39" ht="68.25" customHeight="1">
      <c r="B584" s="825"/>
      <c r="C584" s="827"/>
      <c r="D584" s="285">
        <v>2018</v>
      </c>
      <c r="E584" s="285">
        <v>2019</v>
      </c>
      <c r="F584" s="285">
        <v>2020</v>
      </c>
      <c r="G584" s="285">
        <v>2021</v>
      </c>
      <c r="H584" s="285">
        <v>2022</v>
      </c>
      <c r="I584" s="285">
        <v>2023</v>
      </c>
      <c r="J584" s="285">
        <v>2024</v>
      </c>
      <c r="K584" s="285">
        <v>2025</v>
      </c>
      <c r="L584" s="285">
        <v>2026</v>
      </c>
      <c r="M584" s="285">
        <v>2027</v>
      </c>
      <c r="N584" s="83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Large Use</v>
      </c>
      <c r="AC584" s="285" t="str">
        <f>'1.  LRAMVA Summary'!H52</f>
        <v>Unmetered Scattered Load</v>
      </c>
      <c r="AD584" s="285" t="str">
        <f>'1.  LRAMVA Summary'!I52</f>
        <v>Sentinel Lighting</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905</v>
      </c>
      <c r="D587" s="295">
        <v>0</v>
      </c>
      <c r="E587" s="295">
        <v>0</v>
      </c>
      <c r="F587" s="295"/>
      <c r="G587" s="295"/>
      <c r="H587" s="295"/>
      <c r="I587" s="295"/>
      <c r="J587" s="295"/>
      <c r="K587" s="295"/>
      <c r="L587" s="295"/>
      <c r="M587" s="295"/>
      <c r="N587" s="291"/>
      <c r="O587" s="295">
        <v>0</v>
      </c>
      <c r="P587" s="295">
        <v>0</v>
      </c>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f>SUM(Y587:AL587)</f>
        <v>1</v>
      </c>
    </row>
    <row r="588" spans="1:39" hidden="1" outlineLevel="1">
      <c r="A588" s="532"/>
      <c r="B588" s="294" t="s">
        <v>310</v>
      </c>
      <c r="C588" s="291" t="s">
        <v>906</v>
      </c>
      <c r="D588" s="295">
        <v>47245.766516162272</v>
      </c>
      <c r="E588" s="295">
        <v>38018.201693648225</v>
      </c>
      <c r="F588" s="295"/>
      <c r="G588" s="295"/>
      <c r="H588" s="295"/>
      <c r="I588" s="295"/>
      <c r="J588" s="295"/>
      <c r="K588" s="295"/>
      <c r="L588" s="295"/>
      <c r="M588" s="295"/>
      <c r="N588" s="468"/>
      <c r="O588" s="295">
        <v>2.9766983127055968</v>
      </c>
      <c r="P588" s="295">
        <v>2.4147162032407112</v>
      </c>
      <c r="Q588" s="295"/>
      <c r="R588" s="295"/>
      <c r="S588" s="295"/>
      <c r="T588" s="295"/>
      <c r="U588" s="295"/>
      <c r="V588" s="295"/>
      <c r="W588" s="295"/>
      <c r="X588" s="295"/>
      <c r="Y588" s="411">
        <f>Y587</f>
        <v>1</v>
      </c>
      <c r="Z588" s="411">
        <f t="shared" ref="Z588" si="1720">Z587</f>
        <v>0</v>
      </c>
      <c r="AA588" s="411">
        <f t="shared" ref="AA588" si="1721">AA587</f>
        <v>0</v>
      </c>
      <c r="AB588" s="411">
        <f t="shared" ref="AB588" si="1722">AB587</f>
        <v>0</v>
      </c>
      <c r="AC588" s="411">
        <f t="shared" ref="AC588" si="1723">AC587</f>
        <v>0</v>
      </c>
      <c r="AD588" s="411">
        <f t="shared" ref="AD588" si="1724">AD587</f>
        <v>0</v>
      </c>
      <c r="AE588" s="411">
        <f t="shared" ref="AE588" si="1725">AE587</f>
        <v>0</v>
      </c>
      <c r="AF588" s="411">
        <f t="shared" ref="AF588" si="1726">AF587</f>
        <v>0</v>
      </c>
      <c r="AG588" s="411">
        <f t="shared" ref="AG588" si="1727">AG587</f>
        <v>0</v>
      </c>
      <c r="AH588" s="411">
        <f t="shared" ref="AH588" si="1728">AH587</f>
        <v>0</v>
      </c>
      <c r="AI588" s="411">
        <f t="shared" ref="AI588" si="1729">AI587</f>
        <v>0</v>
      </c>
      <c r="AJ588" s="411">
        <f t="shared" ref="AJ588" si="1730">AJ587</f>
        <v>0</v>
      </c>
      <c r="AK588" s="411">
        <f t="shared" ref="AK588" si="1731">AK587</f>
        <v>0</v>
      </c>
      <c r="AL588" s="411">
        <f t="shared" ref="AL588" si="1732">AL587</f>
        <v>0</v>
      </c>
      <c r="AM588" s="297"/>
    </row>
    <row r="589" spans="1:39" ht="15.75" hidden="1" outlineLevel="1">
      <c r="A589" s="532"/>
      <c r="B589" s="298"/>
      <c r="C589" s="299"/>
      <c r="D589" s="299"/>
      <c r="E589" s="768"/>
      <c r="F589" s="299"/>
      <c r="G589" s="299"/>
      <c r="H589" s="299"/>
      <c r="I589" s="299"/>
      <c r="J589" s="299"/>
      <c r="K589" s="299"/>
      <c r="L589" s="299"/>
      <c r="M589" s="299"/>
      <c r="N589" s="300"/>
      <c r="O589" s="768"/>
      <c r="P589" s="768"/>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905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906</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33">Z590</f>
        <v>0</v>
      </c>
      <c r="AA591" s="411">
        <f t="shared" ref="AA591" si="1734">AA590</f>
        <v>0</v>
      </c>
      <c r="AB591" s="411">
        <f t="shared" ref="AB591" si="1735">AB590</f>
        <v>0</v>
      </c>
      <c r="AC591" s="411">
        <f t="shared" ref="AC591" si="1736">AC590</f>
        <v>0</v>
      </c>
      <c r="AD591" s="411">
        <f t="shared" ref="AD591" si="1737">AD590</f>
        <v>0</v>
      </c>
      <c r="AE591" s="411">
        <f t="shared" ref="AE591" si="1738">AE590</f>
        <v>0</v>
      </c>
      <c r="AF591" s="411">
        <f t="shared" ref="AF591" si="1739">AF590</f>
        <v>0</v>
      </c>
      <c r="AG591" s="411">
        <f t="shared" ref="AG591" si="1740">AG590</f>
        <v>0</v>
      </c>
      <c r="AH591" s="411">
        <f t="shared" ref="AH591" si="1741">AH590</f>
        <v>0</v>
      </c>
      <c r="AI591" s="411">
        <f t="shared" ref="AI591" si="1742">AI590</f>
        <v>0</v>
      </c>
      <c r="AJ591" s="411">
        <f t="shared" ref="AJ591" si="1743">AJ590</f>
        <v>0</v>
      </c>
      <c r="AK591" s="411">
        <f t="shared" ref="AK591" si="1744">AK590</f>
        <v>0</v>
      </c>
      <c r="AL591" s="411">
        <f t="shared" ref="AL591" si="1745">AL590</f>
        <v>0</v>
      </c>
      <c r="AM591" s="297"/>
    </row>
    <row r="592" spans="1:39" ht="15.75" hidden="1" outlineLevel="1">
      <c r="A592" s="532"/>
      <c r="B592" s="298"/>
      <c r="C592" s="299"/>
      <c r="D592" s="304"/>
      <c r="E592" s="769"/>
      <c r="F592" s="304"/>
      <c r="G592" s="304"/>
      <c r="H592" s="304"/>
      <c r="I592" s="304"/>
      <c r="J592" s="304"/>
      <c r="K592" s="304"/>
      <c r="L592" s="304"/>
      <c r="M592" s="304"/>
      <c r="N592" s="300"/>
      <c r="O592" s="769"/>
      <c r="P592" s="769"/>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905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906</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6">Z593</f>
        <v>0</v>
      </c>
      <c r="AA594" s="411">
        <f t="shared" ref="AA594" si="1747">AA593</f>
        <v>0</v>
      </c>
      <c r="AB594" s="411">
        <f t="shared" ref="AB594" si="1748">AB593</f>
        <v>0</v>
      </c>
      <c r="AC594" s="411">
        <f t="shared" ref="AC594" si="1749">AC593</f>
        <v>0</v>
      </c>
      <c r="AD594" s="411">
        <f t="shared" ref="AD594" si="1750">AD593</f>
        <v>0</v>
      </c>
      <c r="AE594" s="411">
        <f t="shared" ref="AE594" si="1751">AE593</f>
        <v>0</v>
      </c>
      <c r="AF594" s="411">
        <f t="shared" ref="AF594" si="1752">AF593</f>
        <v>0</v>
      </c>
      <c r="AG594" s="411">
        <f t="shared" ref="AG594" si="1753">AG593</f>
        <v>0</v>
      </c>
      <c r="AH594" s="411">
        <f t="shared" ref="AH594" si="1754">AH593</f>
        <v>0</v>
      </c>
      <c r="AI594" s="411">
        <f t="shared" ref="AI594" si="1755">AI593</f>
        <v>0</v>
      </c>
      <c r="AJ594" s="411">
        <f t="shared" ref="AJ594" si="1756">AJ593</f>
        <v>0</v>
      </c>
      <c r="AK594" s="411">
        <f t="shared" ref="AK594" si="1757">AK593</f>
        <v>0</v>
      </c>
      <c r="AL594" s="411">
        <f t="shared" ref="AL594" si="1758">AL593</f>
        <v>0</v>
      </c>
      <c r="AM594" s="297"/>
    </row>
    <row r="595" spans="1:39" hidden="1" outlineLevel="1">
      <c r="A595" s="532"/>
      <c r="B595" s="294"/>
      <c r="C595" s="305"/>
      <c r="D595" s="291"/>
      <c r="E595" s="770"/>
      <c r="F595" s="291"/>
      <c r="G595" s="291"/>
      <c r="H595" s="291"/>
      <c r="I595" s="291"/>
      <c r="J595" s="291"/>
      <c r="K595" s="291"/>
      <c r="L595" s="291"/>
      <c r="M595" s="291"/>
      <c r="N595" s="291"/>
      <c r="O595" s="770"/>
      <c r="P595" s="770"/>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678</v>
      </c>
      <c r="C596" s="291" t="s">
        <v>905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906</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9">Z596</f>
        <v>0</v>
      </c>
      <c r="AA597" s="411">
        <f t="shared" ref="AA597" si="1760">AA596</f>
        <v>0</v>
      </c>
      <c r="AB597" s="411">
        <f t="shared" ref="AB597" si="1761">AB596</f>
        <v>0</v>
      </c>
      <c r="AC597" s="411">
        <f t="shared" ref="AC597" si="1762">AC596</f>
        <v>0</v>
      </c>
      <c r="AD597" s="411">
        <f t="shared" ref="AD597" si="1763">AD596</f>
        <v>0</v>
      </c>
      <c r="AE597" s="411">
        <f t="shared" ref="AE597" si="1764">AE596</f>
        <v>0</v>
      </c>
      <c r="AF597" s="411">
        <f t="shared" ref="AF597" si="1765">AF596</f>
        <v>0</v>
      </c>
      <c r="AG597" s="411">
        <f t="shared" ref="AG597" si="1766">AG596</f>
        <v>0</v>
      </c>
      <c r="AH597" s="411">
        <f t="shared" ref="AH597" si="1767">AH596</f>
        <v>0</v>
      </c>
      <c r="AI597" s="411">
        <f t="shared" ref="AI597" si="1768">AI596</f>
        <v>0</v>
      </c>
      <c r="AJ597" s="411">
        <f t="shared" ref="AJ597" si="1769">AJ596</f>
        <v>0</v>
      </c>
      <c r="AK597" s="411">
        <f t="shared" ref="AK597" si="1770">AK596</f>
        <v>0</v>
      </c>
      <c r="AL597" s="411">
        <f t="shared" ref="AL597" si="1771">AL596</f>
        <v>0</v>
      </c>
      <c r="AM597" s="297"/>
    </row>
    <row r="598" spans="1:39" hidden="1" outlineLevel="1">
      <c r="A598" s="532"/>
      <c r="B598" s="294"/>
      <c r="C598" s="305"/>
      <c r="D598" s="304"/>
      <c r="E598" s="769"/>
      <c r="F598" s="304"/>
      <c r="G598" s="304"/>
      <c r="H598" s="304"/>
      <c r="I598" s="304"/>
      <c r="J598" s="304"/>
      <c r="K598" s="304"/>
      <c r="L598" s="304"/>
      <c r="M598" s="304"/>
      <c r="N598" s="291"/>
      <c r="O598" s="769"/>
      <c r="P598" s="769"/>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905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906</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72">Z599</f>
        <v>0</v>
      </c>
      <c r="AA600" s="411">
        <f t="shared" ref="AA600" si="1773">AA599</f>
        <v>0</v>
      </c>
      <c r="AB600" s="411">
        <f t="shared" ref="AB600" si="1774">AB599</f>
        <v>0</v>
      </c>
      <c r="AC600" s="411">
        <f t="shared" ref="AC600" si="1775">AC599</f>
        <v>0</v>
      </c>
      <c r="AD600" s="411">
        <f t="shared" ref="AD600" si="1776">AD599</f>
        <v>0</v>
      </c>
      <c r="AE600" s="411">
        <f t="shared" ref="AE600" si="1777">AE599</f>
        <v>0</v>
      </c>
      <c r="AF600" s="411">
        <f t="shared" ref="AF600" si="1778">AF599</f>
        <v>0</v>
      </c>
      <c r="AG600" s="411">
        <f t="shared" ref="AG600" si="1779">AG599</f>
        <v>0</v>
      </c>
      <c r="AH600" s="411">
        <f t="shared" ref="AH600" si="1780">AH599</f>
        <v>0</v>
      </c>
      <c r="AI600" s="411">
        <f t="shared" ref="AI600" si="1781">AI599</f>
        <v>0</v>
      </c>
      <c r="AJ600" s="411">
        <f t="shared" ref="AJ600" si="1782">AJ599</f>
        <v>0</v>
      </c>
      <c r="AK600" s="411">
        <f t="shared" ref="AK600" si="1783">AK599</f>
        <v>0</v>
      </c>
      <c r="AL600" s="411">
        <f t="shared" ref="AL600" si="1784">AL599</f>
        <v>0</v>
      </c>
      <c r="AM600" s="297"/>
    </row>
    <row r="601" spans="1:39" hidden="1" outlineLevel="1">
      <c r="A601" s="532"/>
      <c r="B601" s="294"/>
      <c r="C601" s="291"/>
      <c r="D601" s="291"/>
      <c r="E601" s="770"/>
      <c r="F601" s="291"/>
      <c r="G601" s="291"/>
      <c r="H601" s="291"/>
      <c r="I601" s="291"/>
      <c r="J601" s="291"/>
      <c r="K601" s="291"/>
      <c r="L601" s="291"/>
      <c r="M601" s="291"/>
      <c r="N601" s="291"/>
      <c r="O601" s="770"/>
      <c r="P601" s="770"/>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771"/>
      <c r="F602" s="289"/>
      <c r="G602" s="289"/>
      <c r="H602" s="289"/>
      <c r="I602" s="289"/>
      <c r="J602" s="289"/>
      <c r="K602" s="289"/>
      <c r="L602" s="289"/>
      <c r="M602" s="289"/>
      <c r="N602" s="290"/>
      <c r="O602" s="771"/>
      <c r="P602" s="771"/>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905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906</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5">Z603</f>
        <v>0</v>
      </c>
      <c r="AA604" s="411">
        <f t="shared" ref="AA604" si="1786">AA603</f>
        <v>0</v>
      </c>
      <c r="AB604" s="411">
        <f t="shared" ref="AB604" si="1787">AB603</f>
        <v>0</v>
      </c>
      <c r="AC604" s="411">
        <f t="shared" ref="AC604" si="1788">AC603</f>
        <v>0</v>
      </c>
      <c r="AD604" s="411">
        <f t="shared" ref="AD604" si="1789">AD603</f>
        <v>0</v>
      </c>
      <c r="AE604" s="411">
        <f t="shared" ref="AE604" si="1790">AE603</f>
        <v>0</v>
      </c>
      <c r="AF604" s="411">
        <f t="shared" ref="AF604" si="1791">AF603</f>
        <v>0</v>
      </c>
      <c r="AG604" s="411">
        <f t="shared" ref="AG604" si="1792">AG603</f>
        <v>0</v>
      </c>
      <c r="AH604" s="411">
        <f t="shared" ref="AH604" si="1793">AH603</f>
        <v>0</v>
      </c>
      <c r="AI604" s="411">
        <f t="shared" ref="AI604" si="1794">AI603</f>
        <v>0</v>
      </c>
      <c r="AJ604" s="411">
        <f t="shared" ref="AJ604" si="1795">AJ603</f>
        <v>0</v>
      </c>
      <c r="AK604" s="411">
        <f t="shared" ref="AK604" si="1796">AK603</f>
        <v>0</v>
      </c>
      <c r="AL604" s="411">
        <f t="shared" ref="AL604" si="1797">AL603</f>
        <v>0</v>
      </c>
      <c r="AM604" s="311"/>
    </row>
    <row r="605" spans="1:39" hidden="1" outlineLevel="1">
      <c r="A605" s="532"/>
      <c r="B605" s="310"/>
      <c r="C605" s="312"/>
      <c r="D605" s="291"/>
      <c r="E605" s="770"/>
      <c r="F605" s="291"/>
      <c r="G605" s="291"/>
      <c r="H605" s="291"/>
      <c r="I605" s="291"/>
      <c r="J605" s="291"/>
      <c r="K605" s="291"/>
      <c r="L605" s="291"/>
      <c r="M605" s="291"/>
      <c r="N605" s="291"/>
      <c r="O605" s="770"/>
      <c r="P605" s="770"/>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idden="1" outlineLevel="1">
      <c r="A606" s="532">
        <v>7</v>
      </c>
      <c r="B606" s="428" t="s">
        <v>100</v>
      </c>
      <c r="C606" s="291" t="s">
        <v>905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906</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8">Z606</f>
        <v>0</v>
      </c>
      <c r="AA607" s="411">
        <f t="shared" ref="AA607" si="1799">AA606</f>
        <v>0</v>
      </c>
      <c r="AB607" s="411">
        <f t="shared" ref="AB607" si="1800">AB606</f>
        <v>0</v>
      </c>
      <c r="AC607" s="411">
        <f t="shared" ref="AC607" si="1801">AC606</f>
        <v>0</v>
      </c>
      <c r="AD607" s="411">
        <f t="shared" ref="AD607" si="1802">AD606</f>
        <v>0</v>
      </c>
      <c r="AE607" s="411">
        <f t="shared" ref="AE607" si="1803">AE606</f>
        <v>0</v>
      </c>
      <c r="AF607" s="411">
        <f t="shared" ref="AF607" si="1804">AF606</f>
        <v>0</v>
      </c>
      <c r="AG607" s="411">
        <f t="shared" ref="AG607" si="1805">AG606</f>
        <v>0</v>
      </c>
      <c r="AH607" s="411">
        <f t="shared" ref="AH607" si="1806">AH606</f>
        <v>0</v>
      </c>
      <c r="AI607" s="411">
        <f t="shared" ref="AI607" si="1807">AI606</f>
        <v>0</v>
      </c>
      <c r="AJ607" s="411">
        <f t="shared" ref="AJ607" si="1808">AJ606</f>
        <v>0</v>
      </c>
      <c r="AK607" s="411">
        <f t="shared" ref="AK607" si="1809">AK606</f>
        <v>0</v>
      </c>
      <c r="AL607" s="411">
        <f t="shared" ref="AL607" si="1810">AL606</f>
        <v>0</v>
      </c>
      <c r="AM607" s="311"/>
    </row>
    <row r="608" spans="1:39" hidden="1" outlineLevel="1">
      <c r="A608" s="532"/>
      <c r="B608" s="314"/>
      <c r="C608" s="312"/>
      <c r="D608" s="291"/>
      <c r="E608" s="770"/>
      <c r="F608" s="291"/>
      <c r="G608" s="291"/>
      <c r="H608" s="291"/>
      <c r="I608" s="291"/>
      <c r="J608" s="291"/>
      <c r="K608" s="291"/>
      <c r="L608" s="291"/>
      <c r="M608" s="291"/>
      <c r="N608" s="291"/>
      <c r="O608" s="770"/>
      <c r="P608" s="770"/>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idden="1" outlineLevel="1">
      <c r="A609" s="532">
        <v>8</v>
      </c>
      <c r="B609" s="428" t="s">
        <v>101</v>
      </c>
      <c r="C609" s="291" t="s">
        <v>905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906</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11">Z609</f>
        <v>0</v>
      </c>
      <c r="AA610" s="411">
        <f t="shared" ref="AA610" si="1812">AA609</f>
        <v>0</v>
      </c>
      <c r="AB610" s="411">
        <f t="shared" ref="AB610" si="1813">AB609</f>
        <v>0</v>
      </c>
      <c r="AC610" s="411">
        <f t="shared" ref="AC610" si="1814">AC609</f>
        <v>0</v>
      </c>
      <c r="AD610" s="411">
        <f t="shared" ref="AD610" si="1815">AD609</f>
        <v>0</v>
      </c>
      <c r="AE610" s="411">
        <f t="shared" ref="AE610" si="1816">AE609</f>
        <v>0</v>
      </c>
      <c r="AF610" s="411">
        <f t="shared" ref="AF610" si="1817">AF609</f>
        <v>0</v>
      </c>
      <c r="AG610" s="411">
        <f t="shared" ref="AG610" si="1818">AG609</f>
        <v>0</v>
      </c>
      <c r="AH610" s="411">
        <f t="shared" ref="AH610" si="1819">AH609</f>
        <v>0</v>
      </c>
      <c r="AI610" s="411">
        <f t="shared" ref="AI610" si="1820">AI609</f>
        <v>0</v>
      </c>
      <c r="AJ610" s="411">
        <f t="shared" ref="AJ610" si="1821">AJ609</f>
        <v>0</v>
      </c>
      <c r="AK610" s="411">
        <f t="shared" ref="AK610" si="1822">AK609</f>
        <v>0</v>
      </c>
      <c r="AL610" s="411">
        <f t="shared" ref="AL610" si="1823">AL609</f>
        <v>0</v>
      </c>
      <c r="AM610" s="311"/>
    </row>
    <row r="611" spans="1:39" hidden="1" outlineLevel="1">
      <c r="A611" s="532"/>
      <c r="B611" s="314"/>
      <c r="C611" s="312"/>
      <c r="D611" s="316"/>
      <c r="E611" s="772"/>
      <c r="F611" s="316"/>
      <c r="G611" s="316"/>
      <c r="H611" s="316"/>
      <c r="I611" s="316"/>
      <c r="J611" s="316"/>
      <c r="K611" s="316"/>
      <c r="L611" s="316"/>
      <c r="M611" s="316"/>
      <c r="N611" s="291"/>
      <c r="O611" s="772"/>
      <c r="P611" s="772"/>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idden="1" outlineLevel="1">
      <c r="A612" s="532">
        <v>9</v>
      </c>
      <c r="B612" s="428" t="s">
        <v>102</v>
      </c>
      <c r="C612" s="291" t="s">
        <v>905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906</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4">Z612</f>
        <v>0</v>
      </c>
      <c r="AA613" s="411">
        <f t="shared" ref="AA613" si="1825">AA612</f>
        <v>0</v>
      </c>
      <c r="AB613" s="411">
        <f t="shared" ref="AB613" si="1826">AB612</f>
        <v>0</v>
      </c>
      <c r="AC613" s="411">
        <f t="shared" ref="AC613" si="1827">AC612</f>
        <v>0</v>
      </c>
      <c r="AD613" s="411">
        <f t="shared" ref="AD613" si="1828">AD612</f>
        <v>0</v>
      </c>
      <c r="AE613" s="411">
        <f t="shared" ref="AE613" si="1829">AE612</f>
        <v>0</v>
      </c>
      <c r="AF613" s="411">
        <f t="shared" ref="AF613" si="1830">AF612</f>
        <v>0</v>
      </c>
      <c r="AG613" s="411">
        <f t="shared" ref="AG613" si="1831">AG612</f>
        <v>0</v>
      </c>
      <c r="AH613" s="411">
        <f t="shared" ref="AH613" si="1832">AH612</f>
        <v>0</v>
      </c>
      <c r="AI613" s="411">
        <f t="shared" ref="AI613" si="1833">AI612</f>
        <v>0</v>
      </c>
      <c r="AJ613" s="411">
        <f t="shared" ref="AJ613" si="1834">AJ612</f>
        <v>0</v>
      </c>
      <c r="AK613" s="411">
        <f t="shared" ref="AK613" si="1835">AK612</f>
        <v>0</v>
      </c>
      <c r="AL613" s="411">
        <f t="shared" ref="AL613" si="1836">AL612</f>
        <v>0</v>
      </c>
      <c r="AM613" s="311"/>
    </row>
    <row r="614" spans="1:39" hidden="1" outlineLevel="1">
      <c r="A614" s="532"/>
      <c r="B614" s="314"/>
      <c r="C614" s="312"/>
      <c r="D614" s="316"/>
      <c r="E614" s="772"/>
      <c r="F614" s="316"/>
      <c r="G614" s="316"/>
      <c r="H614" s="316"/>
      <c r="I614" s="316"/>
      <c r="J614" s="316"/>
      <c r="K614" s="316"/>
      <c r="L614" s="316"/>
      <c r="M614" s="316"/>
      <c r="N614" s="291"/>
      <c r="O614" s="772"/>
      <c r="P614" s="772"/>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idden="1" outlineLevel="1">
      <c r="A615" s="532">
        <v>10</v>
      </c>
      <c r="B615" s="428" t="s">
        <v>103</v>
      </c>
      <c r="C615" s="291" t="s">
        <v>905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906</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7">Z615</f>
        <v>0</v>
      </c>
      <c r="AA616" s="411">
        <f t="shared" ref="AA616" si="1838">AA615</f>
        <v>0</v>
      </c>
      <c r="AB616" s="411">
        <f t="shared" ref="AB616" si="1839">AB615</f>
        <v>0</v>
      </c>
      <c r="AC616" s="411">
        <f t="shared" ref="AC616" si="1840">AC615</f>
        <v>0</v>
      </c>
      <c r="AD616" s="411">
        <f t="shared" ref="AD616" si="1841">AD615</f>
        <v>0</v>
      </c>
      <c r="AE616" s="411">
        <f t="shared" ref="AE616" si="1842">AE615</f>
        <v>0</v>
      </c>
      <c r="AF616" s="411">
        <f t="shared" ref="AF616" si="1843">AF615</f>
        <v>0</v>
      </c>
      <c r="AG616" s="411">
        <f t="shared" ref="AG616" si="1844">AG615</f>
        <v>0</v>
      </c>
      <c r="AH616" s="411">
        <f t="shared" ref="AH616" si="1845">AH615</f>
        <v>0</v>
      </c>
      <c r="AI616" s="411">
        <f t="shared" ref="AI616" si="1846">AI615</f>
        <v>0</v>
      </c>
      <c r="AJ616" s="411">
        <f t="shared" ref="AJ616" si="1847">AJ615</f>
        <v>0</v>
      </c>
      <c r="AK616" s="411">
        <f t="shared" ref="AK616" si="1848">AK615</f>
        <v>0</v>
      </c>
      <c r="AL616" s="411">
        <f t="shared" ref="AL616" si="1849">AL615</f>
        <v>0</v>
      </c>
      <c r="AM616" s="311"/>
    </row>
    <row r="617" spans="1:39" hidden="1" outlineLevel="1">
      <c r="A617" s="532"/>
      <c r="B617" s="314"/>
      <c r="C617" s="312"/>
      <c r="D617" s="316"/>
      <c r="E617" s="772"/>
      <c r="F617" s="316"/>
      <c r="G617" s="316"/>
      <c r="H617" s="316"/>
      <c r="I617" s="316"/>
      <c r="J617" s="316"/>
      <c r="K617" s="316"/>
      <c r="L617" s="316"/>
      <c r="M617" s="316"/>
      <c r="N617" s="291"/>
      <c r="O617" s="772"/>
      <c r="P617" s="772"/>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771"/>
      <c r="F618" s="289"/>
      <c r="G618" s="289"/>
      <c r="H618" s="289"/>
      <c r="I618" s="289"/>
      <c r="J618" s="289"/>
      <c r="K618" s="289"/>
      <c r="L618" s="289"/>
      <c r="M618" s="289"/>
      <c r="N618" s="290"/>
      <c r="O618" s="771"/>
      <c r="P618" s="771"/>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905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906</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50">Z619</f>
        <v>0</v>
      </c>
      <c r="AA620" s="411">
        <f t="shared" ref="AA620" si="1851">AA619</f>
        <v>0</v>
      </c>
      <c r="AB620" s="411">
        <f t="shared" ref="AB620" si="1852">AB619</f>
        <v>0</v>
      </c>
      <c r="AC620" s="411">
        <f t="shared" ref="AC620" si="1853">AC619</f>
        <v>0</v>
      </c>
      <c r="AD620" s="411">
        <f t="shared" ref="AD620" si="1854">AD619</f>
        <v>0</v>
      </c>
      <c r="AE620" s="411">
        <f t="shared" ref="AE620" si="1855">AE619</f>
        <v>0</v>
      </c>
      <c r="AF620" s="411">
        <f t="shared" ref="AF620" si="1856">AF619</f>
        <v>0</v>
      </c>
      <c r="AG620" s="411">
        <f t="shared" ref="AG620" si="1857">AG619</f>
        <v>0</v>
      </c>
      <c r="AH620" s="411">
        <f t="shared" ref="AH620" si="1858">AH619</f>
        <v>0</v>
      </c>
      <c r="AI620" s="411">
        <f t="shared" ref="AI620" si="1859">AI619</f>
        <v>0</v>
      </c>
      <c r="AJ620" s="411">
        <f t="shared" ref="AJ620" si="1860">AJ619</f>
        <v>0</v>
      </c>
      <c r="AK620" s="411">
        <f t="shared" ref="AK620" si="1861">AK619</f>
        <v>0</v>
      </c>
      <c r="AL620" s="411">
        <f t="shared" ref="AL620" si="1862">AL619</f>
        <v>0</v>
      </c>
      <c r="AM620" s="297"/>
    </row>
    <row r="621" spans="1:39" hidden="1" outlineLevel="1">
      <c r="A621" s="532"/>
      <c r="B621" s="315"/>
      <c r="C621" s="305"/>
      <c r="D621" s="291"/>
      <c r="E621" s="770"/>
      <c r="F621" s="291"/>
      <c r="G621" s="291"/>
      <c r="H621" s="291"/>
      <c r="I621" s="291"/>
      <c r="J621" s="291"/>
      <c r="K621" s="291"/>
      <c r="L621" s="291"/>
      <c r="M621" s="291"/>
      <c r="N621" s="291"/>
      <c r="O621" s="770"/>
      <c r="P621" s="770"/>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hidden="1" outlineLevel="1">
      <c r="A622" s="532">
        <v>12</v>
      </c>
      <c r="B622" s="428" t="s">
        <v>105</v>
      </c>
      <c r="C622" s="291" t="s">
        <v>905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906</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63">Z622</f>
        <v>0</v>
      </c>
      <c r="AA623" s="411">
        <f t="shared" ref="AA623" si="1864">AA622</f>
        <v>0</v>
      </c>
      <c r="AB623" s="411">
        <f t="shared" ref="AB623" si="1865">AB622</f>
        <v>0</v>
      </c>
      <c r="AC623" s="411">
        <f t="shared" ref="AC623" si="1866">AC622</f>
        <v>0</v>
      </c>
      <c r="AD623" s="411">
        <f t="shared" ref="AD623" si="1867">AD622</f>
        <v>0</v>
      </c>
      <c r="AE623" s="411">
        <f t="shared" ref="AE623" si="1868">AE622</f>
        <v>0</v>
      </c>
      <c r="AF623" s="411">
        <f t="shared" ref="AF623" si="1869">AF622</f>
        <v>0</v>
      </c>
      <c r="AG623" s="411">
        <f t="shared" ref="AG623" si="1870">AG622</f>
        <v>0</v>
      </c>
      <c r="AH623" s="411">
        <f t="shared" ref="AH623" si="1871">AH622</f>
        <v>0</v>
      </c>
      <c r="AI623" s="411">
        <f t="shared" ref="AI623" si="1872">AI622</f>
        <v>0</v>
      </c>
      <c r="AJ623" s="411">
        <f t="shared" ref="AJ623" si="1873">AJ622</f>
        <v>0</v>
      </c>
      <c r="AK623" s="411">
        <f t="shared" ref="AK623" si="1874">AK622</f>
        <v>0</v>
      </c>
      <c r="AL623" s="411">
        <f t="shared" ref="AL623" si="1875">AL622</f>
        <v>0</v>
      </c>
      <c r="AM623" s="297"/>
    </row>
    <row r="624" spans="1:39" hidden="1" outlineLevel="1">
      <c r="A624" s="532"/>
      <c r="B624" s="315"/>
      <c r="C624" s="305"/>
      <c r="D624" s="291"/>
      <c r="E624" s="770"/>
      <c r="F624" s="291"/>
      <c r="G624" s="291"/>
      <c r="H624" s="291"/>
      <c r="I624" s="291"/>
      <c r="J624" s="291"/>
      <c r="K624" s="291"/>
      <c r="L624" s="291"/>
      <c r="M624" s="291"/>
      <c r="N624" s="291"/>
      <c r="O624" s="770"/>
      <c r="P624" s="770"/>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905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906</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6">Z625</f>
        <v>0</v>
      </c>
      <c r="AA626" s="411">
        <f t="shared" ref="AA626" si="1877">AA625</f>
        <v>0</v>
      </c>
      <c r="AB626" s="411">
        <f t="shared" ref="AB626" si="1878">AB625</f>
        <v>0</v>
      </c>
      <c r="AC626" s="411">
        <f t="shared" ref="AC626" si="1879">AC625</f>
        <v>0</v>
      </c>
      <c r="AD626" s="411">
        <f t="shared" ref="AD626" si="1880">AD625</f>
        <v>0</v>
      </c>
      <c r="AE626" s="411">
        <f t="shared" ref="AE626" si="1881">AE625</f>
        <v>0</v>
      </c>
      <c r="AF626" s="411">
        <f t="shared" ref="AF626" si="1882">AF625</f>
        <v>0</v>
      </c>
      <c r="AG626" s="411">
        <f t="shared" ref="AG626" si="1883">AG625</f>
        <v>0</v>
      </c>
      <c r="AH626" s="411">
        <f t="shared" ref="AH626" si="1884">AH625</f>
        <v>0</v>
      </c>
      <c r="AI626" s="411">
        <f t="shared" ref="AI626" si="1885">AI625</f>
        <v>0</v>
      </c>
      <c r="AJ626" s="411">
        <f t="shared" ref="AJ626" si="1886">AJ625</f>
        <v>0</v>
      </c>
      <c r="AK626" s="411">
        <f t="shared" ref="AK626" si="1887">AK625</f>
        <v>0</v>
      </c>
      <c r="AL626" s="411">
        <f t="shared" ref="AL626" si="1888">AL625</f>
        <v>0</v>
      </c>
      <c r="AM626" s="306"/>
    </row>
    <row r="627" spans="1:40" hidden="1" outlineLevel="1">
      <c r="A627" s="532"/>
      <c r="B627" s="315"/>
      <c r="C627" s="305"/>
      <c r="D627" s="291"/>
      <c r="E627" s="770"/>
      <c r="F627" s="291"/>
      <c r="G627" s="291"/>
      <c r="H627" s="291"/>
      <c r="I627" s="291"/>
      <c r="J627" s="291"/>
      <c r="K627" s="291"/>
      <c r="L627" s="291"/>
      <c r="M627" s="291"/>
      <c r="N627" s="291"/>
      <c r="O627" s="770"/>
      <c r="P627" s="770"/>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773"/>
      <c r="F628" s="290"/>
      <c r="G628" s="290"/>
      <c r="H628" s="290"/>
      <c r="I628" s="290"/>
      <c r="J628" s="290"/>
      <c r="K628" s="290"/>
      <c r="L628" s="290"/>
      <c r="M628" s="290"/>
      <c r="N628" s="290"/>
      <c r="O628" s="773"/>
      <c r="P628" s="773"/>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905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906</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9">Z629</f>
        <v>0</v>
      </c>
      <c r="AA630" s="411">
        <f t="shared" ref="AA630" si="1890">AA629</f>
        <v>0</v>
      </c>
      <c r="AB630" s="411">
        <f t="shared" ref="AB630" si="1891">AB629</f>
        <v>0</v>
      </c>
      <c r="AC630" s="411">
        <f t="shared" ref="AC630" si="1892">AC629</f>
        <v>0</v>
      </c>
      <c r="AD630" s="411">
        <f t="shared" ref="AD630" si="1893">AD629</f>
        <v>0</v>
      </c>
      <c r="AE630" s="411">
        <f t="shared" ref="AE630" si="1894">AE629</f>
        <v>0</v>
      </c>
      <c r="AF630" s="411">
        <f t="shared" ref="AF630" si="1895">AF629</f>
        <v>0</v>
      </c>
      <c r="AG630" s="411">
        <f t="shared" ref="AG630" si="1896">AG629</f>
        <v>0</v>
      </c>
      <c r="AH630" s="411">
        <f t="shared" ref="AH630" si="1897">AH629</f>
        <v>0</v>
      </c>
      <c r="AI630" s="411">
        <f t="shared" ref="AI630" si="1898">AI629</f>
        <v>0</v>
      </c>
      <c r="AJ630" s="411">
        <f t="shared" ref="AJ630" si="1899">AJ629</f>
        <v>0</v>
      </c>
      <c r="AK630" s="411">
        <f t="shared" ref="AK630" si="1900">AK629</f>
        <v>0</v>
      </c>
      <c r="AL630" s="411">
        <f t="shared" ref="AL630" si="1901">AL629</f>
        <v>0</v>
      </c>
      <c r="AM630" s="516"/>
      <c r="AN630" s="630"/>
    </row>
    <row r="631" spans="1:40" hidden="1" outlineLevel="1">
      <c r="A631" s="532"/>
      <c r="B631" s="315"/>
      <c r="C631" s="305"/>
      <c r="D631" s="291"/>
      <c r="E631" s="770"/>
      <c r="F631" s="291"/>
      <c r="G631" s="291"/>
      <c r="H631" s="291"/>
      <c r="I631" s="291"/>
      <c r="J631" s="291"/>
      <c r="K631" s="291"/>
      <c r="L631" s="291"/>
      <c r="M631" s="291"/>
      <c r="N631" s="468"/>
      <c r="O631" s="770"/>
      <c r="P631" s="770"/>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770"/>
      <c r="F632" s="291"/>
      <c r="G632" s="291"/>
      <c r="H632" s="291"/>
      <c r="I632" s="291"/>
      <c r="J632" s="291"/>
      <c r="K632" s="291"/>
      <c r="L632" s="291"/>
      <c r="M632" s="291"/>
      <c r="N632" s="291"/>
      <c r="O632" s="770"/>
      <c r="P632" s="770"/>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905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906</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902">Z633</f>
        <v>0</v>
      </c>
      <c r="AA634" s="411">
        <f t="shared" si="1902"/>
        <v>0</v>
      </c>
      <c r="AB634" s="411">
        <f t="shared" si="1902"/>
        <v>0</v>
      </c>
      <c r="AC634" s="411">
        <f t="shared" si="1902"/>
        <v>0</v>
      </c>
      <c r="AD634" s="411">
        <f t="shared" si="1902"/>
        <v>0</v>
      </c>
      <c r="AE634" s="411">
        <f t="shared" si="1902"/>
        <v>0</v>
      </c>
      <c r="AF634" s="411">
        <f t="shared" si="1902"/>
        <v>0</v>
      </c>
      <c r="AG634" s="411">
        <f t="shared" si="1902"/>
        <v>0</v>
      </c>
      <c r="AH634" s="411">
        <f t="shared" si="1902"/>
        <v>0</v>
      </c>
      <c r="AI634" s="411">
        <f t="shared" si="1902"/>
        <v>0</v>
      </c>
      <c r="AJ634" s="411">
        <f t="shared" si="1902"/>
        <v>0</v>
      </c>
      <c r="AK634" s="411">
        <f t="shared" si="1902"/>
        <v>0</v>
      </c>
      <c r="AL634" s="411">
        <f t="shared" si="1902"/>
        <v>0</v>
      </c>
      <c r="AM634" s="297"/>
    </row>
    <row r="635" spans="1:40" hidden="1" outlineLevel="1">
      <c r="A635" s="532"/>
      <c r="B635" s="315"/>
      <c r="C635" s="305"/>
      <c r="D635" s="291"/>
      <c r="E635" s="770"/>
      <c r="F635" s="291"/>
      <c r="G635" s="291"/>
      <c r="H635" s="291"/>
      <c r="I635" s="291"/>
      <c r="J635" s="291"/>
      <c r="K635" s="291"/>
      <c r="L635" s="291"/>
      <c r="M635" s="291"/>
      <c r="N635" s="291"/>
      <c r="O635" s="770"/>
      <c r="P635" s="770"/>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905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906</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903">Z636</f>
        <v>0</v>
      </c>
      <c r="AA637" s="411">
        <f t="shared" si="1903"/>
        <v>0</v>
      </c>
      <c r="AB637" s="411">
        <f t="shared" si="1903"/>
        <v>0</v>
      </c>
      <c r="AC637" s="411">
        <f t="shared" si="1903"/>
        <v>0</v>
      </c>
      <c r="AD637" s="411">
        <f t="shared" si="1903"/>
        <v>0</v>
      </c>
      <c r="AE637" s="411">
        <f t="shared" si="1903"/>
        <v>0</v>
      </c>
      <c r="AF637" s="411">
        <f t="shared" si="1903"/>
        <v>0</v>
      </c>
      <c r="AG637" s="411">
        <f t="shared" si="1903"/>
        <v>0</v>
      </c>
      <c r="AH637" s="411">
        <f t="shared" si="1903"/>
        <v>0</v>
      </c>
      <c r="AI637" s="411">
        <f t="shared" si="1903"/>
        <v>0</v>
      </c>
      <c r="AJ637" s="411">
        <f t="shared" si="1903"/>
        <v>0</v>
      </c>
      <c r="AK637" s="411">
        <f t="shared" si="1903"/>
        <v>0</v>
      </c>
      <c r="AL637" s="411">
        <f t="shared" si="1903"/>
        <v>0</v>
      </c>
      <c r="AM637" s="297"/>
    </row>
    <row r="638" spans="1:40" s="283" customFormat="1" hidden="1" outlineLevel="1">
      <c r="A638" s="532"/>
      <c r="B638" s="324"/>
      <c r="C638" s="291"/>
      <c r="D638" s="291"/>
      <c r="E638" s="770"/>
      <c r="F638" s="291"/>
      <c r="G638" s="291"/>
      <c r="H638" s="291"/>
      <c r="I638" s="291"/>
      <c r="J638" s="291"/>
      <c r="K638" s="291"/>
      <c r="L638" s="291"/>
      <c r="M638" s="291"/>
      <c r="N638" s="291"/>
      <c r="O638" s="770"/>
      <c r="P638" s="770"/>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771"/>
      <c r="F639" s="289"/>
      <c r="G639" s="289"/>
      <c r="H639" s="289"/>
      <c r="I639" s="289"/>
      <c r="J639" s="289"/>
      <c r="K639" s="289"/>
      <c r="L639" s="289"/>
      <c r="M639" s="289"/>
      <c r="N639" s="290"/>
      <c r="O639" s="771"/>
      <c r="P639" s="771"/>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905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906</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4">Z640</f>
        <v>0</v>
      </c>
      <c r="AA641" s="411">
        <f t="shared" si="1904"/>
        <v>0</v>
      </c>
      <c r="AB641" s="411">
        <f t="shared" si="1904"/>
        <v>0</v>
      </c>
      <c r="AC641" s="411">
        <f t="shared" si="1904"/>
        <v>0</v>
      </c>
      <c r="AD641" s="411">
        <f t="shared" si="1904"/>
        <v>0</v>
      </c>
      <c r="AE641" s="411">
        <f t="shared" si="1904"/>
        <v>0</v>
      </c>
      <c r="AF641" s="411">
        <f t="shared" si="1904"/>
        <v>0</v>
      </c>
      <c r="AG641" s="411">
        <f t="shared" si="1904"/>
        <v>0</v>
      </c>
      <c r="AH641" s="411">
        <f t="shared" si="1904"/>
        <v>0</v>
      </c>
      <c r="AI641" s="411">
        <f t="shared" si="1904"/>
        <v>0</v>
      </c>
      <c r="AJ641" s="411">
        <f t="shared" si="1904"/>
        <v>0</v>
      </c>
      <c r="AK641" s="411">
        <f t="shared" si="1904"/>
        <v>0</v>
      </c>
      <c r="AL641" s="411">
        <f t="shared" si="1904"/>
        <v>0</v>
      </c>
      <c r="AM641" s="306"/>
    </row>
    <row r="642" spans="1:39" hidden="1" outlineLevel="1">
      <c r="A642" s="532"/>
      <c r="B642" s="294"/>
      <c r="C642" s="291"/>
      <c r="D642" s="291"/>
      <c r="E642" s="770"/>
      <c r="F642" s="291"/>
      <c r="G642" s="291"/>
      <c r="H642" s="291"/>
      <c r="I642" s="291"/>
      <c r="J642" s="291"/>
      <c r="K642" s="291"/>
      <c r="L642" s="291"/>
      <c r="M642" s="291"/>
      <c r="N642" s="291"/>
      <c r="O642" s="770"/>
      <c r="P642" s="770"/>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905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906</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5">Z643</f>
        <v>0</v>
      </c>
      <c r="AA644" s="411">
        <f t="shared" si="1905"/>
        <v>0</v>
      </c>
      <c r="AB644" s="411">
        <f t="shared" si="1905"/>
        <v>0</v>
      </c>
      <c r="AC644" s="411">
        <f t="shared" si="1905"/>
        <v>0</v>
      </c>
      <c r="AD644" s="411">
        <f t="shared" si="1905"/>
        <v>0</v>
      </c>
      <c r="AE644" s="411">
        <f t="shared" si="1905"/>
        <v>0</v>
      </c>
      <c r="AF644" s="411">
        <f t="shared" si="1905"/>
        <v>0</v>
      </c>
      <c r="AG644" s="411">
        <f t="shared" si="1905"/>
        <v>0</v>
      </c>
      <c r="AH644" s="411">
        <f t="shared" si="1905"/>
        <v>0</v>
      </c>
      <c r="AI644" s="411">
        <f t="shared" si="1905"/>
        <v>0</v>
      </c>
      <c r="AJ644" s="411">
        <f t="shared" si="1905"/>
        <v>0</v>
      </c>
      <c r="AK644" s="411">
        <f t="shared" si="1905"/>
        <v>0</v>
      </c>
      <c r="AL644" s="411">
        <f t="shared" si="1905"/>
        <v>0</v>
      </c>
      <c r="AM644" s="306"/>
    </row>
    <row r="645" spans="1:39" hidden="1" outlineLevel="1">
      <c r="A645" s="532"/>
      <c r="B645" s="322"/>
      <c r="C645" s="291"/>
      <c r="D645" s="291"/>
      <c r="E645" s="770"/>
      <c r="F645" s="291"/>
      <c r="G645" s="291"/>
      <c r="H645" s="291"/>
      <c r="I645" s="291"/>
      <c r="J645" s="291"/>
      <c r="K645" s="291"/>
      <c r="L645" s="291"/>
      <c r="M645" s="291"/>
      <c r="N645" s="291"/>
      <c r="O645" s="770"/>
      <c r="P645" s="770"/>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905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906</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6">Z646</f>
        <v>0</v>
      </c>
      <c r="AA647" s="411">
        <f t="shared" si="1906"/>
        <v>0</v>
      </c>
      <c r="AB647" s="411">
        <f t="shared" si="1906"/>
        <v>0</v>
      </c>
      <c r="AC647" s="411">
        <f t="shared" si="1906"/>
        <v>0</v>
      </c>
      <c r="AD647" s="411">
        <f t="shared" si="1906"/>
        <v>0</v>
      </c>
      <c r="AE647" s="411">
        <f t="shared" si="1906"/>
        <v>0</v>
      </c>
      <c r="AF647" s="411">
        <f t="shared" si="1906"/>
        <v>0</v>
      </c>
      <c r="AG647" s="411">
        <f t="shared" si="1906"/>
        <v>0</v>
      </c>
      <c r="AH647" s="411">
        <f t="shared" si="1906"/>
        <v>0</v>
      </c>
      <c r="AI647" s="411">
        <f t="shared" si="1906"/>
        <v>0</v>
      </c>
      <c r="AJ647" s="411">
        <f t="shared" si="1906"/>
        <v>0</v>
      </c>
      <c r="AK647" s="411">
        <f t="shared" si="1906"/>
        <v>0</v>
      </c>
      <c r="AL647" s="411">
        <f t="shared" si="1906"/>
        <v>0</v>
      </c>
      <c r="AM647" s="297"/>
    </row>
    <row r="648" spans="1:39" hidden="1" outlineLevel="1">
      <c r="A648" s="532"/>
      <c r="B648" s="322"/>
      <c r="C648" s="291"/>
      <c r="D648" s="291"/>
      <c r="E648" s="770"/>
      <c r="F648" s="291"/>
      <c r="G648" s="291"/>
      <c r="H648" s="291"/>
      <c r="I648" s="291"/>
      <c r="J648" s="291"/>
      <c r="K648" s="291"/>
      <c r="L648" s="291"/>
      <c r="M648" s="291"/>
      <c r="N648" s="291"/>
      <c r="O648" s="770"/>
      <c r="P648" s="770"/>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905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906</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7">Z649</f>
        <v>0</v>
      </c>
      <c r="AA650" s="411">
        <f t="shared" si="1907"/>
        <v>0</v>
      </c>
      <c r="AB650" s="411">
        <f t="shared" si="1907"/>
        <v>0</v>
      </c>
      <c r="AC650" s="411">
        <f t="shared" si="1907"/>
        <v>0</v>
      </c>
      <c r="AD650" s="411">
        <f t="shared" si="1907"/>
        <v>0</v>
      </c>
      <c r="AE650" s="411">
        <f t="shared" si="1907"/>
        <v>0</v>
      </c>
      <c r="AF650" s="411">
        <f t="shared" si="1907"/>
        <v>0</v>
      </c>
      <c r="AG650" s="411">
        <f t="shared" si="1907"/>
        <v>0</v>
      </c>
      <c r="AH650" s="411">
        <f t="shared" si="1907"/>
        <v>0</v>
      </c>
      <c r="AI650" s="411">
        <f t="shared" si="1907"/>
        <v>0</v>
      </c>
      <c r="AJ650" s="411">
        <f t="shared" si="1907"/>
        <v>0</v>
      </c>
      <c r="AK650" s="411">
        <f t="shared" si="1907"/>
        <v>0</v>
      </c>
      <c r="AL650" s="411">
        <f t="shared" si="1907"/>
        <v>0</v>
      </c>
      <c r="AM650" s="306"/>
    </row>
    <row r="651" spans="1:39" ht="15.75" hidden="1" outlineLevel="1">
      <c r="A651" s="532"/>
      <c r="B651" s="323"/>
      <c r="C651" s="300"/>
      <c r="D651" s="291"/>
      <c r="E651" s="770"/>
      <c r="F651" s="291"/>
      <c r="G651" s="291"/>
      <c r="H651" s="291"/>
      <c r="I651" s="291"/>
      <c r="J651" s="291"/>
      <c r="K651" s="291"/>
      <c r="L651" s="291"/>
      <c r="M651" s="291"/>
      <c r="N651" s="300"/>
      <c r="O651" s="770"/>
      <c r="P651" s="770"/>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770"/>
      <c r="F652" s="291"/>
      <c r="G652" s="291"/>
      <c r="H652" s="291"/>
      <c r="I652" s="291"/>
      <c r="J652" s="291"/>
      <c r="K652" s="291"/>
      <c r="L652" s="291"/>
      <c r="M652" s="291"/>
      <c r="N652" s="291"/>
      <c r="O652" s="770"/>
      <c r="P652" s="770"/>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770"/>
      <c r="F653" s="291"/>
      <c r="G653" s="291"/>
      <c r="H653" s="291"/>
      <c r="I653" s="291"/>
      <c r="J653" s="291"/>
      <c r="K653" s="291"/>
      <c r="L653" s="291"/>
      <c r="M653" s="291"/>
      <c r="N653" s="291"/>
      <c r="O653" s="770"/>
      <c r="P653" s="770"/>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758</v>
      </c>
      <c r="C654" s="291" t="s">
        <v>905</v>
      </c>
      <c r="D654" s="295">
        <v>14839116.449423978</v>
      </c>
      <c r="E654" s="295">
        <v>10746316.958021404</v>
      </c>
      <c r="F654" s="295"/>
      <c r="G654" s="295"/>
      <c r="H654" s="295"/>
      <c r="I654" s="295"/>
      <c r="J654" s="295"/>
      <c r="K654" s="295"/>
      <c r="L654" s="295"/>
      <c r="M654" s="295"/>
      <c r="N654" s="291"/>
      <c r="O654" s="295">
        <v>1277.0922336203309</v>
      </c>
      <c r="P654" s="295">
        <v>932.7771085193624</v>
      </c>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906</v>
      </c>
      <c r="D655" s="295">
        <v>0</v>
      </c>
      <c r="E655" s="295">
        <v>0</v>
      </c>
      <c r="F655" s="295"/>
      <c r="G655" s="295"/>
      <c r="H655" s="295"/>
      <c r="I655" s="295"/>
      <c r="J655" s="295"/>
      <c r="K655" s="295"/>
      <c r="L655" s="295"/>
      <c r="M655" s="295"/>
      <c r="N655" s="291"/>
      <c r="O655" s="295">
        <v>0</v>
      </c>
      <c r="P655" s="295">
        <v>0</v>
      </c>
      <c r="Q655" s="295"/>
      <c r="R655" s="295"/>
      <c r="S655" s="295"/>
      <c r="T655" s="295"/>
      <c r="U655" s="295"/>
      <c r="V655" s="295"/>
      <c r="W655" s="295"/>
      <c r="X655" s="295"/>
      <c r="Y655" s="411">
        <f>Y654</f>
        <v>1</v>
      </c>
      <c r="Z655" s="411">
        <f t="shared" ref="Z655" si="1908">Z654</f>
        <v>0</v>
      </c>
      <c r="AA655" s="411">
        <f t="shared" ref="AA655" si="1909">AA654</f>
        <v>0</v>
      </c>
      <c r="AB655" s="411">
        <f t="shared" ref="AB655" si="1910">AB654</f>
        <v>0</v>
      </c>
      <c r="AC655" s="411">
        <f t="shared" ref="AC655" si="1911">AC654</f>
        <v>0</v>
      </c>
      <c r="AD655" s="411">
        <f t="shared" ref="AD655" si="1912">AD654</f>
        <v>0</v>
      </c>
      <c r="AE655" s="411">
        <f t="shared" ref="AE655" si="1913">AE654</f>
        <v>0</v>
      </c>
      <c r="AF655" s="411">
        <f t="shared" ref="AF655" si="1914">AF654</f>
        <v>0</v>
      </c>
      <c r="AG655" s="411">
        <f t="shared" ref="AG655" si="1915">AG654</f>
        <v>0</v>
      </c>
      <c r="AH655" s="411">
        <f t="shared" ref="AH655" si="1916">AH654</f>
        <v>0</v>
      </c>
      <c r="AI655" s="411">
        <f t="shared" ref="AI655" si="1917">AI654</f>
        <v>0</v>
      </c>
      <c r="AJ655" s="411">
        <f t="shared" ref="AJ655" si="1918">AJ654</f>
        <v>0</v>
      </c>
      <c r="AK655" s="411">
        <f t="shared" ref="AK655" si="1919">AK654</f>
        <v>0</v>
      </c>
      <c r="AL655" s="411">
        <f t="shared" ref="AL655" si="1920">AL654</f>
        <v>0</v>
      </c>
      <c r="AM655" s="306"/>
    </row>
    <row r="656" spans="1:39" hidden="1" outlineLevel="1">
      <c r="A656" s="532"/>
      <c r="B656" s="294"/>
      <c r="C656" s="291"/>
      <c r="D656" s="291"/>
      <c r="E656" s="770"/>
      <c r="F656" s="291"/>
      <c r="G656" s="291"/>
      <c r="H656" s="291"/>
      <c r="I656" s="291"/>
      <c r="J656" s="291"/>
      <c r="K656" s="291"/>
      <c r="L656" s="291"/>
      <c r="M656" s="291"/>
      <c r="N656" s="291"/>
      <c r="O656" s="770"/>
      <c r="P656" s="770"/>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idden="1" outlineLevel="1">
      <c r="A657" s="532">
        <v>22</v>
      </c>
      <c r="B657" s="428" t="s">
        <v>114</v>
      </c>
      <c r="C657" s="291" t="s">
        <v>905</v>
      </c>
      <c r="D657" s="295">
        <v>3630430.8342143442</v>
      </c>
      <c r="E657" s="295">
        <v>3630430.8342143442</v>
      </c>
      <c r="F657" s="295"/>
      <c r="G657" s="295"/>
      <c r="H657" s="295"/>
      <c r="I657" s="295"/>
      <c r="J657" s="295"/>
      <c r="K657" s="295"/>
      <c r="L657" s="295"/>
      <c r="M657" s="295"/>
      <c r="N657" s="291"/>
      <c r="O657" s="295">
        <v>1834.9394672054173</v>
      </c>
      <c r="P657" s="295">
        <v>1834.9394672054173</v>
      </c>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906</v>
      </c>
      <c r="D658" s="295">
        <v>265142.26633716607</v>
      </c>
      <c r="E658" s="295">
        <v>265142.26633716607</v>
      </c>
      <c r="F658" s="295"/>
      <c r="G658" s="295"/>
      <c r="H658" s="295"/>
      <c r="I658" s="295"/>
      <c r="J658" s="295"/>
      <c r="K658" s="295"/>
      <c r="L658" s="295"/>
      <c r="M658" s="295"/>
      <c r="N658" s="291"/>
      <c r="O658" s="295">
        <v>134.01164521335477</v>
      </c>
      <c r="P658" s="295">
        <v>134.01164521335477</v>
      </c>
      <c r="Q658" s="295"/>
      <c r="R658" s="295"/>
      <c r="S658" s="295"/>
      <c r="T658" s="295"/>
      <c r="U658" s="295"/>
      <c r="V658" s="295"/>
      <c r="W658" s="295"/>
      <c r="X658" s="295"/>
      <c r="Y658" s="411">
        <f>Y657</f>
        <v>1</v>
      </c>
      <c r="Z658" s="411">
        <f t="shared" ref="Z658" si="1921">Z657</f>
        <v>0</v>
      </c>
      <c r="AA658" s="411">
        <f t="shared" ref="AA658" si="1922">AA657</f>
        <v>0</v>
      </c>
      <c r="AB658" s="411">
        <f t="shared" ref="AB658" si="1923">AB657</f>
        <v>0</v>
      </c>
      <c r="AC658" s="411">
        <f t="shared" ref="AC658" si="1924">AC657</f>
        <v>0</v>
      </c>
      <c r="AD658" s="411">
        <f t="shared" ref="AD658" si="1925">AD657</f>
        <v>0</v>
      </c>
      <c r="AE658" s="411">
        <f t="shared" ref="AE658" si="1926">AE657</f>
        <v>0</v>
      </c>
      <c r="AF658" s="411">
        <f t="shared" ref="AF658" si="1927">AF657</f>
        <v>0</v>
      </c>
      <c r="AG658" s="411">
        <f t="shared" ref="AG658" si="1928">AG657</f>
        <v>0</v>
      </c>
      <c r="AH658" s="411">
        <f t="shared" ref="AH658" si="1929">AH657</f>
        <v>0</v>
      </c>
      <c r="AI658" s="411">
        <f t="shared" ref="AI658" si="1930">AI657</f>
        <v>0</v>
      </c>
      <c r="AJ658" s="411">
        <f t="shared" ref="AJ658" si="1931">AJ657</f>
        <v>0</v>
      </c>
      <c r="AK658" s="411">
        <f t="shared" ref="AK658" si="1932">AK657</f>
        <v>0</v>
      </c>
      <c r="AL658" s="411">
        <f t="shared" ref="AL658" si="1933">AL657</f>
        <v>0</v>
      </c>
      <c r="AM658" s="306"/>
    </row>
    <row r="659" spans="1:39" hidden="1" outlineLevel="1">
      <c r="A659" s="532"/>
      <c r="B659" s="294"/>
      <c r="C659" s="291"/>
      <c r="D659" s="291"/>
      <c r="E659" s="770"/>
      <c r="F659" s="291"/>
      <c r="G659" s="291"/>
      <c r="H659" s="291"/>
      <c r="I659" s="291"/>
      <c r="J659" s="291"/>
      <c r="K659" s="291"/>
      <c r="L659" s="291"/>
      <c r="M659" s="291"/>
      <c r="N659" s="291"/>
      <c r="O659" s="770"/>
      <c r="P659" s="770"/>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idden="1" outlineLevel="1">
      <c r="A660" s="532">
        <v>23</v>
      </c>
      <c r="B660" s="428" t="s">
        <v>115</v>
      </c>
      <c r="C660" s="291" t="s">
        <v>905</v>
      </c>
      <c r="D660" s="295">
        <v>776524.96413167962</v>
      </c>
      <c r="E660" s="295">
        <v>776524.96413167962</v>
      </c>
      <c r="F660" s="295"/>
      <c r="G660" s="295"/>
      <c r="H660" s="295"/>
      <c r="I660" s="295"/>
      <c r="J660" s="295"/>
      <c r="K660" s="295"/>
      <c r="L660" s="295"/>
      <c r="M660" s="295"/>
      <c r="N660" s="291"/>
      <c r="O660" s="295">
        <v>149.24905128196554</v>
      </c>
      <c r="P660" s="295">
        <v>149.24905128196554</v>
      </c>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906</v>
      </c>
      <c r="D661" s="295">
        <v>0</v>
      </c>
      <c r="E661" s="295">
        <v>0</v>
      </c>
      <c r="F661" s="295"/>
      <c r="G661" s="295"/>
      <c r="H661" s="295"/>
      <c r="I661" s="295"/>
      <c r="J661" s="295"/>
      <c r="K661" s="295"/>
      <c r="L661" s="295"/>
      <c r="M661" s="295"/>
      <c r="N661" s="291"/>
      <c r="O661" s="295">
        <v>0</v>
      </c>
      <c r="P661" s="295">
        <v>0</v>
      </c>
      <c r="Q661" s="295"/>
      <c r="R661" s="295"/>
      <c r="S661" s="295"/>
      <c r="T661" s="295"/>
      <c r="U661" s="295"/>
      <c r="V661" s="295"/>
      <c r="W661" s="295"/>
      <c r="X661" s="295"/>
      <c r="Y661" s="411">
        <f>Y660</f>
        <v>1</v>
      </c>
      <c r="Z661" s="411">
        <f t="shared" ref="Z661" si="1934">Z660</f>
        <v>0</v>
      </c>
      <c r="AA661" s="411">
        <f t="shared" ref="AA661" si="1935">AA660</f>
        <v>0</v>
      </c>
      <c r="AB661" s="411">
        <f t="shared" ref="AB661" si="1936">AB660</f>
        <v>0</v>
      </c>
      <c r="AC661" s="411">
        <f t="shared" ref="AC661" si="1937">AC660</f>
        <v>0</v>
      </c>
      <c r="AD661" s="411">
        <f t="shared" ref="AD661" si="1938">AD660</f>
        <v>0</v>
      </c>
      <c r="AE661" s="411">
        <f t="shared" ref="AE661" si="1939">AE660</f>
        <v>0</v>
      </c>
      <c r="AF661" s="411">
        <f t="shared" ref="AF661" si="1940">AF660</f>
        <v>0</v>
      </c>
      <c r="AG661" s="411">
        <f t="shared" ref="AG661" si="1941">AG660</f>
        <v>0</v>
      </c>
      <c r="AH661" s="411">
        <f t="shared" ref="AH661" si="1942">AH660</f>
        <v>0</v>
      </c>
      <c r="AI661" s="411">
        <f t="shared" ref="AI661" si="1943">AI660</f>
        <v>0</v>
      </c>
      <c r="AJ661" s="411">
        <f t="shared" ref="AJ661" si="1944">AJ660</f>
        <v>0</v>
      </c>
      <c r="AK661" s="411">
        <f t="shared" ref="AK661" si="1945">AK660</f>
        <v>0</v>
      </c>
      <c r="AL661" s="411">
        <f t="shared" ref="AL661" si="1946">AL660</f>
        <v>0</v>
      </c>
      <c r="AM661" s="306"/>
    </row>
    <row r="662" spans="1:39" hidden="1" outlineLevel="1">
      <c r="A662" s="532"/>
      <c r="B662" s="430"/>
      <c r="C662" s="291"/>
      <c r="D662" s="291"/>
      <c r="E662" s="770"/>
      <c r="F662" s="291"/>
      <c r="G662" s="291"/>
      <c r="H662" s="291"/>
      <c r="I662" s="291"/>
      <c r="J662" s="291"/>
      <c r="K662" s="291"/>
      <c r="L662" s="291"/>
      <c r="M662" s="291"/>
      <c r="N662" s="291"/>
      <c r="O662" s="770"/>
      <c r="P662" s="770"/>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idden="1" outlineLevel="1">
      <c r="A663" s="532">
        <v>24</v>
      </c>
      <c r="B663" s="428" t="s">
        <v>116</v>
      </c>
      <c r="C663" s="291" t="s">
        <v>905</v>
      </c>
      <c r="D663" s="295">
        <v>159460.32478363474</v>
      </c>
      <c r="E663" s="295">
        <v>159460.32478363474</v>
      </c>
      <c r="F663" s="295"/>
      <c r="G663" s="295"/>
      <c r="H663" s="295"/>
      <c r="I663" s="295"/>
      <c r="J663" s="295"/>
      <c r="K663" s="295"/>
      <c r="L663" s="295"/>
      <c r="M663" s="295"/>
      <c r="N663" s="291"/>
      <c r="O663" s="295">
        <v>20.380780780780782</v>
      </c>
      <c r="P663" s="295">
        <v>20.380780780780782</v>
      </c>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906</v>
      </c>
      <c r="D664" s="295">
        <v>0</v>
      </c>
      <c r="E664" s="295">
        <v>0</v>
      </c>
      <c r="F664" s="295"/>
      <c r="G664" s="295"/>
      <c r="H664" s="295"/>
      <c r="I664" s="295"/>
      <c r="J664" s="295"/>
      <c r="K664" s="295"/>
      <c r="L664" s="295"/>
      <c r="M664" s="295"/>
      <c r="N664" s="291"/>
      <c r="O664" s="295">
        <v>0</v>
      </c>
      <c r="P664" s="295">
        <v>0</v>
      </c>
      <c r="Q664" s="295"/>
      <c r="R664" s="295"/>
      <c r="S664" s="295"/>
      <c r="T664" s="295"/>
      <c r="U664" s="295"/>
      <c r="V664" s="295"/>
      <c r="W664" s="295"/>
      <c r="X664" s="295"/>
      <c r="Y664" s="411">
        <f>Y663</f>
        <v>1</v>
      </c>
      <c r="Z664" s="411">
        <f t="shared" ref="Z664" si="1947">Z663</f>
        <v>0</v>
      </c>
      <c r="AA664" s="411">
        <f t="shared" ref="AA664" si="1948">AA663</f>
        <v>0</v>
      </c>
      <c r="AB664" s="411">
        <f t="shared" ref="AB664" si="1949">AB663</f>
        <v>0</v>
      </c>
      <c r="AC664" s="411">
        <f t="shared" ref="AC664" si="1950">AC663</f>
        <v>0</v>
      </c>
      <c r="AD664" s="411">
        <f t="shared" ref="AD664" si="1951">AD663</f>
        <v>0</v>
      </c>
      <c r="AE664" s="411">
        <f t="shared" ref="AE664" si="1952">AE663</f>
        <v>0</v>
      </c>
      <c r="AF664" s="411">
        <f t="shared" ref="AF664" si="1953">AF663</f>
        <v>0</v>
      </c>
      <c r="AG664" s="411">
        <f t="shared" ref="AG664" si="1954">AG663</f>
        <v>0</v>
      </c>
      <c r="AH664" s="411">
        <f t="shared" ref="AH664" si="1955">AH663</f>
        <v>0</v>
      </c>
      <c r="AI664" s="411">
        <f t="shared" ref="AI664" si="1956">AI663</f>
        <v>0</v>
      </c>
      <c r="AJ664" s="411">
        <f t="shared" ref="AJ664" si="1957">AJ663</f>
        <v>0</v>
      </c>
      <c r="AK664" s="411">
        <f t="shared" ref="AK664" si="1958">AK663</f>
        <v>0</v>
      </c>
      <c r="AL664" s="411">
        <f t="shared" ref="AL664" si="1959">AL663</f>
        <v>0</v>
      </c>
      <c r="AM664" s="306"/>
    </row>
    <row r="665" spans="1:39" hidden="1" outlineLevel="1">
      <c r="A665" s="532"/>
      <c r="B665" s="294"/>
      <c r="C665" s="291"/>
      <c r="D665" s="291"/>
      <c r="E665" s="770"/>
      <c r="F665" s="291"/>
      <c r="G665" s="291"/>
      <c r="H665" s="291"/>
      <c r="I665" s="291"/>
      <c r="J665" s="291"/>
      <c r="K665" s="291"/>
      <c r="L665" s="291"/>
      <c r="M665" s="291"/>
      <c r="N665" s="291"/>
      <c r="O665" s="770"/>
      <c r="P665" s="770"/>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770"/>
      <c r="F666" s="291"/>
      <c r="G666" s="291"/>
      <c r="H666" s="291"/>
      <c r="I666" s="291"/>
      <c r="J666" s="291"/>
      <c r="K666" s="291"/>
      <c r="L666" s="291"/>
      <c r="M666" s="291"/>
      <c r="N666" s="291"/>
      <c r="O666" s="770"/>
      <c r="P666" s="770"/>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905</v>
      </c>
      <c r="D667" s="295">
        <v>940664.34358069953</v>
      </c>
      <c r="E667" s="295">
        <v>940664.34358069953</v>
      </c>
      <c r="F667" s="295"/>
      <c r="G667" s="295"/>
      <c r="H667" s="295"/>
      <c r="I667" s="295"/>
      <c r="J667" s="295"/>
      <c r="K667" s="295"/>
      <c r="L667" s="295"/>
      <c r="M667" s="295"/>
      <c r="N667" s="295">
        <v>12</v>
      </c>
      <c r="O667" s="295">
        <v>41.76021918923847</v>
      </c>
      <c r="P667" s="295">
        <v>41.76021918923847</v>
      </c>
      <c r="Q667" s="295"/>
      <c r="R667" s="295"/>
      <c r="S667" s="295"/>
      <c r="T667" s="295"/>
      <c r="U667" s="295"/>
      <c r="V667" s="295"/>
      <c r="W667" s="295"/>
      <c r="X667" s="295"/>
      <c r="Y667" s="426"/>
      <c r="Z667" s="410">
        <v>6.6666666666666652E-2</v>
      </c>
      <c r="AA667" s="410">
        <v>0.93333333333333335</v>
      </c>
      <c r="AB667" s="410"/>
      <c r="AC667" s="410"/>
      <c r="AD667" s="410"/>
      <c r="AE667" s="410"/>
      <c r="AF667" s="415"/>
      <c r="AG667" s="415"/>
      <c r="AH667" s="415"/>
      <c r="AI667" s="415"/>
      <c r="AJ667" s="415"/>
      <c r="AK667" s="415"/>
      <c r="AL667" s="415"/>
      <c r="AM667" s="296">
        <f>SUM(Y667:AL667)</f>
        <v>1</v>
      </c>
    </row>
    <row r="668" spans="1:39" hidden="1" outlineLevel="1">
      <c r="A668" s="532"/>
      <c r="B668" s="294" t="s">
        <v>310</v>
      </c>
      <c r="C668" s="291" t="s">
        <v>906</v>
      </c>
      <c r="D668" s="295">
        <v>1999350.7915042595</v>
      </c>
      <c r="E668" s="295">
        <v>1999350.7915042595</v>
      </c>
      <c r="F668" s="295"/>
      <c r="G668" s="295"/>
      <c r="H668" s="295"/>
      <c r="I668" s="295"/>
      <c r="J668" s="295"/>
      <c r="K668" s="295"/>
      <c r="L668" s="295"/>
      <c r="M668" s="295"/>
      <c r="N668" s="295">
        <f>N667</f>
        <v>12</v>
      </c>
      <c r="O668" s="295">
        <v>88.759957639695941</v>
      </c>
      <c r="P668" s="295">
        <v>88.759957639695941</v>
      </c>
      <c r="Q668" s="295"/>
      <c r="R668" s="295"/>
      <c r="S668" s="295"/>
      <c r="T668" s="295"/>
      <c r="U668" s="295"/>
      <c r="V668" s="295"/>
      <c r="W668" s="295"/>
      <c r="X668" s="295"/>
      <c r="Y668" s="411">
        <f>Y667</f>
        <v>0</v>
      </c>
      <c r="Z668" s="411">
        <v>6.6666666666666652E-2</v>
      </c>
      <c r="AA668" s="411">
        <v>0.93333333333333335</v>
      </c>
      <c r="AB668" s="411">
        <f t="shared" ref="AB668:AB669" si="1960">AB667</f>
        <v>0</v>
      </c>
      <c r="AC668" s="411">
        <f t="shared" ref="AC668:AC669" si="1961">AC667</f>
        <v>0</v>
      </c>
      <c r="AD668" s="411">
        <f t="shared" ref="AD668:AD669" si="1962">AD667</f>
        <v>0</v>
      </c>
      <c r="AE668" s="411">
        <f t="shared" ref="AE668:AE669" si="1963">AE667</f>
        <v>0</v>
      </c>
      <c r="AF668" s="411">
        <f t="shared" ref="AF668:AF669" si="1964">AF667</f>
        <v>0</v>
      </c>
      <c r="AG668" s="411">
        <f t="shared" ref="AG668:AG669" si="1965">AG667</f>
        <v>0</v>
      </c>
      <c r="AH668" s="411">
        <f t="shared" ref="AH668:AH669" si="1966">AH667</f>
        <v>0</v>
      </c>
      <c r="AI668" s="411">
        <f t="shared" ref="AI668:AI669" si="1967">AI667</f>
        <v>0</v>
      </c>
      <c r="AJ668" s="411">
        <f t="shared" ref="AJ668:AJ669" si="1968">AJ667</f>
        <v>0</v>
      </c>
      <c r="AK668" s="411">
        <f t="shared" ref="AK668:AK669" si="1969">AK667</f>
        <v>0</v>
      </c>
      <c r="AL668" s="411">
        <f t="shared" ref="AL668:AL669" si="1970">AL667</f>
        <v>0</v>
      </c>
      <c r="AM668" s="306"/>
    </row>
    <row r="669" spans="1:39" hidden="1" outlineLevel="1">
      <c r="A669" s="532"/>
      <c r="B669" s="294" t="s">
        <v>310</v>
      </c>
      <c r="C669" s="291" t="s">
        <v>907</v>
      </c>
      <c r="D669" s="295">
        <v>261334.66066289088</v>
      </c>
      <c r="E669" s="295">
        <f>D669*(E668/D668)</f>
        <v>261334.66066289088</v>
      </c>
      <c r="F669" s="295"/>
      <c r="G669" s="295"/>
      <c r="H669" s="295"/>
      <c r="I669" s="295"/>
      <c r="J669" s="295"/>
      <c r="K669" s="295"/>
      <c r="L669" s="295"/>
      <c r="M669" s="295"/>
      <c r="N669" s="295">
        <f>N668</f>
        <v>12</v>
      </c>
      <c r="O669" s="295">
        <v>11.618458090757034</v>
      </c>
      <c r="P669" s="295">
        <f>O669*(P668/O668)</f>
        <v>11.618458090757034</v>
      </c>
      <c r="Q669" s="295"/>
      <c r="R669" s="295"/>
      <c r="S669" s="295"/>
      <c r="T669" s="295"/>
      <c r="U669" s="295"/>
      <c r="V669" s="295"/>
      <c r="W669" s="295"/>
      <c r="X669" s="295"/>
      <c r="Y669" s="411">
        <f>Y668</f>
        <v>0</v>
      </c>
      <c r="Z669" s="411">
        <v>0.25000000574337883</v>
      </c>
      <c r="AA669" s="411">
        <v>0.75011952672435522</v>
      </c>
      <c r="AB669" s="411">
        <f t="shared" si="1960"/>
        <v>0</v>
      </c>
      <c r="AC669" s="411">
        <f t="shared" si="1961"/>
        <v>0</v>
      </c>
      <c r="AD669" s="411">
        <f t="shared" si="1962"/>
        <v>0</v>
      </c>
      <c r="AE669" s="411">
        <f t="shared" si="1963"/>
        <v>0</v>
      </c>
      <c r="AF669" s="411">
        <f t="shared" si="1964"/>
        <v>0</v>
      </c>
      <c r="AG669" s="411">
        <f t="shared" si="1965"/>
        <v>0</v>
      </c>
      <c r="AH669" s="411">
        <f t="shared" si="1966"/>
        <v>0</v>
      </c>
      <c r="AI669" s="411">
        <f t="shared" si="1967"/>
        <v>0</v>
      </c>
      <c r="AJ669" s="411">
        <f t="shared" si="1968"/>
        <v>0</v>
      </c>
      <c r="AK669" s="411">
        <f t="shared" si="1969"/>
        <v>0</v>
      </c>
      <c r="AL669" s="411">
        <f t="shared" si="1970"/>
        <v>0</v>
      </c>
      <c r="AM669" s="306"/>
    </row>
    <row r="670" spans="1:39" hidden="1" outlineLevel="1">
      <c r="A670" s="532"/>
      <c r="B670" s="294"/>
      <c r="C670" s="291"/>
      <c r="D670" s="291"/>
      <c r="E670" s="770"/>
      <c r="F670" s="291"/>
      <c r="G670" s="291"/>
      <c r="H670" s="291"/>
      <c r="I670" s="291"/>
      <c r="J670" s="291"/>
      <c r="K670" s="291"/>
      <c r="L670" s="291"/>
      <c r="M670" s="291"/>
      <c r="N670" s="291"/>
      <c r="O670" s="770"/>
      <c r="P670" s="770"/>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hidden="1" outlineLevel="1">
      <c r="A671" s="532">
        <v>26</v>
      </c>
      <c r="B671" s="428" t="s">
        <v>118</v>
      </c>
      <c r="C671" s="291" t="s">
        <v>905</v>
      </c>
      <c r="D671" s="295">
        <v>21669164.827392556</v>
      </c>
      <c r="E671" s="295">
        <v>21844175.638649333</v>
      </c>
      <c r="F671" s="295"/>
      <c r="G671" s="295"/>
      <c r="H671" s="295"/>
      <c r="I671" s="295"/>
      <c r="J671" s="295"/>
      <c r="K671" s="295"/>
      <c r="L671" s="295"/>
      <c r="M671" s="295"/>
      <c r="N671" s="295">
        <v>12</v>
      </c>
      <c r="O671" s="295">
        <v>3589.3681188221103</v>
      </c>
      <c r="P671" s="295">
        <v>3656.3039706575223</v>
      </c>
      <c r="Q671" s="295"/>
      <c r="R671" s="295"/>
      <c r="S671" s="295"/>
      <c r="T671" s="295"/>
      <c r="U671" s="295"/>
      <c r="V671" s="295"/>
      <c r="W671" s="295"/>
      <c r="X671" s="295"/>
      <c r="Y671" s="426"/>
      <c r="Z671" s="410">
        <v>3.0921932885485372E-2</v>
      </c>
      <c r="AA671" s="410">
        <v>0.97209879267513899</v>
      </c>
      <c r="AB671" s="410"/>
      <c r="AC671" s="410"/>
      <c r="AD671" s="410"/>
      <c r="AE671" s="410"/>
      <c r="AF671" s="415"/>
      <c r="AG671" s="415"/>
      <c r="AH671" s="415"/>
      <c r="AI671" s="415"/>
      <c r="AJ671" s="415"/>
      <c r="AK671" s="415"/>
      <c r="AL671" s="415"/>
      <c r="AM671" s="296">
        <f>SUM(Y671:AL671)</f>
        <v>1.0030207255606243</v>
      </c>
    </row>
    <row r="672" spans="1:39" hidden="1" outlineLevel="1">
      <c r="A672" s="532"/>
      <c r="B672" s="294" t="s">
        <v>310</v>
      </c>
      <c r="C672" s="291" t="s">
        <v>906</v>
      </c>
      <c r="D672" s="295">
        <v>15296437.418412527</v>
      </c>
      <c r="E672" s="295">
        <v>15419978.955119601</v>
      </c>
      <c r="F672" s="295"/>
      <c r="G672" s="295"/>
      <c r="H672" s="295"/>
      <c r="I672" s="295"/>
      <c r="J672" s="295"/>
      <c r="K672" s="295"/>
      <c r="L672" s="295"/>
      <c r="M672" s="295"/>
      <c r="N672" s="295">
        <f>N671</f>
        <v>12</v>
      </c>
      <c r="O672" s="295">
        <v>2533.7637716337481</v>
      </c>
      <c r="P672" s="295">
        <v>2581.0143268260831</v>
      </c>
      <c r="Q672" s="295"/>
      <c r="R672" s="295"/>
      <c r="S672" s="295"/>
      <c r="T672" s="295"/>
      <c r="U672" s="295"/>
      <c r="V672" s="295"/>
      <c r="W672" s="295"/>
      <c r="X672" s="295"/>
      <c r="Y672" s="411">
        <f>Y671</f>
        <v>0</v>
      </c>
      <c r="Z672" s="411">
        <v>3.0921932885485372E-2</v>
      </c>
      <c r="AA672" s="411">
        <v>0.97209879267513899</v>
      </c>
      <c r="AB672" s="411">
        <f t="shared" ref="AB672:AB673" si="1971">AB671</f>
        <v>0</v>
      </c>
      <c r="AC672" s="411">
        <f t="shared" ref="AC672:AC673" si="1972">AC671</f>
        <v>0</v>
      </c>
      <c r="AD672" s="411">
        <f t="shared" ref="AD672:AD673" si="1973">AD671</f>
        <v>0</v>
      </c>
      <c r="AE672" s="411">
        <f t="shared" ref="AE672:AE673" si="1974">AE671</f>
        <v>0</v>
      </c>
      <c r="AF672" s="411">
        <f t="shared" ref="AF672:AF673" si="1975">AF671</f>
        <v>0</v>
      </c>
      <c r="AG672" s="411">
        <f t="shared" ref="AG672:AG673" si="1976">AG671</f>
        <v>0</v>
      </c>
      <c r="AH672" s="411">
        <f t="shared" ref="AH672:AH673" si="1977">AH671</f>
        <v>0</v>
      </c>
      <c r="AI672" s="411">
        <f t="shared" ref="AI672:AI673" si="1978">AI671</f>
        <v>0</v>
      </c>
      <c r="AJ672" s="411">
        <f t="shared" ref="AJ672:AJ673" si="1979">AJ671</f>
        <v>0</v>
      </c>
      <c r="AK672" s="411">
        <f t="shared" ref="AK672:AK673" si="1980">AK671</f>
        <v>0</v>
      </c>
      <c r="AL672" s="411">
        <f t="shared" ref="AL672:AL673" si="1981">AL671</f>
        <v>0</v>
      </c>
      <c r="AM672" s="306"/>
    </row>
    <row r="673" spans="1:39" hidden="1" outlineLevel="1">
      <c r="A673" s="532"/>
      <c r="B673" s="294" t="s">
        <v>310</v>
      </c>
      <c r="C673" s="291" t="s">
        <v>907</v>
      </c>
      <c r="D673" s="295">
        <v>1611813.5584855257</v>
      </c>
      <c r="E673" s="295">
        <f>D673*(E672/D672)</f>
        <v>1624831.3559277528</v>
      </c>
      <c r="F673" s="295"/>
      <c r="G673" s="295"/>
      <c r="H673" s="295"/>
      <c r="I673" s="295"/>
      <c r="J673" s="295"/>
      <c r="K673" s="295"/>
      <c r="L673" s="295"/>
      <c r="M673" s="295"/>
      <c r="N673" s="295">
        <f>N672</f>
        <v>12</v>
      </c>
      <c r="O673" s="295">
        <v>246.51983587184881</v>
      </c>
      <c r="P673" s="295">
        <f>O673*(P672/O672)</f>
        <v>251.11702809681992</v>
      </c>
      <c r="Q673" s="295"/>
      <c r="R673" s="295"/>
      <c r="S673" s="295"/>
      <c r="T673" s="295"/>
      <c r="U673" s="295"/>
      <c r="V673" s="295"/>
      <c r="W673" s="295"/>
      <c r="X673" s="295"/>
      <c r="Y673" s="411">
        <f>Y672</f>
        <v>0</v>
      </c>
      <c r="Z673" s="411">
        <v>1.8737585762549729E-2</v>
      </c>
      <c r="AA673" s="411">
        <v>0.98508999546933562</v>
      </c>
      <c r="AB673" s="411">
        <f t="shared" si="1971"/>
        <v>0</v>
      </c>
      <c r="AC673" s="411">
        <f t="shared" si="1972"/>
        <v>0</v>
      </c>
      <c r="AD673" s="411">
        <f t="shared" si="1973"/>
        <v>0</v>
      </c>
      <c r="AE673" s="411">
        <f t="shared" si="1974"/>
        <v>0</v>
      </c>
      <c r="AF673" s="411">
        <f t="shared" si="1975"/>
        <v>0</v>
      </c>
      <c r="AG673" s="411">
        <f t="shared" si="1976"/>
        <v>0</v>
      </c>
      <c r="AH673" s="411">
        <f t="shared" si="1977"/>
        <v>0</v>
      </c>
      <c r="AI673" s="411">
        <f t="shared" si="1978"/>
        <v>0</v>
      </c>
      <c r="AJ673" s="411">
        <f t="shared" si="1979"/>
        <v>0</v>
      </c>
      <c r="AK673" s="411">
        <f t="shared" si="1980"/>
        <v>0</v>
      </c>
      <c r="AL673" s="411">
        <f t="shared" si="1981"/>
        <v>0</v>
      </c>
      <c r="AM673" s="306"/>
    </row>
    <row r="674" spans="1:39" hidden="1" outlineLevel="1">
      <c r="A674" s="532"/>
      <c r="B674" s="294"/>
      <c r="C674" s="291"/>
      <c r="D674" s="291"/>
      <c r="E674" s="770"/>
      <c r="F674" s="291"/>
      <c r="G674" s="291"/>
      <c r="H674" s="291"/>
      <c r="I674" s="291"/>
      <c r="J674" s="291"/>
      <c r="K674" s="291"/>
      <c r="L674" s="291"/>
      <c r="M674" s="291"/>
      <c r="N674" s="291"/>
      <c r="O674" s="770"/>
      <c r="P674" s="770"/>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idden="1" outlineLevel="1">
      <c r="A675" s="532">
        <v>27</v>
      </c>
      <c r="B675" s="428" t="s">
        <v>119</v>
      </c>
      <c r="C675" s="291" t="s">
        <v>905</v>
      </c>
      <c r="D675" s="295">
        <v>1688567.2224884355</v>
      </c>
      <c r="E675" s="295">
        <v>1688567.2224884355</v>
      </c>
      <c r="F675" s="295"/>
      <c r="G675" s="295"/>
      <c r="H675" s="295"/>
      <c r="I675" s="295"/>
      <c r="J675" s="295"/>
      <c r="K675" s="295"/>
      <c r="L675" s="295"/>
      <c r="M675" s="295"/>
      <c r="N675" s="295">
        <v>12</v>
      </c>
      <c r="O675" s="295">
        <v>316.17638766125521</v>
      </c>
      <c r="P675" s="295">
        <v>316.17638766125521</v>
      </c>
      <c r="Q675" s="295"/>
      <c r="R675" s="295"/>
      <c r="S675" s="295"/>
      <c r="T675" s="295"/>
      <c r="U675" s="295"/>
      <c r="V675" s="295"/>
      <c r="W675" s="295"/>
      <c r="X675" s="295"/>
      <c r="Y675" s="426"/>
      <c r="Z675" s="410">
        <v>1.6843822716598941E-2</v>
      </c>
      <c r="AA675" s="410">
        <v>0.98504210820668281</v>
      </c>
      <c r="AB675" s="410"/>
      <c r="AC675" s="410"/>
      <c r="AD675" s="410"/>
      <c r="AE675" s="410"/>
      <c r="AF675" s="415"/>
      <c r="AG675" s="415"/>
      <c r="AH675" s="415"/>
      <c r="AI675" s="415"/>
      <c r="AJ675" s="415"/>
      <c r="AK675" s="415"/>
      <c r="AL675" s="415"/>
      <c r="AM675" s="296">
        <f>SUM(Y675:AL675)</f>
        <v>1.0018859309232817</v>
      </c>
    </row>
    <row r="676" spans="1:39" hidden="1" outlineLevel="1">
      <c r="A676" s="532"/>
      <c r="B676" s="294" t="s">
        <v>310</v>
      </c>
      <c r="C676" s="291" t="s">
        <v>906</v>
      </c>
      <c r="D676" s="295">
        <v>347307.26065474923</v>
      </c>
      <c r="E676" s="295">
        <v>347307.26065474923</v>
      </c>
      <c r="F676" s="295"/>
      <c r="G676" s="295"/>
      <c r="H676" s="295"/>
      <c r="I676" s="295"/>
      <c r="J676" s="295"/>
      <c r="K676" s="295"/>
      <c r="L676" s="295"/>
      <c r="M676" s="295"/>
      <c r="N676" s="295">
        <f>N675</f>
        <v>12</v>
      </c>
      <c r="O676" s="295">
        <v>65.031675150319117</v>
      </c>
      <c r="P676" s="295">
        <v>65.031675150319117</v>
      </c>
      <c r="Q676" s="295"/>
      <c r="R676" s="295"/>
      <c r="S676" s="295"/>
      <c r="T676" s="295"/>
      <c r="U676" s="295"/>
      <c r="V676" s="295"/>
      <c r="W676" s="295"/>
      <c r="X676" s="295"/>
      <c r="Y676" s="411">
        <f>Y675</f>
        <v>0</v>
      </c>
      <c r="Z676" s="411">
        <f t="shared" ref="Z676" si="1982">Z675</f>
        <v>1.6843822716598941E-2</v>
      </c>
      <c r="AA676" s="411">
        <f t="shared" ref="AA676" si="1983">AA675</f>
        <v>0.98504210820668281</v>
      </c>
      <c r="AB676" s="411">
        <f t="shared" ref="AB676" si="1984">AB675</f>
        <v>0</v>
      </c>
      <c r="AC676" s="411">
        <f t="shared" ref="AC676" si="1985">AC675</f>
        <v>0</v>
      </c>
      <c r="AD676" s="411">
        <f t="shared" ref="AD676" si="1986">AD675</f>
        <v>0</v>
      </c>
      <c r="AE676" s="411">
        <f t="shared" ref="AE676" si="1987">AE675</f>
        <v>0</v>
      </c>
      <c r="AF676" s="411">
        <f t="shared" ref="AF676" si="1988">AF675</f>
        <v>0</v>
      </c>
      <c r="AG676" s="411">
        <f t="shared" ref="AG676" si="1989">AG675</f>
        <v>0</v>
      </c>
      <c r="AH676" s="411">
        <f t="shared" ref="AH676" si="1990">AH675</f>
        <v>0</v>
      </c>
      <c r="AI676" s="411">
        <f t="shared" ref="AI676" si="1991">AI675</f>
        <v>0</v>
      </c>
      <c r="AJ676" s="411">
        <f t="shared" ref="AJ676" si="1992">AJ675</f>
        <v>0</v>
      </c>
      <c r="AK676" s="411">
        <f t="shared" ref="AK676" si="1993">AK675</f>
        <v>0</v>
      </c>
      <c r="AL676" s="411">
        <f t="shared" ref="AL676" si="1994">AL675</f>
        <v>0</v>
      </c>
      <c r="AM676" s="306"/>
    </row>
    <row r="677" spans="1:39" hidden="1" outlineLevel="1">
      <c r="A677" s="532"/>
      <c r="B677" s="294"/>
      <c r="C677" s="291"/>
      <c r="D677" s="291"/>
      <c r="E677" s="770"/>
      <c r="F677" s="291"/>
      <c r="G677" s="291"/>
      <c r="H677" s="291"/>
      <c r="I677" s="291"/>
      <c r="J677" s="291"/>
      <c r="K677" s="291"/>
      <c r="L677" s="291"/>
      <c r="M677" s="291"/>
      <c r="N677" s="291"/>
      <c r="O677" s="770"/>
      <c r="P677" s="770"/>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30" hidden="1" outlineLevel="1">
      <c r="A678" s="532">
        <v>28</v>
      </c>
      <c r="B678" s="428" t="s">
        <v>120</v>
      </c>
      <c r="C678" s="291" t="s">
        <v>905</v>
      </c>
      <c r="D678" s="295">
        <v>5384851.3567655347</v>
      </c>
      <c r="E678" s="295">
        <v>5384851.3567655347</v>
      </c>
      <c r="F678" s="295"/>
      <c r="G678" s="295"/>
      <c r="H678" s="295"/>
      <c r="I678" s="295"/>
      <c r="J678" s="295"/>
      <c r="K678" s="295"/>
      <c r="L678" s="295"/>
      <c r="M678" s="295"/>
      <c r="N678" s="295">
        <v>12</v>
      </c>
      <c r="O678" s="295">
        <v>1242.2458999829523</v>
      </c>
      <c r="P678" s="295">
        <v>1242.2458999829523</v>
      </c>
      <c r="Q678" s="295"/>
      <c r="R678" s="295"/>
      <c r="S678" s="295"/>
      <c r="T678" s="295"/>
      <c r="U678" s="295"/>
      <c r="V678" s="295"/>
      <c r="W678" s="295"/>
      <c r="X678" s="295"/>
      <c r="Y678" s="426"/>
      <c r="Z678" s="410">
        <v>1.0017708907947332E-4</v>
      </c>
      <c r="AA678" s="410">
        <v>0.65921269911361957</v>
      </c>
      <c r="AB678" s="410">
        <v>0.33996317097590778</v>
      </c>
      <c r="AC678" s="410"/>
      <c r="AD678" s="410"/>
      <c r="AE678" s="410"/>
      <c r="AF678" s="415"/>
      <c r="AG678" s="415"/>
      <c r="AH678" s="415"/>
      <c r="AI678" s="415"/>
      <c r="AJ678" s="415"/>
      <c r="AK678" s="415"/>
      <c r="AL678" s="415"/>
      <c r="AM678" s="296">
        <f>SUM(Y678:AL678)</f>
        <v>0.99927604717860685</v>
      </c>
    </row>
    <row r="679" spans="1:39" hidden="1" outlineLevel="1">
      <c r="A679" s="532"/>
      <c r="B679" s="294" t="s">
        <v>310</v>
      </c>
      <c r="C679" s="291" t="s">
        <v>906</v>
      </c>
      <c r="D679" s="295">
        <v>7635853.6985743688</v>
      </c>
      <c r="E679" s="295">
        <v>7635853.6985743688</v>
      </c>
      <c r="F679" s="295"/>
      <c r="G679" s="295"/>
      <c r="H679" s="295"/>
      <c r="I679" s="295"/>
      <c r="J679" s="295"/>
      <c r="K679" s="295"/>
      <c r="L679" s="295"/>
      <c r="M679" s="295"/>
      <c r="N679" s="295">
        <f>N678</f>
        <v>12</v>
      </c>
      <c r="O679" s="295">
        <v>1761.5357085030655</v>
      </c>
      <c r="P679" s="295">
        <v>1761.5357085030655</v>
      </c>
      <c r="Q679" s="295"/>
      <c r="R679" s="295"/>
      <c r="S679" s="295"/>
      <c r="T679" s="295"/>
      <c r="U679" s="295"/>
      <c r="V679" s="295"/>
      <c r="W679" s="295"/>
      <c r="X679" s="295"/>
      <c r="Y679" s="411">
        <f>Y678</f>
        <v>0</v>
      </c>
      <c r="Z679" s="411">
        <v>1.0017708907947332E-4</v>
      </c>
      <c r="AA679" s="411">
        <v>0.65921269911361957</v>
      </c>
      <c r="AB679" s="411">
        <v>0.33996317097590778</v>
      </c>
      <c r="AC679" s="411">
        <f t="shared" ref="AC679:AC680" si="1995">AC678</f>
        <v>0</v>
      </c>
      <c r="AD679" s="411">
        <f t="shared" ref="AD679:AD680" si="1996">AD678</f>
        <v>0</v>
      </c>
      <c r="AE679" s="411">
        <f t="shared" ref="AE679:AE680" si="1997">AE678</f>
        <v>0</v>
      </c>
      <c r="AF679" s="411">
        <f t="shared" ref="AF679:AF680" si="1998">AF678</f>
        <v>0</v>
      </c>
      <c r="AG679" s="411">
        <f t="shared" ref="AG679:AG680" si="1999">AG678</f>
        <v>0</v>
      </c>
      <c r="AH679" s="411">
        <f t="shared" ref="AH679:AH680" si="2000">AH678</f>
        <v>0</v>
      </c>
      <c r="AI679" s="411">
        <f t="shared" ref="AI679:AI680" si="2001">AI678</f>
        <v>0</v>
      </c>
      <c r="AJ679" s="411">
        <f t="shared" ref="AJ679:AJ680" si="2002">AJ678</f>
        <v>0</v>
      </c>
      <c r="AK679" s="411">
        <f t="shared" ref="AK679:AK680" si="2003">AK678</f>
        <v>0</v>
      </c>
      <c r="AL679" s="411">
        <f t="shared" ref="AL679:AL680" si="2004">AL678</f>
        <v>0</v>
      </c>
      <c r="AM679" s="306"/>
    </row>
    <row r="680" spans="1:39" hidden="1" outlineLevel="1">
      <c r="A680" s="532"/>
      <c r="B680" s="294" t="s">
        <v>310</v>
      </c>
      <c r="C680" s="291" t="s">
        <v>907</v>
      </c>
      <c r="D680" s="295">
        <v>151826.09847777095</v>
      </c>
      <c r="E680" s="295">
        <f>D680*(E679/D679)</f>
        <v>151826.09847777095</v>
      </c>
      <c r="F680" s="295"/>
      <c r="G680" s="295"/>
      <c r="H680" s="295"/>
      <c r="I680" s="295"/>
      <c r="J680" s="295"/>
      <c r="K680" s="295"/>
      <c r="L680" s="295"/>
      <c r="M680" s="295"/>
      <c r="N680" s="295">
        <f>N679</f>
        <v>12</v>
      </c>
      <c r="O680" s="295">
        <v>31.620850530376089</v>
      </c>
      <c r="P680" s="295">
        <f>O680*(P679/O679)</f>
        <v>31.620850530376089</v>
      </c>
      <c r="Q680" s="295"/>
      <c r="R680" s="295"/>
      <c r="S680" s="295"/>
      <c r="T680" s="295"/>
      <c r="U680" s="295"/>
      <c r="V680" s="295"/>
      <c r="W680" s="295"/>
      <c r="X680" s="295"/>
      <c r="Y680" s="411">
        <f>Y679</f>
        <v>0</v>
      </c>
      <c r="Z680" s="411">
        <v>0</v>
      </c>
      <c r="AA680" s="411">
        <v>1</v>
      </c>
      <c r="AB680" s="411">
        <v>0</v>
      </c>
      <c r="AC680" s="411">
        <f t="shared" si="1995"/>
        <v>0</v>
      </c>
      <c r="AD680" s="411">
        <f t="shared" si="1996"/>
        <v>0</v>
      </c>
      <c r="AE680" s="411">
        <f t="shared" si="1997"/>
        <v>0</v>
      </c>
      <c r="AF680" s="411">
        <f t="shared" si="1998"/>
        <v>0</v>
      </c>
      <c r="AG680" s="411">
        <f t="shared" si="1999"/>
        <v>0</v>
      </c>
      <c r="AH680" s="411">
        <f t="shared" si="2000"/>
        <v>0</v>
      </c>
      <c r="AI680" s="411">
        <f t="shared" si="2001"/>
        <v>0</v>
      </c>
      <c r="AJ680" s="411">
        <f t="shared" si="2002"/>
        <v>0</v>
      </c>
      <c r="AK680" s="411">
        <f t="shared" si="2003"/>
        <v>0</v>
      </c>
      <c r="AL680" s="411">
        <f t="shared" si="2004"/>
        <v>0</v>
      </c>
      <c r="AM680" s="306"/>
    </row>
    <row r="681" spans="1:39" hidden="1" outlineLevel="1">
      <c r="A681" s="532"/>
      <c r="B681" s="294"/>
      <c r="C681" s="291"/>
      <c r="D681" s="291"/>
      <c r="E681" s="770"/>
      <c r="F681" s="291"/>
      <c r="G681" s="291"/>
      <c r="H681" s="291"/>
      <c r="I681" s="291"/>
      <c r="J681" s="291"/>
      <c r="K681" s="291"/>
      <c r="L681" s="291"/>
      <c r="M681" s="291"/>
      <c r="N681" s="291"/>
      <c r="O681" s="770"/>
      <c r="P681" s="770"/>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29</v>
      </c>
      <c r="B682" s="428" t="s">
        <v>121</v>
      </c>
      <c r="C682" s="291" t="s">
        <v>905</v>
      </c>
      <c r="D682" s="295">
        <v>0</v>
      </c>
      <c r="E682" s="295">
        <v>0</v>
      </c>
      <c r="F682" s="295"/>
      <c r="G682" s="295"/>
      <c r="H682" s="295"/>
      <c r="I682" s="295"/>
      <c r="J682" s="295"/>
      <c r="K682" s="295"/>
      <c r="L682" s="295"/>
      <c r="M682" s="295"/>
      <c r="N682" s="295">
        <v>12</v>
      </c>
      <c r="O682" s="295">
        <v>0</v>
      </c>
      <c r="P682" s="295">
        <v>0</v>
      </c>
      <c r="Q682" s="295"/>
      <c r="R682" s="295"/>
      <c r="S682" s="295"/>
      <c r="T682" s="295"/>
      <c r="U682" s="295"/>
      <c r="V682" s="295"/>
      <c r="W682" s="295"/>
      <c r="X682" s="295"/>
      <c r="Y682" s="426"/>
      <c r="Z682" s="410"/>
      <c r="AA682" s="410"/>
      <c r="AB682" s="410"/>
      <c r="AC682" s="410"/>
      <c r="AD682" s="410"/>
      <c r="AE682" s="410">
        <v>1</v>
      </c>
      <c r="AF682" s="415"/>
      <c r="AG682" s="415"/>
      <c r="AH682" s="415"/>
      <c r="AI682" s="415"/>
      <c r="AJ682" s="415"/>
      <c r="AK682" s="415"/>
      <c r="AL682" s="415"/>
      <c r="AM682" s="296">
        <f>SUM(Y682:AL682)</f>
        <v>1</v>
      </c>
    </row>
    <row r="683" spans="1:39" hidden="1" outlineLevel="1">
      <c r="A683" s="532"/>
      <c r="B683" s="294" t="s">
        <v>310</v>
      </c>
      <c r="C683" s="291" t="s">
        <v>906</v>
      </c>
      <c r="D683" s="295">
        <v>531594.03987469955</v>
      </c>
      <c r="E683" s="295">
        <v>531594.03987469955</v>
      </c>
      <c r="F683" s="295"/>
      <c r="G683" s="295"/>
      <c r="H683" s="295"/>
      <c r="I683" s="295"/>
      <c r="J683" s="295"/>
      <c r="K683" s="295"/>
      <c r="L683" s="295"/>
      <c r="M683" s="295"/>
      <c r="N683" s="295">
        <f>N682</f>
        <v>12</v>
      </c>
      <c r="O683" s="295">
        <f>-SUM('8.  Streetlighting'!F174)/12</f>
        <v>120.15852291089097</v>
      </c>
      <c r="P683" s="295">
        <v>120.15852291089097</v>
      </c>
      <c r="Q683" s="295"/>
      <c r="R683" s="295"/>
      <c r="S683" s="295"/>
      <c r="T683" s="295"/>
      <c r="U683" s="295"/>
      <c r="V683" s="295"/>
      <c r="W683" s="295"/>
      <c r="X683" s="295"/>
      <c r="Y683" s="411">
        <f>Y682</f>
        <v>0</v>
      </c>
      <c r="Z683" s="411">
        <f t="shared" ref="Z683" si="2005">Z682</f>
        <v>0</v>
      </c>
      <c r="AA683" s="411">
        <f t="shared" ref="AA683" si="2006">AA682</f>
        <v>0</v>
      </c>
      <c r="AB683" s="411">
        <f t="shared" ref="AB683" si="2007">AB682</f>
        <v>0</v>
      </c>
      <c r="AC683" s="411">
        <f t="shared" ref="AC683" si="2008">AC682</f>
        <v>0</v>
      </c>
      <c r="AD683" s="411">
        <f t="shared" ref="AD683" si="2009">AD682</f>
        <v>0</v>
      </c>
      <c r="AE683" s="411">
        <f t="shared" ref="AE683" si="2010">AE682</f>
        <v>1</v>
      </c>
      <c r="AF683" s="411">
        <f t="shared" ref="AF683" si="2011">AF682</f>
        <v>0</v>
      </c>
      <c r="AG683" s="411">
        <f t="shared" ref="AG683" si="2012">AG682</f>
        <v>0</v>
      </c>
      <c r="AH683" s="411">
        <f t="shared" ref="AH683" si="2013">AH682</f>
        <v>0</v>
      </c>
      <c r="AI683" s="411">
        <f t="shared" ref="AI683" si="2014">AI682</f>
        <v>0</v>
      </c>
      <c r="AJ683" s="411">
        <f t="shared" ref="AJ683" si="2015">AJ682</f>
        <v>0</v>
      </c>
      <c r="AK683" s="411">
        <f t="shared" ref="AK683" si="2016">AK682</f>
        <v>0</v>
      </c>
      <c r="AL683" s="411">
        <f t="shared" ref="AL683" si="2017">AL682</f>
        <v>0</v>
      </c>
      <c r="AM683" s="306"/>
    </row>
    <row r="684" spans="1:39" hidden="1" outlineLevel="1">
      <c r="A684" s="532"/>
      <c r="B684" s="294"/>
      <c r="C684" s="291"/>
      <c r="D684" s="291"/>
      <c r="E684" s="770"/>
      <c r="F684" s="291"/>
      <c r="G684" s="291"/>
      <c r="H684" s="291"/>
      <c r="I684" s="291"/>
      <c r="J684" s="291"/>
      <c r="K684" s="291"/>
      <c r="L684" s="291"/>
      <c r="M684" s="291"/>
      <c r="N684" s="291"/>
      <c r="O684" s="770"/>
      <c r="P684" s="770"/>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idden="1" outlineLevel="1">
      <c r="A685" s="532">
        <v>30</v>
      </c>
      <c r="B685" s="428" t="s">
        <v>122</v>
      </c>
      <c r="C685" s="291" t="s">
        <v>905</v>
      </c>
      <c r="D685" s="295">
        <v>120797.55348638272</v>
      </c>
      <c r="E685" s="295">
        <v>120797.55348638272</v>
      </c>
      <c r="F685" s="295"/>
      <c r="G685" s="295"/>
      <c r="H685" s="295"/>
      <c r="I685" s="295"/>
      <c r="J685" s="295"/>
      <c r="K685" s="295"/>
      <c r="L685" s="295"/>
      <c r="M685" s="295"/>
      <c r="N685" s="295">
        <v>12</v>
      </c>
      <c r="O685" s="295">
        <v>0</v>
      </c>
      <c r="P685" s="295">
        <v>0</v>
      </c>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906</v>
      </c>
      <c r="D686" s="295">
        <v>391562.75604655611</v>
      </c>
      <c r="E686" s="295">
        <v>391562.75604655611</v>
      </c>
      <c r="F686" s="295"/>
      <c r="G686" s="295"/>
      <c r="H686" s="295"/>
      <c r="I686" s="295"/>
      <c r="J686" s="295"/>
      <c r="K686" s="295"/>
      <c r="L686" s="295"/>
      <c r="M686" s="295"/>
      <c r="N686" s="295">
        <f>N685</f>
        <v>12</v>
      </c>
      <c r="O686" s="295">
        <v>0</v>
      </c>
      <c r="P686" s="295">
        <v>0</v>
      </c>
      <c r="Q686" s="295"/>
      <c r="R686" s="295"/>
      <c r="S686" s="295"/>
      <c r="T686" s="295"/>
      <c r="U686" s="295"/>
      <c r="V686" s="295"/>
      <c r="W686" s="295"/>
      <c r="X686" s="295"/>
      <c r="Y686" s="411">
        <f>Y685</f>
        <v>0</v>
      </c>
      <c r="Z686" s="411">
        <f t="shared" ref="Z686" si="2018">Z685</f>
        <v>0</v>
      </c>
      <c r="AA686" s="411">
        <f t="shared" ref="AA686" si="2019">AA685</f>
        <v>0</v>
      </c>
      <c r="AB686" s="411">
        <f t="shared" ref="AB686" si="2020">AB685</f>
        <v>0</v>
      </c>
      <c r="AC686" s="411">
        <f t="shared" ref="AC686" si="2021">AC685</f>
        <v>0</v>
      </c>
      <c r="AD686" s="411">
        <f t="shared" ref="AD686" si="2022">AD685</f>
        <v>0</v>
      </c>
      <c r="AE686" s="411">
        <f t="shared" ref="AE686" si="2023">AE685</f>
        <v>0</v>
      </c>
      <c r="AF686" s="411">
        <f t="shared" ref="AF686" si="2024">AF685</f>
        <v>0</v>
      </c>
      <c r="AG686" s="411">
        <f t="shared" ref="AG686" si="2025">AG685</f>
        <v>0</v>
      </c>
      <c r="AH686" s="411">
        <f t="shared" ref="AH686" si="2026">AH685</f>
        <v>0</v>
      </c>
      <c r="AI686" s="411">
        <f t="shared" ref="AI686" si="2027">AI685</f>
        <v>0</v>
      </c>
      <c r="AJ686" s="411">
        <f t="shared" ref="AJ686" si="2028">AJ685</f>
        <v>0</v>
      </c>
      <c r="AK686" s="411">
        <f t="shared" ref="AK686" si="2029">AK685</f>
        <v>0</v>
      </c>
      <c r="AL686" s="411">
        <f t="shared" ref="AL686" si="2030">AL685</f>
        <v>0</v>
      </c>
      <c r="AM686" s="306"/>
    </row>
    <row r="687" spans="1:39" hidden="1" outlineLevel="1">
      <c r="A687" s="532"/>
      <c r="B687" s="294"/>
      <c r="C687" s="291"/>
      <c r="D687" s="291"/>
      <c r="E687" s="770"/>
      <c r="F687" s="291"/>
      <c r="G687" s="291"/>
      <c r="H687" s="291"/>
      <c r="I687" s="291"/>
      <c r="J687" s="291"/>
      <c r="K687" s="291"/>
      <c r="L687" s="291"/>
      <c r="M687" s="291"/>
      <c r="N687" s="291"/>
      <c r="O687" s="770"/>
      <c r="P687" s="770"/>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idden="1" outlineLevel="1">
      <c r="A688" s="532">
        <v>31</v>
      </c>
      <c r="B688" s="428" t="s">
        <v>755</v>
      </c>
      <c r="C688" s="291" t="s">
        <v>905</v>
      </c>
      <c r="D688" s="295">
        <v>6251924.144372927</v>
      </c>
      <c r="E688" s="295">
        <v>6251924.144372927</v>
      </c>
      <c r="F688" s="295"/>
      <c r="G688" s="295"/>
      <c r="H688" s="295"/>
      <c r="I688" s="295"/>
      <c r="J688" s="295"/>
      <c r="K688" s="295"/>
      <c r="L688" s="295"/>
      <c r="M688" s="295"/>
      <c r="N688" s="295">
        <v>12</v>
      </c>
      <c r="O688" s="295">
        <v>1156.741336416366</v>
      </c>
      <c r="P688" s="295">
        <v>1156.741336416366</v>
      </c>
      <c r="Q688" s="295"/>
      <c r="R688" s="295"/>
      <c r="S688" s="295"/>
      <c r="T688" s="295"/>
      <c r="U688" s="295"/>
      <c r="V688" s="295"/>
      <c r="W688" s="295"/>
      <c r="X688" s="295"/>
      <c r="Y688" s="426"/>
      <c r="Z688" s="410">
        <v>0.1495124275383361</v>
      </c>
      <c r="AA688" s="410">
        <v>0.84366390024013149</v>
      </c>
      <c r="AB688" s="410"/>
      <c r="AC688" s="410">
        <v>3.4315306458458053E-4</v>
      </c>
      <c r="AD688" s="410">
        <v>6.3192484307199727E-4</v>
      </c>
      <c r="AE688" s="410"/>
      <c r="AF688" s="415"/>
      <c r="AG688" s="415"/>
      <c r="AH688" s="415"/>
      <c r="AI688" s="415"/>
      <c r="AJ688" s="415"/>
      <c r="AK688" s="415"/>
      <c r="AL688" s="415"/>
      <c r="AM688" s="296">
        <f>SUM(Y688:AL688)</f>
        <v>0.99415140568612403</v>
      </c>
    </row>
    <row r="689" spans="1:39" hidden="1" outlineLevel="1">
      <c r="A689" s="532"/>
      <c r="B689" s="294" t="s">
        <v>310</v>
      </c>
      <c r="C689" s="291" t="s">
        <v>906</v>
      </c>
      <c r="D689" s="295">
        <v>46353628.27659817</v>
      </c>
      <c r="E689" s="295">
        <v>46353628.27659817</v>
      </c>
      <c r="F689" s="295"/>
      <c r="G689" s="295"/>
      <c r="H689" s="295"/>
      <c r="I689" s="295"/>
      <c r="J689" s="295"/>
      <c r="K689" s="295"/>
      <c r="L689" s="295"/>
      <c r="M689" s="295"/>
      <c r="N689" s="295">
        <f>N688</f>
        <v>12</v>
      </c>
      <c r="O689" s="295">
        <v>8576.4249025125791</v>
      </c>
      <c r="P689" s="295">
        <v>8576.4249025125791</v>
      </c>
      <c r="Q689" s="295"/>
      <c r="R689" s="295"/>
      <c r="S689" s="295"/>
      <c r="T689" s="295"/>
      <c r="U689" s="295"/>
      <c r="V689" s="295"/>
      <c r="W689" s="295"/>
      <c r="X689" s="295"/>
      <c r="Y689" s="411">
        <f>Y688</f>
        <v>0</v>
      </c>
      <c r="Z689" s="411">
        <v>0.1495124275383361</v>
      </c>
      <c r="AA689" s="411">
        <v>0.84366390024013149</v>
      </c>
      <c r="AB689" s="411">
        <v>0</v>
      </c>
      <c r="AC689" s="411">
        <v>3.4315306458458053E-4</v>
      </c>
      <c r="AD689" s="411">
        <v>6.3192484307199727E-4</v>
      </c>
      <c r="AE689" s="411">
        <f t="shared" ref="AE689:AE690" si="2031">AE688</f>
        <v>0</v>
      </c>
      <c r="AF689" s="411">
        <f t="shared" ref="AF689:AF690" si="2032">AF688</f>
        <v>0</v>
      </c>
      <c r="AG689" s="411">
        <f t="shared" ref="AG689:AG690" si="2033">AG688</f>
        <v>0</v>
      </c>
      <c r="AH689" s="411">
        <f t="shared" ref="AH689:AH690" si="2034">AH688</f>
        <v>0</v>
      </c>
      <c r="AI689" s="411">
        <f t="shared" ref="AI689:AI690" si="2035">AI688</f>
        <v>0</v>
      </c>
      <c r="AJ689" s="411">
        <f t="shared" ref="AJ689:AJ690" si="2036">AJ688</f>
        <v>0</v>
      </c>
      <c r="AK689" s="411">
        <f t="shared" ref="AK689:AK690" si="2037">AK688</f>
        <v>0</v>
      </c>
      <c r="AL689" s="411">
        <f t="shared" ref="AL689:AL690" si="2038">AL688</f>
        <v>0</v>
      </c>
      <c r="AM689" s="306"/>
    </row>
    <row r="690" spans="1:39" hidden="1" outlineLevel="1">
      <c r="A690" s="532"/>
      <c r="B690" s="294" t="s">
        <v>310</v>
      </c>
      <c r="C690" s="291" t="s">
        <v>907</v>
      </c>
      <c r="D690" s="295">
        <v>2636319.7259626589</v>
      </c>
      <c r="E690" s="295">
        <f>D690*(E689/D689)</f>
        <v>2636319.7259626589</v>
      </c>
      <c r="F690" s="295"/>
      <c r="G690" s="295"/>
      <c r="H690" s="295"/>
      <c r="I690" s="295"/>
      <c r="J690" s="295"/>
      <c r="K690" s="295"/>
      <c r="L690" s="295"/>
      <c r="M690" s="295"/>
      <c r="N690" s="295">
        <f>N689</f>
        <v>12</v>
      </c>
      <c r="O690" s="295">
        <v>388.24912424881296</v>
      </c>
      <c r="P690" s="295">
        <f>O690*(P689/O689)</f>
        <v>388.24912424881296</v>
      </c>
      <c r="Q690" s="295"/>
      <c r="R690" s="295"/>
      <c r="S690" s="295"/>
      <c r="T690" s="295"/>
      <c r="U690" s="295"/>
      <c r="V690" s="295"/>
      <c r="W690" s="295"/>
      <c r="X690" s="295"/>
      <c r="Y690" s="411">
        <f>Y689</f>
        <v>0</v>
      </c>
      <c r="Z690" s="411">
        <v>9.889194475165132E-2</v>
      </c>
      <c r="AA690" s="411">
        <v>0.84588163228174529</v>
      </c>
      <c r="AB690" s="411">
        <v>0</v>
      </c>
      <c r="AC690" s="411">
        <v>0</v>
      </c>
      <c r="AD690" s="411">
        <v>0</v>
      </c>
      <c r="AE690" s="411">
        <f t="shared" si="2031"/>
        <v>0</v>
      </c>
      <c r="AF690" s="411">
        <f t="shared" si="2032"/>
        <v>0</v>
      </c>
      <c r="AG690" s="411">
        <f t="shared" si="2033"/>
        <v>0</v>
      </c>
      <c r="AH690" s="411">
        <f t="shared" si="2034"/>
        <v>0</v>
      </c>
      <c r="AI690" s="411">
        <f t="shared" si="2035"/>
        <v>0</v>
      </c>
      <c r="AJ690" s="411">
        <f t="shared" si="2036"/>
        <v>0</v>
      </c>
      <c r="AK690" s="411">
        <f t="shared" si="2037"/>
        <v>0</v>
      </c>
      <c r="AL690" s="411">
        <f t="shared" si="2038"/>
        <v>0</v>
      </c>
      <c r="AM690" s="306"/>
    </row>
    <row r="691" spans="1:39" hidden="1" outlineLevel="1">
      <c r="A691" s="532"/>
      <c r="B691" s="428"/>
      <c r="C691" s="291"/>
      <c r="D691" s="291"/>
      <c r="E691" s="770"/>
      <c r="F691" s="291"/>
      <c r="G691" s="291"/>
      <c r="H691" s="291"/>
      <c r="I691" s="291"/>
      <c r="J691" s="291"/>
      <c r="K691" s="291"/>
      <c r="L691" s="291"/>
      <c r="M691" s="291"/>
      <c r="N691" s="291"/>
      <c r="O691" s="770"/>
      <c r="P691" s="770"/>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32</v>
      </c>
      <c r="B692" s="428" t="s">
        <v>124</v>
      </c>
      <c r="C692" s="291" t="s">
        <v>905</v>
      </c>
      <c r="D692" s="295">
        <v>8320174.9691130584</v>
      </c>
      <c r="E692" s="295">
        <v>6272963.3267846769</v>
      </c>
      <c r="F692" s="295"/>
      <c r="G692" s="295"/>
      <c r="H692" s="295"/>
      <c r="I692" s="295"/>
      <c r="J692" s="295"/>
      <c r="K692" s="295"/>
      <c r="L692" s="295"/>
      <c r="M692" s="295"/>
      <c r="N692" s="295">
        <v>12</v>
      </c>
      <c r="O692" s="295">
        <v>588</v>
      </c>
      <c r="P692" s="295">
        <v>507.90092879256963</v>
      </c>
      <c r="Q692" s="295"/>
      <c r="R692" s="295"/>
      <c r="S692" s="295"/>
      <c r="T692" s="295"/>
      <c r="U692" s="295"/>
      <c r="V692" s="295"/>
      <c r="W692" s="295"/>
      <c r="X692" s="295"/>
      <c r="Y692" s="426"/>
      <c r="Z692" s="410"/>
      <c r="AA692" s="410">
        <v>1</v>
      </c>
      <c r="AB692" s="410"/>
      <c r="AC692" s="410"/>
      <c r="AD692" s="410"/>
      <c r="AE692" s="410"/>
      <c r="AF692" s="415"/>
      <c r="AG692" s="415"/>
      <c r="AH692" s="415"/>
      <c r="AI692" s="415"/>
      <c r="AJ692" s="415"/>
      <c r="AK692" s="415"/>
      <c r="AL692" s="415"/>
      <c r="AM692" s="296">
        <f>SUM(Y692:AL692)</f>
        <v>1</v>
      </c>
    </row>
    <row r="693" spans="1:39" hidden="1" outlineLevel="1">
      <c r="A693" s="532"/>
      <c r="B693" s="294" t="s">
        <v>310</v>
      </c>
      <c r="C693" s="291" t="s">
        <v>906</v>
      </c>
      <c r="D693" s="295">
        <v>0</v>
      </c>
      <c r="E693" s="295">
        <v>0</v>
      </c>
      <c r="F693" s="295"/>
      <c r="G693" s="295"/>
      <c r="H693" s="295"/>
      <c r="I693" s="295"/>
      <c r="J693" s="295"/>
      <c r="K693" s="295"/>
      <c r="L693" s="295"/>
      <c r="M693" s="295"/>
      <c r="N693" s="295">
        <f>N692</f>
        <v>12</v>
      </c>
      <c r="O693" s="295">
        <v>0</v>
      </c>
      <c r="P693" s="295">
        <v>0</v>
      </c>
      <c r="Q693" s="295"/>
      <c r="R693" s="295"/>
      <c r="S693" s="295"/>
      <c r="T693" s="295"/>
      <c r="U693" s="295"/>
      <c r="V693" s="295"/>
      <c r="W693" s="295"/>
      <c r="X693" s="295"/>
      <c r="Y693" s="411">
        <f>Y692</f>
        <v>0</v>
      </c>
      <c r="Z693" s="411">
        <f t="shared" ref="Z693" si="2039">Z692</f>
        <v>0</v>
      </c>
      <c r="AA693" s="411">
        <f t="shared" ref="AA693" si="2040">AA692</f>
        <v>1</v>
      </c>
      <c r="AB693" s="411">
        <f t="shared" ref="AB693" si="2041">AB692</f>
        <v>0</v>
      </c>
      <c r="AC693" s="411">
        <f t="shared" ref="AC693" si="2042">AC692</f>
        <v>0</v>
      </c>
      <c r="AD693" s="411">
        <f t="shared" ref="AD693" si="2043">AD692</f>
        <v>0</v>
      </c>
      <c r="AE693" s="411">
        <f t="shared" ref="AE693" si="2044">AE692</f>
        <v>0</v>
      </c>
      <c r="AF693" s="411">
        <f t="shared" ref="AF693" si="2045">AF692</f>
        <v>0</v>
      </c>
      <c r="AG693" s="411">
        <f t="shared" ref="AG693" si="2046">AG692</f>
        <v>0</v>
      </c>
      <c r="AH693" s="411">
        <f t="shared" ref="AH693" si="2047">AH692</f>
        <v>0</v>
      </c>
      <c r="AI693" s="411">
        <f t="shared" ref="AI693" si="2048">AI692</f>
        <v>0</v>
      </c>
      <c r="AJ693" s="411">
        <f t="shared" ref="AJ693" si="2049">AJ692</f>
        <v>0</v>
      </c>
      <c r="AK693" s="411">
        <f t="shared" ref="AK693" si="2050">AK692</f>
        <v>0</v>
      </c>
      <c r="AL693" s="411">
        <f t="shared" ref="AL693" si="2051">AL692</f>
        <v>0</v>
      </c>
      <c r="AM693" s="306"/>
    </row>
    <row r="694" spans="1:39" hidden="1" outlineLevel="1">
      <c r="A694" s="532"/>
      <c r="B694" s="428"/>
      <c r="C694" s="291"/>
      <c r="D694" s="291"/>
      <c r="E694" s="770"/>
      <c r="F694" s="291"/>
      <c r="G694" s="291"/>
      <c r="H694" s="291"/>
      <c r="I694" s="291"/>
      <c r="J694" s="291"/>
      <c r="K694" s="291"/>
      <c r="L694" s="291"/>
      <c r="M694" s="291"/>
      <c r="N694" s="291"/>
      <c r="O694" s="770"/>
      <c r="P694" s="770"/>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75" hidden="1" outlineLevel="1">
      <c r="A695" s="532"/>
      <c r="B695" s="288" t="s">
        <v>501</v>
      </c>
      <c r="C695" s="291"/>
      <c r="D695" s="291"/>
      <c r="E695" s="770"/>
      <c r="F695" s="291"/>
      <c r="G695" s="291"/>
      <c r="H695" s="291"/>
      <c r="I695" s="291"/>
      <c r="J695" s="291"/>
      <c r="K695" s="291"/>
      <c r="L695" s="291"/>
      <c r="M695" s="291"/>
      <c r="N695" s="291"/>
      <c r="O695" s="770"/>
      <c r="P695" s="770"/>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idden="1" outlineLevel="1">
      <c r="A696" s="532">
        <v>33</v>
      </c>
      <c r="B696" s="428" t="s">
        <v>125</v>
      </c>
      <c r="C696" s="291" t="s">
        <v>905</v>
      </c>
      <c r="D696" s="295">
        <v>829755.96249999502</v>
      </c>
      <c r="E696" s="295">
        <v>832038.54324023437</v>
      </c>
      <c r="F696" s="295"/>
      <c r="G696" s="295"/>
      <c r="H696" s="295"/>
      <c r="I696" s="295"/>
      <c r="J696" s="295"/>
      <c r="K696" s="295"/>
      <c r="L696" s="295"/>
      <c r="M696" s="295"/>
      <c r="N696" s="295">
        <v>12</v>
      </c>
      <c r="O696" s="295">
        <v>83.265887109927547</v>
      </c>
      <c r="P696" s="295">
        <v>83.494639547042738</v>
      </c>
      <c r="Q696" s="295"/>
      <c r="R696" s="295"/>
      <c r="S696" s="295"/>
      <c r="T696" s="295"/>
      <c r="U696" s="295"/>
      <c r="V696" s="295"/>
      <c r="W696" s="295"/>
      <c r="X696" s="295"/>
      <c r="Y696" s="426"/>
      <c r="Z696" s="410">
        <v>0.37486784153921249</v>
      </c>
      <c r="AA696" s="410">
        <v>0.61182587240042297</v>
      </c>
      <c r="AB696" s="410"/>
      <c r="AC696" s="410"/>
      <c r="AD696" s="410"/>
      <c r="AE696" s="410"/>
      <c r="AF696" s="415"/>
      <c r="AG696" s="415"/>
      <c r="AH696" s="415"/>
      <c r="AI696" s="415"/>
      <c r="AJ696" s="415"/>
      <c r="AK696" s="415"/>
      <c r="AL696" s="415"/>
      <c r="AM696" s="296">
        <f>SUM(Y696:AL696)</f>
        <v>0.98669371393963545</v>
      </c>
    </row>
    <row r="697" spans="1:39" hidden="1" outlineLevel="1">
      <c r="A697" s="532"/>
      <c r="B697" s="294" t="s">
        <v>310</v>
      </c>
      <c r="C697" s="291" t="s">
        <v>906</v>
      </c>
      <c r="D697" s="295">
        <v>0</v>
      </c>
      <c r="E697" s="295">
        <v>0</v>
      </c>
      <c r="F697" s="295"/>
      <c r="G697" s="295"/>
      <c r="H697" s="295"/>
      <c r="I697" s="295"/>
      <c r="J697" s="295"/>
      <c r="K697" s="295"/>
      <c r="L697" s="295"/>
      <c r="M697" s="295"/>
      <c r="N697" s="295">
        <f>N696</f>
        <v>12</v>
      </c>
      <c r="O697" s="295">
        <v>0</v>
      </c>
      <c r="P697" s="295">
        <v>0</v>
      </c>
      <c r="Q697" s="295"/>
      <c r="R697" s="295"/>
      <c r="S697" s="295"/>
      <c r="T697" s="295"/>
      <c r="U697" s="295"/>
      <c r="V697" s="295"/>
      <c r="W697" s="295"/>
      <c r="X697" s="295"/>
      <c r="Y697" s="411">
        <f>Y696</f>
        <v>0</v>
      </c>
      <c r="Z697" s="411">
        <f t="shared" ref="Z697" si="2052">Z696</f>
        <v>0.37486784153921249</v>
      </c>
      <c r="AA697" s="411">
        <f t="shared" ref="AA697" si="2053">AA696</f>
        <v>0.61182587240042297</v>
      </c>
      <c r="AB697" s="411">
        <f t="shared" ref="AB697" si="2054">AB696</f>
        <v>0</v>
      </c>
      <c r="AC697" s="411">
        <f t="shared" ref="AC697" si="2055">AC696</f>
        <v>0</v>
      </c>
      <c r="AD697" s="411">
        <f t="shared" ref="AD697" si="2056">AD696</f>
        <v>0</v>
      </c>
      <c r="AE697" s="411">
        <f t="shared" ref="AE697" si="2057">AE696</f>
        <v>0</v>
      </c>
      <c r="AF697" s="411">
        <f t="shared" ref="AF697" si="2058">AF696</f>
        <v>0</v>
      </c>
      <c r="AG697" s="411">
        <f t="shared" ref="AG697" si="2059">AG696</f>
        <v>0</v>
      </c>
      <c r="AH697" s="411">
        <f t="shared" ref="AH697" si="2060">AH696</f>
        <v>0</v>
      </c>
      <c r="AI697" s="411">
        <f t="shared" ref="AI697" si="2061">AI696</f>
        <v>0</v>
      </c>
      <c r="AJ697" s="411">
        <f t="shared" ref="AJ697" si="2062">AJ696</f>
        <v>0</v>
      </c>
      <c r="AK697" s="411">
        <f t="shared" ref="AK697" si="2063">AK696</f>
        <v>0</v>
      </c>
      <c r="AL697" s="411">
        <f t="shared" ref="AL697" si="2064">AL696</f>
        <v>0</v>
      </c>
      <c r="AM697" s="306"/>
    </row>
    <row r="698" spans="1:39" hidden="1" outlineLevel="1">
      <c r="A698" s="532"/>
      <c r="B698" s="428"/>
      <c r="C698" s="291"/>
      <c r="D698" s="291"/>
      <c r="E698" s="770"/>
      <c r="F698" s="291"/>
      <c r="G698" s="291"/>
      <c r="H698" s="291"/>
      <c r="I698" s="291"/>
      <c r="J698" s="291"/>
      <c r="K698" s="291"/>
      <c r="L698" s="291"/>
      <c r="M698" s="291"/>
      <c r="N698" s="291"/>
      <c r="O698" s="770"/>
      <c r="P698" s="770"/>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idden="1" outlineLevel="1">
      <c r="A699" s="532">
        <v>34</v>
      </c>
      <c r="B699" s="428" t="s">
        <v>126</v>
      </c>
      <c r="C699" s="291" t="s">
        <v>905</v>
      </c>
      <c r="D699" s="295">
        <v>398276.61280908709</v>
      </c>
      <c r="E699" s="295">
        <v>398276.61280908709</v>
      </c>
      <c r="F699" s="295"/>
      <c r="G699" s="295"/>
      <c r="H699" s="295"/>
      <c r="I699" s="295"/>
      <c r="J699" s="295"/>
      <c r="K699" s="295"/>
      <c r="L699" s="295"/>
      <c r="M699" s="295"/>
      <c r="N699" s="295">
        <v>0</v>
      </c>
      <c r="O699" s="295">
        <v>0</v>
      </c>
      <c r="P699" s="295">
        <v>0</v>
      </c>
      <c r="Q699" s="295"/>
      <c r="R699" s="295"/>
      <c r="S699" s="295"/>
      <c r="T699" s="295"/>
      <c r="U699" s="295"/>
      <c r="V699" s="295"/>
      <c r="W699" s="295"/>
      <c r="X699" s="295"/>
      <c r="Y699" s="426">
        <v>1</v>
      </c>
      <c r="Z699" s="410"/>
      <c r="AA699" s="410"/>
      <c r="AB699" s="410"/>
      <c r="AC699" s="410"/>
      <c r="AD699" s="410"/>
      <c r="AE699" s="410"/>
      <c r="AF699" s="415"/>
      <c r="AG699" s="415"/>
      <c r="AH699" s="415"/>
      <c r="AI699" s="415"/>
      <c r="AJ699" s="415"/>
      <c r="AK699" s="415"/>
      <c r="AL699" s="415"/>
      <c r="AM699" s="296">
        <f>SUM(Y699:AL699)</f>
        <v>1</v>
      </c>
    </row>
    <row r="700" spans="1:39" hidden="1" outlineLevel="1">
      <c r="A700" s="532"/>
      <c r="B700" s="294" t="s">
        <v>310</v>
      </c>
      <c r="C700" s="291" t="s">
        <v>906</v>
      </c>
      <c r="D700" s="295">
        <v>0</v>
      </c>
      <c r="E700" s="295">
        <v>0</v>
      </c>
      <c r="F700" s="295"/>
      <c r="G700" s="295"/>
      <c r="H700" s="295"/>
      <c r="I700" s="295"/>
      <c r="J700" s="295"/>
      <c r="K700" s="295"/>
      <c r="L700" s="295"/>
      <c r="M700" s="295"/>
      <c r="N700" s="295">
        <f>N699</f>
        <v>0</v>
      </c>
      <c r="O700" s="295">
        <v>0</v>
      </c>
      <c r="P700" s="295">
        <v>0</v>
      </c>
      <c r="Q700" s="295"/>
      <c r="R700" s="295"/>
      <c r="S700" s="295"/>
      <c r="T700" s="295"/>
      <c r="U700" s="295"/>
      <c r="V700" s="295"/>
      <c r="W700" s="295"/>
      <c r="X700" s="295"/>
      <c r="Y700" s="411">
        <f>Y699</f>
        <v>1</v>
      </c>
      <c r="Z700" s="411">
        <f t="shared" ref="Z700" si="2065">Z699</f>
        <v>0</v>
      </c>
      <c r="AA700" s="411">
        <f t="shared" ref="AA700" si="2066">AA699</f>
        <v>0</v>
      </c>
      <c r="AB700" s="411">
        <f t="shared" ref="AB700" si="2067">AB699</f>
        <v>0</v>
      </c>
      <c r="AC700" s="411">
        <f t="shared" ref="AC700" si="2068">AC699</f>
        <v>0</v>
      </c>
      <c r="AD700" s="411">
        <f t="shared" ref="AD700" si="2069">AD699</f>
        <v>0</v>
      </c>
      <c r="AE700" s="411">
        <f t="shared" ref="AE700" si="2070">AE699</f>
        <v>0</v>
      </c>
      <c r="AF700" s="411">
        <f t="shared" ref="AF700" si="2071">AF699</f>
        <v>0</v>
      </c>
      <c r="AG700" s="411">
        <f t="shared" ref="AG700" si="2072">AG699</f>
        <v>0</v>
      </c>
      <c r="AH700" s="411">
        <f t="shared" ref="AH700" si="2073">AH699</f>
        <v>0</v>
      </c>
      <c r="AI700" s="411">
        <f t="shared" ref="AI700" si="2074">AI699</f>
        <v>0</v>
      </c>
      <c r="AJ700" s="411">
        <f t="shared" ref="AJ700" si="2075">AJ699</f>
        <v>0</v>
      </c>
      <c r="AK700" s="411">
        <f t="shared" ref="AK700" si="2076">AK699</f>
        <v>0</v>
      </c>
      <c r="AL700" s="411">
        <f t="shared" ref="AL700" si="2077">AL699</f>
        <v>0</v>
      </c>
      <c r="AM700" s="306"/>
    </row>
    <row r="701" spans="1:39" hidden="1" outlineLevel="1">
      <c r="A701" s="532"/>
      <c r="B701" s="428"/>
      <c r="C701" s="291"/>
      <c r="D701" s="291"/>
      <c r="E701" s="770"/>
      <c r="F701" s="291"/>
      <c r="G701" s="291"/>
      <c r="H701" s="291"/>
      <c r="I701" s="291"/>
      <c r="J701" s="291"/>
      <c r="K701" s="291"/>
      <c r="L701" s="291"/>
      <c r="M701" s="291"/>
      <c r="N701" s="291"/>
      <c r="O701" s="770"/>
      <c r="P701" s="770"/>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idden="1" outlineLevel="1">
      <c r="A702" s="532">
        <v>35</v>
      </c>
      <c r="B702" s="428" t="s">
        <v>127</v>
      </c>
      <c r="C702" s="291" t="s">
        <v>905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906</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2078">Z702</f>
        <v>0</v>
      </c>
      <c r="AA703" s="411">
        <f t="shared" ref="AA703" si="2079">AA702</f>
        <v>0</v>
      </c>
      <c r="AB703" s="411">
        <f t="shared" ref="AB703" si="2080">AB702</f>
        <v>0</v>
      </c>
      <c r="AC703" s="411">
        <f t="shared" ref="AC703" si="2081">AC702</f>
        <v>0</v>
      </c>
      <c r="AD703" s="411">
        <f t="shared" ref="AD703" si="2082">AD702</f>
        <v>0</v>
      </c>
      <c r="AE703" s="411">
        <f t="shared" ref="AE703" si="2083">AE702</f>
        <v>0</v>
      </c>
      <c r="AF703" s="411">
        <f t="shared" ref="AF703" si="2084">AF702</f>
        <v>0</v>
      </c>
      <c r="AG703" s="411">
        <f t="shared" ref="AG703" si="2085">AG702</f>
        <v>0</v>
      </c>
      <c r="AH703" s="411">
        <f t="shared" ref="AH703" si="2086">AH702</f>
        <v>0</v>
      </c>
      <c r="AI703" s="411">
        <f t="shared" ref="AI703" si="2087">AI702</f>
        <v>0</v>
      </c>
      <c r="AJ703" s="411">
        <f t="shared" ref="AJ703" si="2088">AJ702</f>
        <v>0</v>
      </c>
      <c r="AK703" s="411">
        <f t="shared" ref="AK703" si="2089">AK702</f>
        <v>0</v>
      </c>
      <c r="AL703" s="411">
        <f t="shared" ref="AL703" si="2090">AL702</f>
        <v>0</v>
      </c>
      <c r="AM703" s="306"/>
    </row>
    <row r="704" spans="1:39" hidden="1" outlineLevel="1">
      <c r="A704" s="532"/>
      <c r="B704" s="431"/>
      <c r="C704" s="291"/>
      <c r="D704" s="291"/>
      <c r="E704" s="770"/>
      <c r="F704" s="291"/>
      <c r="G704" s="291"/>
      <c r="H704" s="291"/>
      <c r="I704" s="291"/>
      <c r="J704" s="291"/>
      <c r="K704" s="291"/>
      <c r="L704" s="291"/>
      <c r="M704" s="291"/>
      <c r="N704" s="291"/>
      <c r="O704" s="770"/>
      <c r="P704" s="770"/>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15.75" hidden="1" outlineLevel="1">
      <c r="A705" s="532"/>
      <c r="B705" s="288" t="s">
        <v>502</v>
      </c>
      <c r="C705" s="291"/>
      <c r="D705" s="291"/>
      <c r="E705" s="770"/>
      <c r="F705" s="291"/>
      <c r="G705" s="291"/>
      <c r="H705" s="291"/>
      <c r="I705" s="291"/>
      <c r="J705" s="291"/>
      <c r="K705" s="291"/>
      <c r="L705" s="291"/>
      <c r="M705" s="291"/>
      <c r="N705" s="291"/>
      <c r="O705" s="770"/>
      <c r="P705" s="770"/>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hidden="1" outlineLevel="1">
      <c r="A706" s="532">
        <v>36</v>
      </c>
      <c r="B706" s="428" t="s">
        <v>128</v>
      </c>
      <c r="C706" s="291" t="s">
        <v>905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idden="1" outlineLevel="1">
      <c r="A707" s="532"/>
      <c r="B707" s="294" t="s">
        <v>310</v>
      </c>
      <c r="C707" s="291" t="s">
        <v>906</v>
      </c>
      <c r="D707" s="295"/>
      <c r="E707" s="295"/>
      <c r="F707" s="295"/>
      <c r="G707" s="295"/>
      <c r="H707" s="295"/>
      <c r="I707" s="295"/>
      <c r="J707" s="295"/>
      <c r="K707" s="295"/>
      <c r="L707" s="295"/>
      <c r="M707" s="295"/>
      <c r="N707" s="295">
        <f>N706</f>
        <v>12</v>
      </c>
      <c r="O707" s="295"/>
      <c r="P707" s="295"/>
      <c r="Q707" s="295"/>
      <c r="R707" s="295"/>
      <c r="S707" s="295"/>
      <c r="T707" s="295"/>
      <c r="U707" s="295"/>
      <c r="V707" s="295"/>
      <c r="W707" s="295"/>
      <c r="X707" s="295"/>
      <c r="Y707" s="411">
        <f>Y706</f>
        <v>0</v>
      </c>
      <c r="Z707" s="411">
        <f t="shared" ref="Z707" si="2091">Z706</f>
        <v>0</v>
      </c>
      <c r="AA707" s="411">
        <f t="shared" ref="AA707" si="2092">AA706</f>
        <v>0</v>
      </c>
      <c r="AB707" s="411">
        <f t="shared" ref="AB707" si="2093">AB706</f>
        <v>0</v>
      </c>
      <c r="AC707" s="411">
        <f t="shared" ref="AC707" si="2094">AC706</f>
        <v>0</v>
      </c>
      <c r="AD707" s="411">
        <f t="shared" ref="AD707" si="2095">AD706</f>
        <v>0</v>
      </c>
      <c r="AE707" s="411">
        <f t="shared" ref="AE707" si="2096">AE706</f>
        <v>0</v>
      </c>
      <c r="AF707" s="411">
        <f t="shared" ref="AF707" si="2097">AF706</f>
        <v>0</v>
      </c>
      <c r="AG707" s="411">
        <f t="shared" ref="AG707" si="2098">AG706</f>
        <v>0</v>
      </c>
      <c r="AH707" s="411">
        <f t="shared" ref="AH707" si="2099">AH706</f>
        <v>0</v>
      </c>
      <c r="AI707" s="411">
        <f t="shared" ref="AI707" si="2100">AI706</f>
        <v>0</v>
      </c>
      <c r="AJ707" s="411">
        <f t="shared" ref="AJ707" si="2101">AJ706</f>
        <v>0</v>
      </c>
      <c r="AK707" s="411">
        <f t="shared" ref="AK707" si="2102">AK706</f>
        <v>0</v>
      </c>
      <c r="AL707" s="411">
        <f t="shared" ref="AL707" si="2103">AL706</f>
        <v>0</v>
      </c>
      <c r="AM707" s="306"/>
    </row>
    <row r="708" spans="1:39" hidden="1" outlineLevel="1">
      <c r="A708" s="532"/>
      <c r="B708" s="428"/>
      <c r="C708" s="291"/>
      <c r="D708" s="291"/>
      <c r="E708" s="770"/>
      <c r="F708" s="291"/>
      <c r="G708" s="291"/>
      <c r="H708" s="291"/>
      <c r="I708" s="291"/>
      <c r="J708" s="291"/>
      <c r="K708" s="291"/>
      <c r="L708" s="291"/>
      <c r="M708" s="291"/>
      <c r="N708" s="291"/>
      <c r="O708" s="770"/>
      <c r="P708" s="770"/>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idden="1" outlineLevel="1">
      <c r="A709" s="532">
        <v>37</v>
      </c>
      <c r="B709" s="428" t="s">
        <v>129</v>
      </c>
      <c r="C709" s="291" t="s">
        <v>905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hidden="1" outlineLevel="1">
      <c r="A710" s="532"/>
      <c r="B710" s="294" t="s">
        <v>310</v>
      </c>
      <c r="C710" s="291" t="s">
        <v>906</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 si="2104">Z709</f>
        <v>0</v>
      </c>
      <c r="AA710" s="411">
        <f t="shared" ref="AA710" si="2105">AA709</f>
        <v>0</v>
      </c>
      <c r="AB710" s="411">
        <f t="shared" ref="AB710" si="2106">AB709</f>
        <v>0</v>
      </c>
      <c r="AC710" s="411">
        <f t="shared" ref="AC710" si="2107">AC709</f>
        <v>0</v>
      </c>
      <c r="AD710" s="411">
        <f t="shared" ref="AD710" si="2108">AD709</f>
        <v>0</v>
      </c>
      <c r="AE710" s="411">
        <f t="shared" ref="AE710" si="2109">AE709</f>
        <v>0</v>
      </c>
      <c r="AF710" s="411">
        <f t="shared" ref="AF710" si="2110">AF709</f>
        <v>0</v>
      </c>
      <c r="AG710" s="411">
        <f t="shared" ref="AG710" si="2111">AG709</f>
        <v>0</v>
      </c>
      <c r="AH710" s="411">
        <f t="shared" ref="AH710" si="2112">AH709</f>
        <v>0</v>
      </c>
      <c r="AI710" s="411">
        <f t="shared" ref="AI710" si="2113">AI709</f>
        <v>0</v>
      </c>
      <c r="AJ710" s="411">
        <f t="shared" ref="AJ710" si="2114">AJ709</f>
        <v>0</v>
      </c>
      <c r="AK710" s="411">
        <f t="shared" ref="AK710" si="2115">AK709</f>
        <v>0</v>
      </c>
      <c r="AL710" s="411">
        <f t="shared" ref="AL710" si="2116">AL709</f>
        <v>0</v>
      </c>
      <c r="AM710" s="306"/>
    </row>
    <row r="711" spans="1:39" hidden="1" outlineLevel="1">
      <c r="A711" s="532"/>
      <c r="B711" s="428"/>
      <c r="C711" s="291"/>
      <c r="D711" s="291"/>
      <c r="E711" s="770"/>
      <c r="F711" s="291"/>
      <c r="G711" s="291"/>
      <c r="H711" s="291"/>
      <c r="I711" s="291"/>
      <c r="J711" s="291"/>
      <c r="K711" s="291"/>
      <c r="L711" s="291"/>
      <c r="M711" s="291"/>
      <c r="N711" s="291"/>
      <c r="O711" s="770"/>
      <c r="P711" s="770"/>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idden="1" outlineLevel="1">
      <c r="A712" s="532">
        <v>38</v>
      </c>
      <c r="B712" s="428" t="s">
        <v>130</v>
      </c>
      <c r="C712" s="291" t="s">
        <v>905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idden="1" outlineLevel="1">
      <c r="A713" s="532"/>
      <c r="B713" s="294" t="s">
        <v>310</v>
      </c>
      <c r="C713" s="291" t="s">
        <v>906</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 si="2117">Z712</f>
        <v>0</v>
      </c>
      <c r="AA713" s="411">
        <f t="shared" ref="AA713" si="2118">AA712</f>
        <v>0</v>
      </c>
      <c r="AB713" s="411">
        <f t="shared" ref="AB713" si="2119">AB712</f>
        <v>0</v>
      </c>
      <c r="AC713" s="411">
        <f t="shared" ref="AC713" si="2120">AC712</f>
        <v>0</v>
      </c>
      <c r="AD713" s="411">
        <f t="shared" ref="AD713" si="2121">AD712</f>
        <v>0</v>
      </c>
      <c r="AE713" s="411">
        <f t="shared" ref="AE713" si="2122">AE712</f>
        <v>0</v>
      </c>
      <c r="AF713" s="411">
        <f t="shared" ref="AF713" si="2123">AF712</f>
        <v>0</v>
      </c>
      <c r="AG713" s="411">
        <f t="shared" ref="AG713" si="2124">AG712</f>
        <v>0</v>
      </c>
      <c r="AH713" s="411">
        <f t="shared" ref="AH713" si="2125">AH712</f>
        <v>0</v>
      </c>
      <c r="AI713" s="411">
        <f t="shared" ref="AI713" si="2126">AI712</f>
        <v>0</v>
      </c>
      <c r="AJ713" s="411">
        <f t="shared" ref="AJ713" si="2127">AJ712</f>
        <v>0</v>
      </c>
      <c r="AK713" s="411">
        <f t="shared" ref="AK713" si="2128">AK712</f>
        <v>0</v>
      </c>
      <c r="AL713" s="411">
        <f t="shared" ref="AL713" si="2129">AL712</f>
        <v>0</v>
      </c>
      <c r="AM713" s="306"/>
    </row>
    <row r="714" spans="1:39" hidden="1" outlineLevel="1">
      <c r="A714" s="532"/>
      <c r="B714" s="428"/>
      <c r="C714" s="291"/>
      <c r="D714" s="291"/>
      <c r="E714" s="770"/>
      <c r="F714" s="291"/>
      <c r="G714" s="291"/>
      <c r="H714" s="291"/>
      <c r="I714" s="291"/>
      <c r="J714" s="291"/>
      <c r="K714" s="291"/>
      <c r="L714" s="291"/>
      <c r="M714" s="291"/>
      <c r="N714" s="291"/>
      <c r="O714" s="770"/>
      <c r="P714" s="770"/>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idden="1" outlineLevel="1">
      <c r="A715" s="532">
        <v>39</v>
      </c>
      <c r="B715" s="428" t="s">
        <v>131</v>
      </c>
      <c r="C715" s="291" t="s">
        <v>905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idden="1" outlineLevel="1">
      <c r="A716" s="532"/>
      <c r="B716" s="294" t="s">
        <v>310</v>
      </c>
      <c r="C716" s="291" t="s">
        <v>906</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 si="2130">Z715</f>
        <v>0</v>
      </c>
      <c r="AA716" s="411">
        <f t="shared" ref="AA716" si="2131">AA715</f>
        <v>0</v>
      </c>
      <c r="AB716" s="411">
        <f t="shared" ref="AB716" si="2132">AB715</f>
        <v>0</v>
      </c>
      <c r="AC716" s="411">
        <f t="shared" ref="AC716" si="2133">AC715</f>
        <v>0</v>
      </c>
      <c r="AD716" s="411">
        <f t="shared" ref="AD716" si="2134">AD715</f>
        <v>0</v>
      </c>
      <c r="AE716" s="411">
        <f t="shared" ref="AE716" si="2135">AE715</f>
        <v>0</v>
      </c>
      <c r="AF716" s="411">
        <f t="shared" ref="AF716" si="2136">AF715</f>
        <v>0</v>
      </c>
      <c r="AG716" s="411">
        <f t="shared" ref="AG716" si="2137">AG715</f>
        <v>0</v>
      </c>
      <c r="AH716" s="411">
        <f t="shared" ref="AH716" si="2138">AH715</f>
        <v>0</v>
      </c>
      <c r="AI716" s="411">
        <f t="shared" ref="AI716" si="2139">AI715</f>
        <v>0</v>
      </c>
      <c r="AJ716" s="411">
        <f t="shared" ref="AJ716" si="2140">AJ715</f>
        <v>0</v>
      </c>
      <c r="AK716" s="411">
        <f t="shared" ref="AK716" si="2141">AK715</f>
        <v>0</v>
      </c>
      <c r="AL716" s="411">
        <f t="shared" ref="AL716" si="2142">AL715</f>
        <v>0</v>
      </c>
      <c r="AM716" s="306"/>
    </row>
    <row r="717" spans="1:39" hidden="1" outlineLevel="1">
      <c r="A717" s="532"/>
      <c r="B717" s="428"/>
      <c r="C717" s="291"/>
      <c r="D717" s="291"/>
      <c r="E717" s="770"/>
      <c r="F717" s="291"/>
      <c r="G717" s="291"/>
      <c r="H717" s="291"/>
      <c r="I717" s="291"/>
      <c r="J717" s="291"/>
      <c r="K717" s="291"/>
      <c r="L717" s="291"/>
      <c r="M717" s="291"/>
      <c r="N717" s="291"/>
      <c r="O717" s="770"/>
      <c r="P717" s="770"/>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idden="1" outlineLevel="1">
      <c r="A718" s="532">
        <v>40</v>
      </c>
      <c r="B718" s="428" t="s">
        <v>132</v>
      </c>
      <c r="C718" s="291" t="s">
        <v>905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hidden="1" outlineLevel="1">
      <c r="A719" s="532"/>
      <c r="B719" s="294" t="s">
        <v>310</v>
      </c>
      <c r="C719" s="291" t="s">
        <v>906</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2143">Z718</f>
        <v>0</v>
      </c>
      <c r="AA719" s="411">
        <f t="shared" ref="AA719" si="2144">AA718</f>
        <v>0</v>
      </c>
      <c r="AB719" s="411">
        <f t="shared" ref="AB719" si="2145">AB718</f>
        <v>0</v>
      </c>
      <c r="AC719" s="411">
        <f t="shared" ref="AC719" si="2146">AC718</f>
        <v>0</v>
      </c>
      <c r="AD719" s="411">
        <f t="shared" ref="AD719" si="2147">AD718</f>
        <v>0</v>
      </c>
      <c r="AE719" s="411">
        <f t="shared" ref="AE719" si="2148">AE718</f>
        <v>0</v>
      </c>
      <c r="AF719" s="411">
        <f t="shared" ref="AF719" si="2149">AF718</f>
        <v>0</v>
      </c>
      <c r="AG719" s="411">
        <f t="shared" ref="AG719" si="2150">AG718</f>
        <v>0</v>
      </c>
      <c r="AH719" s="411">
        <f t="shared" ref="AH719" si="2151">AH718</f>
        <v>0</v>
      </c>
      <c r="AI719" s="411">
        <f t="shared" ref="AI719" si="2152">AI718</f>
        <v>0</v>
      </c>
      <c r="AJ719" s="411">
        <f t="shared" ref="AJ719" si="2153">AJ718</f>
        <v>0</v>
      </c>
      <c r="AK719" s="411">
        <f t="shared" ref="AK719" si="2154">AK718</f>
        <v>0</v>
      </c>
      <c r="AL719" s="411">
        <f t="shared" ref="AL719" si="2155">AL718</f>
        <v>0</v>
      </c>
      <c r="AM719" s="306"/>
    </row>
    <row r="720" spans="1:39" hidden="1" outlineLevel="1">
      <c r="A720" s="532"/>
      <c r="B720" s="428"/>
      <c r="C720" s="291"/>
      <c r="D720" s="291"/>
      <c r="E720" s="770"/>
      <c r="F720" s="291"/>
      <c r="G720" s="291"/>
      <c r="H720" s="291"/>
      <c r="I720" s="291"/>
      <c r="J720" s="291"/>
      <c r="K720" s="291"/>
      <c r="L720" s="291"/>
      <c r="M720" s="291"/>
      <c r="N720" s="291"/>
      <c r="O720" s="770"/>
      <c r="P720" s="770"/>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30" hidden="1" outlineLevel="1">
      <c r="A721" s="532">
        <v>41</v>
      </c>
      <c r="B721" s="428" t="s">
        <v>133</v>
      </c>
      <c r="C721" s="291" t="s">
        <v>905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idden="1" outlineLevel="1">
      <c r="A722" s="532"/>
      <c r="B722" s="294" t="s">
        <v>310</v>
      </c>
      <c r="C722" s="291" t="s">
        <v>906</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2156">Z721</f>
        <v>0</v>
      </c>
      <c r="AA722" s="411">
        <f t="shared" ref="AA722" si="2157">AA721</f>
        <v>0</v>
      </c>
      <c r="AB722" s="411">
        <f t="shared" ref="AB722" si="2158">AB721</f>
        <v>0</v>
      </c>
      <c r="AC722" s="411">
        <f t="shared" ref="AC722" si="2159">AC721</f>
        <v>0</v>
      </c>
      <c r="AD722" s="411">
        <f t="shared" ref="AD722" si="2160">AD721</f>
        <v>0</v>
      </c>
      <c r="AE722" s="411">
        <f t="shared" ref="AE722" si="2161">AE721</f>
        <v>0</v>
      </c>
      <c r="AF722" s="411">
        <f t="shared" ref="AF722" si="2162">AF721</f>
        <v>0</v>
      </c>
      <c r="AG722" s="411">
        <f t="shared" ref="AG722" si="2163">AG721</f>
        <v>0</v>
      </c>
      <c r="AH722" s="411">
        <f t="shared" ref="AH722" si="2164">AH721</f>
        <v>0</v>
      </c>
      <c r="AI722" s="411">
        <f t="shared" ref="AI722" si="2165">AI721</f>
        <v>0</v>
      </c>
      <c r="AJ722" s="411">
        <f t="shared" ref="AJ722" si="2166">AJ721</f>
        <v>0</v>
      </c>
      <c r="AK722" s="411">
        <f t="shared" ref="AK722" si="2167">AK721</f>
        <v>0</v>
      </c>
      <c r="AL722" s="411">
        <f t="shared" ref="AL722" si="2168">AL721</f>
        <v>0</v>
      </c>
      <c r="AM722" s="306"/>
    </row>
    <row r="723" spans="1:39" hidden="1" outlineLevel="1">
      <c r="A723" s="532"/>
      <c r="B723" s="428"/>
      <c r="C723" s="291"/>
      <c r="D723" s="291"/>
      <c r="E723" s="770"/>
      <c r="F723" s="291"/>
      <c r="G723" s="291"/>
      <c r="H723" s="291"/>
      <c r="I723" s="291"/>
      <c r="J723" s="291"/>
      <c r="K723" s="291"/>
      <c r="L723" s="291"/>
      <c r="M723" s="291"/>
      <c r="N723" s="291"/>
      <c r="O723" s="770"/>
      <c r="P723" s="770"/>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0" hidden="1" outlineLevel="1">
      <c r="A724" s="532">
        <v>42</v>
      </c>
      <c r="B724" s="428" t="s">
        <v>134</v>
      </c>
      <c r="C724" s="291" t="s">
        <v>905</v>
      </c>
      <c r="D724" s="295"/>
      <c r="E724" s="295"/>
      <c r="F724" s="295"/>
      <c r="G724" s="295"/>
      <c r="H724" s="295"/>
      <c r="I724" s="295"/>
      <c r="J724" s="295"/>
      <c r="K724" s="295"/>
      <c r="L724" s="295"/>
      <c r="M724" s="295"/>
      <c r="N724" s="291"/>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idden="1" outlineLevel="1">
      <c r="A725" s="532"/>
      <c r="B725" s="294" t="s">
        <v>310</v>
      </c>
      <c r="C725" s="291" t="s">
        <v>906</v>
      </c>
      <c r="D725" s="295"/>
      <c r="E725" s="295"/>
      <c r="F725" s="295"/>
      <c r="G725" s="295"/>
      <c r="H725" s="295"/>
      <c r="I725" s="295"/>
      <c r="J725" s="295"/>
      <c r="K725" s="295"/>
      <c r="L725" s="295"/>
      <c r="M725" s="295"/>
      <c r="N725" s="468"/>
      <c r="O725" s="295"/>
      <c r="P725" s="295"/>
      <c r="Q725" s="295"/>
      <c r="R725" s="295"/>
      <c r="S725" s="295"/>
      <c r="T725" s="295"/>
      <c r="U725" s="295"/>
      <c r="V725" s="295"/>
      <c r="W725" s="295"/>
      <c r="X725" s="295"/>
      <c r="Y725" s="411">
        <f>Y724</f>
        <v>0</v>
      </c>
      <c r="Z725" s="411">
        <f t="shared" ref="Z725" si="2169">Z724</f>
        <v>0</v>
      </c>
      <c r="AA725" s="411">
        <f t="shared" ref="AA725" si="2170">AA724</f>
        <v>0</v>
      </c>
      <c r="AB725" s="411">
        <f t="shared" ref="AB725" si="2171">AB724</f>
        <v>0</v>
      </c>
      <c r="AC725" s="411">
        <f t="shared" ref="AC725" si="2172">AC724</f>
        <v>0</v>
      </c>
      <c r="AD725" s="411">
        <f t="shared" ref="AD725" si="2173">AD724</f>
        <v>0</v>
      </c>
      <c r="AE725" s="411">
        <f t="shared" ref="AE725" si="2174">AE724</f>
        <v>0</v>
      </c>
      <c r="AF725" s="411">
        <f t="shared" ref="AF725" si="2175">AF724</f>
        <v>0</v>
      </c>
      <c r="AG725" s="411">
        <f t="shared" ref="AG725" si="2176">AG724</f>
        <v>0</v>
      </c>
      <c r="AH725" s="411">
        <f t="shared" ref="AH725" si="2177">AH724</f>
        <v>0</v>
      </c>
      <c r="AI725" s="411">
        <f t="shared" ref="AI725" si="2178">AI724</f>
        <v>0</v>
      </c>
      <c r="AJ725" s="411">
        <f t="shared" ref="AJ725" si="2179">AJ724</f>
        <v>0</v>
      </c>
      <c r="AK725" s="411">
        <f t="shared" ref="AK725" si="2180">AK724</f>
        <v>0</v>
      </c>
      <c r="AL725" s="411">
        <f t="shared" ref="AL725" si="2181">AL724</f>
        <v>0</v>
      </c>
      <c r="AM725" s="306"/>
    </row>
    <row r="726" spans="1:39" hidden="1" outlineLevel="1">
      <c r="A726" s="532"/>
      <c r="B726" s="428"/>
      <c r="C726" s="291"/>
      <c r="D726" s="291"/>
      <c r="E726" s="770"/>
      <c r="F726" s="291"/>
      <c r="G726" s="291"/>
      <c r="H726" s="291"/>
      <c r="I726" s="291"/>
      <c r="J726" s="291"/>
      <c r="K726" s="291"/>
      <c r="L726" s="291"/>
      <c r="M726" s="291"/>
      <c r="N726" s="291"/>
      <c r="O726" s="770"/>
      <c r="P726" s="770"/>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idden="1" outlineLevel="1">
      <c r="A727" s="532">
        <v>43</v>
      </c>
      <c r="B727" s="428" t="s">
        <v>135</v>
      </c>
      <c r="C727" s="291" t="s">
        <v>905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idden="1" outlineLevel="1">
      <c r="A728" s="532"/>
      <c r="B728" s="294" t="s">
        <v>310</v>
      </c>
      <c r="C728" s="291" t="s">
        <v>906</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82">Z727</f>
        <v>0</v>
      </c>
      <c r="AA728" s="411">
        <f t="shared" ref="AA728" si="2183">AA727</f>
        <v>0</v>
      </c>
      <c r="AB728" s="411">
        <f t="shared" ref="AB728" si="2184">AB727</f>
        <v>0</v>
      </c>
      <c r="AC728" s="411">
        <f t="shared" ref="AC728" si="2185">AC727</f>
        <v>0</v>
      </c>
      <c r="AD728" s="411">
        <f t="shared" ref="AD728" si="2186">AD727</f>
        <v>0</v>
      </c>
      <c r="AE728" s="411">
        <f t="shared" ref="AE728" si="2187">AE727</f>
        <v>0</v>
      </c>
      <c r="AF728" s="411">
        <f t="shared" ref="AF728" si="2188">AF727</f>
        <v>0</v>
      </c>
      <c r="AG728" s="411">
        <f t="shared" ref="AG728" si="2189">AG727</f>
        <v>0</v>
      </c>
      <c r="AH728" s="411">
        <f t="shared" ref="AH728" si="2190">AH727</f>
        <v>0</v>
      </c>
      <c r="AI728" s="411">
        <f t="shared" ref="AI728" si="2191">AI727</f>
        <v>0</v>
      </c>
      <c r="AJ728" s="411">
        <f t="shared" ref="AJ728" si="2192">AJ727</f>
        <v>0</v>
      </c>
      <c r="AK728" s="411">
        <f t="shared" ref="AK728" si="2193">AK727</f>
        <v>0</v>
      </c>
      <c r="AL728" s="411">
        <f t="shared" ref="AL728" si="2194">AL727</f>
        <v>0</v>
      </c>
      <c r="AM728" s="306"/>
    </row>
    <row r="729" spans="1:39" hidden="1" outlineLevel="1">
      <c r="A729" s="532"/>
      <c r="B729" s="428"/>
      <c r="C729" s="291"/>
      <c r="D729" s="291"/>
      <c r="E729" s="770"/>
      <c r="F729" s="291"/>
      <c r="G729" s="291"/>
      <c r="H729" s="291"/>
      <c r="I729" s="291"/>
      <c r="J729" s="291"/>
      <c r="K729" s="291"/>
      <c r="L729" s="291"/>
      <c r="M729" s="291"/>
      <c r="N729" s="291"/>
      <c r="O729" s="770"/>
      <c r="P729" s="770"/>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hidden="1" outlineLevel="1">
      <c r="A730" s="532">
        <v>44</v>
      </c>
      <c r="B730" s="428" t="s">
        <v>136</v>
      </c>
      <c r="C730" s="291" t="s">
        <v>905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idden="1" outlineLevel="1">
      <c r="A731" s="532"/>
      <c r="B731" s="294" t="s">
        <v>310</v>
      </c>
      <c r="C731" s="291" t="s">
        <v>906</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195">Z730</f>
        <v>0</v>
      </c>
      <c r="AA731" s="411">
        <f t="shared" ref="AA731" si="2196">AA730</f>
        <v>0</v>
      </c>
      <c r="AB731" s="411">
        <f t="shared" ref="AB731" si="2197">AB730</f>
        <v>0</v>
      </c>
      <c r="AC731" s="411">
        <f t="shared" ref="AC731" si="2198">AC730</f>
        <v>0</v>
      </c>
      <c r="AD731" s="411">
        <f t="shared" ref="AD731" si="2199">AD730</f>
        <v>0</v>
      </c>
      <c r="AE731" s="411">
        <f t="shared" ref="AE731" si="2200">AE730</f>
        <v>0</v>
      </c>
      <c r="AF731" s="411">
        <f t="shared" ref="AF731" si="2201">AF730</f>
        <v>0</v>
      </c>
      <c r="AG731" s="411">
        <f t="shared" ref="AG731" si="2202">AG730</f>
        <v>0</v>
      </c>
      <c r="AH731" s="411">
        <f t="shared" ref="AH731" si="2203">AH730</f>
        <v>0</v>
      </c>
      <c r="AI731" s="411">
        <f t="shared" ref="AI731" si="2204">AI730</f>
        <v>0</v>
      </c>
      <c r="AJ731" s="411">
        <f t="shared" ref="AJ731" si="2205">AJ730</f>
        <v>0</v>
      </c>
      <c r="AK731" s="411">
        <f t="shared" ref="AK731" si="2206">AK730</f>
        <v>0</v>
      </c>
      <c r="AL731" s="411">
        <f t="shared" ref="AL731" si="2207">AL730</f>
        <v>0</v>
      </c>
      <c r="AM731" s="306"/>
    </row>
    <row r="732" spans="1:39" hidden="1" outlineLevel="1">
      <c r="A732" s="532"/>
      <c r="B732" s="428"/>
      <c r="C732" s="291"/>
      <c r="D732" s="291"/>
      <c r="E732" s="770"/>
      <c r="F732" s="291"/>
      <c r="G732" s="291"/>
      <c r="H732" s="291"/>
      <c r="I732" s="291"/>
      <c r="J732" s="291"/>
      <c r="K732" s="291"/>
      <c r="L732" s="291"/>
      <c r="M732" s="291"/>
      <c r="N732" s="291"/>
      <c r="O732" s="770"/>
      <c r="P732" s="770"/>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hidden="1" outlineLevel="1">
      <c r="A733" s="532">
        <v>45</v>
      </c>
      <c r="B733" s="428" t="s">
        <v>137</v>
      </c>
      <c r="C733" s="291" t="s">
        <v>905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idden="1" outlineLevel="1">
      <c r="A734" s="532"/>
      <c r="B734" s="294" t="s">
        <v>310</v>
      </c>
      <c r="C734" s="291" t="s">
        <v>906</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208">Z733</f>
        <v>0</v>
      </c>
      <c r="AA734" s="411">
        <f t="shared" ref="AA734" si="2209">AA733</f>
        <v>0</v>
      </c>
      <c r="AB734" s="411">
        <f t="shared" ref="AB734" si="2210">AB733</f>
        <v>0</v>
      </c>
      <c r="AC734" s="411">
        <f t="shared" ref="AC734" si="2211">AC733</f>
        <v>0</v>
      </c>
      <c r="AD734" s="411">
        <f t="shared" ref="AD734" si="2212">AD733</f>
        <v>0</v>
      </c>
      <c r="AE734" s="411">
        <f t="shared" ref="AE734" si="2213">AE733</f>
        <v>0</v>
      </c>
      <c r="AF734" s="411">
        <f t="shared" ref="AF734" si="2214">AF733</f>
        <v>0</v>
      </c>
      <c r="AG734" s="411">
        <f t="shared" ref="AG734" si="2215">AG733</f>
        <v>0</v>
      </c>
      <c r="AH734" s="411">
        <f t="shared" ref="AH734" si="2216">AH733</f>
        <v>0</v>
      </c>
      <c r="AI734" s="411">
        <f t="shared" ref="AI734" si="2217">AI733</f>
        <v>0</v>
      </c>
      <c r="AJ734" s="411">
        <f t="shared" ref="AJ734" si="2218">AJ733</f>
        <v>0</v>
      </c>
      <c r="AK734" s="411">
        <f t="shared" ref="AK734" si="2219">AK733</f>
        <v>0</v>
      </c>
      <c r="AL734" s="411">
        <f t="shared" ref="AL734" si="2220">AL733</f>
        <v>0</v>
      </c>
      <c r="AM734" s="306"/>
    </row>
    <row r="735" spans="1:39" hidden="1" outlineLevel="1">
      <c r="A735" s="532"/>
      <c r="B735" s="428"/>
      <c r="C735" s="291"/>
      <c r="D735" s="291"/>
      <c r="E735" s="770"/>
      <c r="F735" s="291"/>
      <c r="G735" s="291"/>
      <c r="H735" s="291"/>
      <c r="I735" s="291"/>
      <c r="J735" s="291"/>
      <c r="K735" s="291"/>
      <c r="L735" s="291"/>
      <c r="M735" s="291"/>
      <c r="N735" s="291"/>
      <c r="O735" s="770"/>
      <c r="P735" s="770"/>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hidden="1" outlineLevel="1">
      <c r="A736" s="532">
        <v>46</v>
      </c>
      <c r="B736" s="428" t="s">
        <v>138</v>
      </c>
      <c r="C736" s="291" t="s">
        <v>905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40" hidden="1" outlineLevel="1">
      <c r="A737" s="532"/>
      <c r="B737" s="294" t="s">
        <v>310</v>
      </c>
      <c r="C737" s="291" t="s">
        <v>906</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221">Z736</f>
        <v>0</v>
      </c>
      <c r="AA737" s="411">
        <f t="shared" ref="AA737" si="2222">AA736</f>
        <v>0</v>
      </c>
      <c r="AB737" s="411">
        <f t="shared" ref="AB737" si="2223">AB736</f>
        <v>0</v>
      </c>
      <c r="AC737" s="411">
        <f t="shared" ref="AC737" si="2224">AC736</f>
        <v>0</v>
      </c>
      <c r="AD737" s="411">
        <f t="shared" ref="AD737" si="2225">AD736</f>
        <v>0</v>
      </c>
      <c r="AE737" s="411">
        <f t="shared" ref="AE737" si="2226">AE736</f>
        <v>0</v>
      </c>
      <c r="AF737" s="411">
        <f t="shared" ref="AF737" si="2227">AF736</f>
        <v>0</v>
      </c>
      <c r="AG737" s="411">
        <f t="shared" ref="AG737" si="2228">AG736</f>
        <v>0</v>
      </c>
      <c r="AH737" s="411">
        <f t="shared" ref="AH737" si="2229">AH736</f>
        <v>0</v>
      </c>
      <c r="AI737" s="411">
        <f t="shared" ref="AI737" si="2230">AI736</f>
        <v>0</v>
      </c>
      <c r="AJ737" s="411">
        <f t="shared" ref="AJ737" si="2231">AJ736</f>
        <v>0</v>
      </c>
      <c r="AK737" s="411">
        <f t="shared" ref="AK737" si="2232">AK736</f>
        <v>0</v>
      </c>
      <c r="AL737" s="411">
        <f t="shared" ref="AL737" si="2233">AL736</f>
        <v>0</v>
      </c>
      <c r="AM737" s="306"/>
    </row>
    <row r="738" spans="1:40" hidden="1" outlineLevel="1">
      <c r="A738" s="532"/>
      <c r="B738" s="428"/>
      <c r="C738" s="291"/>
      <c r="D738" s="291"/>
      <c r="E738" s="770"/>
      <c r="F738" s="291"/>
      <c r="G738" s="291"/>
      <c r="H738" s="291"/>
      <c r="I738" s="291"/>
      <c r="J738" s="291"/>
      <c r="K738" s="291"/>
      <c r="L738" s="291"/>
      <c r="M738" s="291"/>
      <c r="N738" s="291"/>
      <c r="O738" s="770"/>
      <c r="P738" s="770"/>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40" hidden="1" outlineLevel="1">
      <c r="A739" s="532">
        <v>47</v>
      </c>
      <c r="B739" s="428" t="s">
        <v>908</v>
      </c>
      <c r="C739" s="291" t="s">
        <v>905</v>
      </c>
      <c r="D739" s="295">
        <v>0</v>
      </c>
      <c r="E739" s="295">
        <v>0</v>
      </c>
      <c r="F739" s="295"/>
      <c r="G739" s="295"/>
      <c r="H739" s="295"/>
      <c r="I739" s="295"/>
      <c r="J739" s="295"/>
      <c r="K739" s="295"/>
      <c r="L739" s="295"/>
      <c r="M739" s="295"/>
      <c r="N739" s="295">
        <v>12</v>
      </c>
      <c r="O739" s="295">
        <v>0</v>
      </c>
      <c r="P739" s="295">
        <v>0</v>
      </c>
      <c r="Q739" s="295"/>
      <c r="R739" s="295"/>
      <c r="S739" s="295"/>
      <c r="T739" s="295"/>
      <c r="U739" s="295"/>
      <c r="V739" s="295"/>
      <c r="W739" s="295"/>
      <c r="X739" s="295"/>
      <c r="Y739" s="426">
        <v>1</v>
      </c>
      <c r="Z739" s="410"/>
      <c r="AA739" s="410"/>
      <c r="AB739" s="410"/>
      <c r="AC739" s="410"/>
      <c r="AD739" s="410"/>
      <c r="AE739" s="410"/>
      <c r="AF739" s="415"/>
      <c r="AG739" s="415"/>
      <c r="AH739" s="415"/>
      <c r="AI739" s="415"/>
      <c r="AJ739" s="415"/>
      <c r="AK739" s="415"/>
      <c r="AL739" s="415"/>
      <c r="AM739" s="296">
        <f>SUM(Y739:AL739)</f>
        <v>1</v>
      </c>
    </row>
    <row r="740" spans="1:40" hidden="1" outlineLevel="1">
      <c r="A740" s="532"/>
      <c r="B740" s="294" t="s">
        <v>310</v>
      </c>
      <c r="C740" s="291" t="s">
        <v>906</v>
      </c>
      <c r="D740" s="295">
        <v>3085423.2953288788</v>
      </c>
      <c r="E740" s="295">
        <v>3085423.2953288788</v>
      </c>
      <c r="F740" s="295"/>
      <c r="G740" s="295"/>
      <c r="H740" s="295"/>
      <c r="I740" s="295"/>
      <c r="J740" s="295"/>
      <c r="K740" s="295"/>
      <c r="L740" s="295"/>
      <c r="M740" s="295"/>
      <c r="N740" s="295">
        <f>N739</f>
        <v>12</v>
      </c>
      <c r="O740" s="295">
        <v>492.93639025561026</v>
      </c>
      <c r="P740" s="295">
        <v>492.93639025561026</v>
      </c>
      <c r="Q740" s="295"/>
      <c r="R740" s="295"/>
      <c r="S740" s="295"/>
      <c r="T740" s="295"/>
      <c r="U740" s="295"/>
      <c r="V740" s="295"/>
      <c r="W740" s="295"/>
      <c r="X740" s="295"/>
      <c r="Y740" s="411">
        <f>Y739</f>
        <v>1</v>
      </c>
      <c r="Z740" s="411">
        <f t="shared" ref="Z740" si="2234">Z739</f>
        <v>0</v>
      </c>
      <c r="AA740" s="411">
        <f t="shared" ref="AA740" si="2235">AA739</f>
        <v>0</v>
      </c>
      <c r="AB740" s="411">
        <f t="shared" ref="AB740" si="2236">AB739</f>
        <v>0</v>
      </c>
      <c r="AC740" s="411">
        <f t="shared" ref="AC740" si="2237">AC739</f>
        <v>0</v>
      </c>
      <c r="AD740" s="411">
        <f t="shared" ref="AD740" si="2238">AD739</f>
        <v>0</v>
      </c>
      <c r="AE740" s="411">
        <f t="shared" ref="AE740" si="2239">AE739</f>
        <v>0</v>
      </c>
      <c r="AF740" s="411">
        <f t="shared" ref="AF740" si="2240">AF739</f>
        <v>0</v>
      </c>
      <c r="AG740" s="411">
        <f t="shared" ref="AG740" si="2241">AG739</f>
        <v>0</v>
      </c>
      <c r="AH740" s="411">
        <f t="shared" ref="AH740" si="2242">AH739</f>
        <v>0</v>
      </c>
      <c r="AI740" s="411">
        <f t="shared" ref="AI740" si="2243">AI739</f>
        <v>0</v>
      </c>
      <c r="AJ740" s="411">
        <f t="shared" ref="AJ740" si="2244">AJ739</f>
        <v>0</v>
      </c>
      <c r="AK740" s="411">
        <f t="shared" ref="AK740" si="2245">AK739</f>
        <v>0</v>
      </c>
      <c r="AL740" s="411">
        <f t="shared" ref="AL740" si="2246">AL739</f>
        <v>0</v>
      </c>
      <c r="AM740" s="306"/>
    </row>
    <row r="741" spans="1:40" hidden="1" outlineLevel="1">
      <c r="A741" s="532"/>
      <c r="B741" s="428"/>
      <c r="C741" s="291"/>
      <c r="D741" s="291"/>
      <c r="E741" s="770"/>
      <c r="F741" s="291"/>
      <c r="G741" s="291"/>
      <c r="H741" s="291"/>
      <c r="I741" s="291"/>
      <c r="J741" s="291"/>
      <c r="K741" s="291"/>
      <c r="L741" s="291"/>
      <c r="M741" s="291"/>
      <c r="N741" s="291"/>
      <c r="O741" s="770"/>
      <c r="P741" s="770"/>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40" hidden="1" outlineLevel="1">
      <c r="A742" s="532">
        <v>48</v>
      </c>
      <c r="B742" s="428" t="s">
        <v>909</v>
      </c>
      <c r="C742" s="291" t="s">
        <v>905</v>
      </c>
      <c r="D742" s="295">
        <v>0</v>
      </c>
      <c r="E742" s="295">
        <v>0</v>
      </c>
      <c r="F742" s="295"/>
      <c r="G742" s="295"/>
      <c r="H742" s="295"/>
      <c r="I742" s="295"/>
      <c r="J742" s="295"/>
      <c r="K742" s="295"/>
      <c r="L742" s="295"/>
      <c r="M742" s="295"/>
      <c r="N742" s="295">
        <v>12</v>
      </c>
      <c r="O742" s="295">
        <v>0</v>
      </c>
      <c r="P742" s="295">
        <v>0</v>
      </c>
      <c r="Q742" s="295"/>
      <c r="R742" s="295"/>
      <c r="S742" s="295"/>
      <c r="T742" s="295"/>
      <c r="U742" s="295"/>
      <c r="V742" s="295"/>
      <c r="W742" s="295"/>
      <c r="X742" s="295"/>
      <c r="Y742" s="426">
        <v>1</v>
      </c>
      <c r="Z742" s="410"/>
      <c r="AA742" s="410"/>
      <c r="AB742" s="410"/>
      <c r="AC742" s="410"/>
      <c r="AD742" s="410"/>
      <c r="AE742" s="410"/>
      <c r="AF742" s="415"/>
      <c r="AG742" s="415"/>
      <c r="AH742" s="415"/>
      <c r="AI742" s="415"/>
      <c r="AJ742" s="415"/>
      <c r="AK742" s="415"/>
      <c r="AL742" s="415"/>
      <c r="AM742" s="296">
        <f>SUM(Y742:AL742)</f>
        <v>1</v>
      </c>
    </row>
    <row r="743" spans="1:40" hidden="1" outlineLevel="1">
      <c r="A743" s="532"/>
      <c r="B743" s="294" t="s">
        <v>310</v>
      </c>
      <c r="C743" s="291" t="s">
        <v>906</v>
      </c>
      <c r="D743" s="295">
        <v>29380301.63331392</v>
      </c>
      <c r="E743" s="295">
        <v>29380301.63331392</v>
      </c>
      <c r="F743" s="295"/>
      <c r="G743" s="295"/>
      <c r="H743" s="295"/>
      <c r="I743" s="295"/>
      <c r="J743" s="295"/>
      <c r="K743" s="295"/>
      <c r="L743" s="295"/>
      <c r="M743" s="295"/>
      <c r="N743" s="295">
        <f>N742</f>
        <v>12</v>
      </c>
      <c r="O743" s="295">
        <v>0</v>
      </c>
      <c r="P743" s="295">
        <v>0</v>
      </c>
      <c r="Q743" s="295"/>
      <c r="R743" s="295"/>
      <c r="S743" s="295"/>
      <c r="T743" s="295"/>
      <c r="U743" s="295"/>
      <c r="V743" s="295"/>
      <c r="W743" s="295"/>
      <c r="X743" s="295"/>
      <c r="Y743" s="411">
        <f>Y742</f>
        <v>1</v>
      </c>
      <c r="Z743" s="411">
        <f t="shared" ref="Z743" si="2247">Z742</f>
        <v>0</v>
      </c>
      <c r="AA743" s="411">
        <f t="shared" ref="AA743" si="2248">AA742</f>
        <v>0</v>
      </c>
      <c r="AB743" s="411">
        <f t="shared" ref="AB743" si="2249">AB742</f>
        <v>0</v>
      </c>
      <c r="AC743" s="411">
        <f t="shared" ref="AC743" si="2250">AC742</f>
        <v>0</v>
      </c>
      <c r="AD743" s="411">
        <f t="shared" ref="AD743" si="2251">AD742</f>
        <v>0</v>
      </c>
      <c r="AE743" s="411">
        <f t="shared" ref="AE743" si="2252">AE742</f>
        <v>0</v>
      </c>
      <c r="AF743" s="411">
        <f t="shared" ref="AF743" si="2253">AF742</f>
        <v>0</v>
      </c>
      <c r="AG743" s="411">
        <f t="shared" ref="AG743" si="2254">AG742</f>
        <v>0</v>
      </c>
      <c r="AH743" s="411">
        <f t="shared" ref="AH743" si="2255">AH742</f>
        <v>0</v>
      </c>
      <c r="AI743" s="411">
        <f t="shared" ref="AI743" si="2256">AI742</f>
        <v>0</v>
      </c>
      <c r="AJ743" s="411">
        <f t="shared" ref="AJ743" si="2257">AJ742</f>
        <v>0</v>
      </c>
      <c r="AK743" s="411">
        <f t="shared" ref="AK743" si="2258">AK742</f>
        <v>0</v>
      </c>
      <c r="AL743" s="411">
        <f t="shared" ref="AL743" si="2259">AL742</f>
        <v>0</v>
      </c>
      <c r="AM743" s="306"/>
    </row>
    <row r="744" spans="1:40" hidden="1"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40" ht="30" hidden="1" outlineLevel="1">
      <c r="A745" s="532">
        <v>49</v>
      </c>
      <c r="B745" s="428" t="s">
        <v>141</v>
      </c>
      <c r="C745" s="291" t="s">
        <v>905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40" hidden="1" outlineLevel="1">
      <c r="A746" s="532"/>
      <c r="B746" s="294" t="s">
        <v>310</v>
      </c>
      <c r="C746" s="291" t="s">
        <v>906</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260">Z745</f>
        <v>0</v>
      </c>
      <c r="AA746" s="411">
        <f t="shared" ref="AA746" si="2261">AA745</f>
        <v>0</v>
      </c>
      <c r="AB746" s="411">
        <f t="shared" ref="AB746" si="2262">AB745</f>
        <v>0</v>
      </c>
      <c r="AC746" s="411">
        <f t="shared" ref="AC746" si="2263">AC745</f>
        <v>0</v>
      </c>
      <c r="AD746" s="411">
        <f t="shared" ref="AD746" si="2264">AD745</f>
        <v>0</v>
      </c>
      <c r="AE746" s="411">
        <f t="shared" ref="AE746" si="2265">AE745</f>
        <v>0</v>
      </c>
      <c r="AF746" s="411">
        <f t="shared" ref="AF746" si="2266">AF745</f>
        <v>0</v>
      </c>
      <c r="AG746" s="411">
        <f t="shared" ref="AG746" si="2267">AG745</f>
        <v>0</v>
      </c>
      <c r="AH746" s="411">
        <f t="shared" ref="AH746" si="2268">AH745</f>
        <v>0</v>
      </c>
      <c r="AI746" s="411">
        <f t="shared" ref="AI746" si="2269">AI745</f>
        <v>0</v>
      </c>
      <c r="AJ746" s="411">
        <f t="shared" ref="AJ746" si="2270">AJ745</f>
        <v>0</v>
      </c>
      <c r="AK746" s="411">
        <f t="shared" ref="AK746" si="2271">AK745</f>
        <v>0</v>
      </c>
      <c r="AL746" s="411">
        <f t="shared" ref="AL746" si="2272">AL745</f>
        <v>0</v>
      </c>
      <c r="AM746" s="306"/>
    </row>
    <row r="747" spans="1:40" hidden="1" outlineLevel="1">
      <c r="A747" s="532"/>
      <c r="B747" s="294"/>
      <c r="C747" s="305"/>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12"/>
      <c r="AA747" s="412"/>
      <c r="AB747" s="412"/>
      <c r="AC747" s="412"/>
      <c r="AD747" s="412"/>
      <c r="AE747" s="412"/>
      <c r="AF747" s="412"/>
      <c r="AG747" s="412"/>
      <c r="AH747" s="412"/>
      <c r="AI747" s="412"/>
      <c r="AJ747" s="412"/>
      <c r="AK747" s="412"/>
      <c r="AL747" s="412"/>
      <c r="AM747" s="306"/>
    </row>
    <row r="748" spans="1:40" ht="15.75" collapsed="1">
      <c r="B748" s="327" t="s">
        <v>311</v>
      </c>
      <c r="C748" s="329"/>
      <c r="D748" s="329">
        <f>SUM(D587:D746)</f>
        <v>175004850.81181264</v>
      </c>
      <c r="E748" s="329"/>
      <c r="F748" s="329"/>
      <c r="G748" s="329"/>
      <c r="H748" s="329"/>
      <c r="I748" s="329"/>
      <c r="J748" s="329"/>
      <c r="K748" s="329"/>
      <c r="L748" s="329"/>
      <c r="M748" s="329"/>
      <c r="N748" s="329"/>
      <c r="O748" s="329">
        <f>SUM(O587:O746)</f>
        <v>24752.826922944107</v>
      </c>
      <c r="P748" s="329"/>
      <c r="Q748" s="329"/>
      <c r="R748" s="329"/>
      <c r="S748" s="329"/>
      <c r="T748" s="329"/>
      <c r="U748" s="329"/>
      <c r="V748" s="329"/>
      <c r="W748" s="329"/>
      <c r="X748" s="329"/>
      <c r="Y748" s="329">
        <f>IF(Y585="kWh",SUMPRODUCT(D587:D746,Y587:Y746))</f>
        <v>52581922.146858856</v>
      </c>
      <c r="Z748" s="329">
        <f>IF(Z585="kWh",SUMPRODUCT(D587:D746,Z587:Z746))</f>
        <v>9907123.7831803784</v>
      </c>
      <c r="AA748" s="329">
        <f>IF(AA585="kw",SUMPRODUCT(N587:N746,O587:O746,AA587:AA746),SUMPRODUCT(D587:D746,AA587:AA746))</f>
        <v>214701.63899947106</v>
      </c>
      <c r="AB748" s="329">
        <f>IF(AB585="kw",SUMPRODUCT(N587:N746,O587:O746,AB587:AB746),SUMPRODUCT(D587:D746,AB587:AB746))</f>
        <v>12254.101446480232</v>
      </c>
      <c r="AC748" s="329">
        <f>IF(AC585="kw",SUMPRODUCT(N587:N746,O587:O746,AC587:AC746),SUMPRODUCT(D587:D746,AC587:AC746))</f>
        <v>18051.756527421032</v>
      </c>
      <c r="AD748" s="329">
        <f>IF(AD585="kw",SUMPRODUCT(N587:N746,O587:O746,AD587:AD746),SUMPRODUCT(D587:D746,AD587:AD746))</f>
        <v>73.807554577546028</v>
      </c>
      <c r="AE748" s="329">
        <f>IF(AE585="kw",SUMPRODUCT(N587:N746,O587:O746,AE587:AE746),SUMPRODUCT(D587:D746,AE587:AE746))</f>
        <v>1441.9022749306916</v>
      </c>
      <c r="AF748" s="329">
        <f>IF(AF585="kw",SUMPRODUCT(N587:N746,O587:O746,AF587:AF746),SUMPRODUCT(D587:D746,AF587:AF746))</f>
        <v>0</v>
      </c>
      <c r="AG748" s="329">
        <f>IF(AG585="kw",SUMPRODUCT(N587:N746,O587:O746,AG587:AG746),SUMPRODUCT(D587:D746,AG587:AG746))</f>
        <v>0</v>
      </c>
      <c r="AH748" s="329">
        <f>IF(AH585="kw",SUMPRODUCT(N587:N746,O587:O746,AH587:AH746),SUMPRODUCT(D587:D746,AH587:AH746))</f>
        <v>0</v>
      </c>
      <c r="AI748" s="329">
        <f>IF(AI585="kw",SUMPRODUCT(N587:N746,O587:O746,AI587:AI746),SUMPRODUCT(D587:D746,AI587:AI746))</f>
        <v>0</v>
      </c>
      <c r="AJ748" s="329">
        <f>IF(AJ585="kw",SUMPRODUCT(N587:N746,O587:O746,AJ587:AJ746),SUMPRODUCT(D587:D746,AJ587:AJ746))</f>
        <v>0</v>
      </c>
      <c r="AK748" s="329">
        <f>IF(AK585="kw",SUMPRODUCT(N587:N746,O587:O746,AK587:AK746),SUMPRODUCT(D587:D746,AK587:AK746))</f>
        <v>0</v>
      </c>
      <c r="AL748" s="329">
        <f>IF(AL585="kw",SUMPRODUCT(N587:N746,O587:O746,AL587:AL746),SUMPRODUCT(D587:D746,AL587:AL746))</f>
        <v>0</v>
      </c>
      <c r="AM748" s="330"/>
    </row>
    <row r="749" spans="1:40" ht="15.75">
      <c r="B749" s="391" t="s">
        <v>312</v>
      </c>
      <c r="C749" s="392"/>
      <c r="D749" s="392"/>
      <c r="E749" s="392"/>
      <c r="F749" s="392"/>
      <c r="G749" s="392"/>
      <c r="H749" s="392"/>
      <c r="I749" s="392"/>
      <c r="J749" s="392"/>
      <c r="K749" s="392"/>
      <c r="L749" s="392"/>
      <c r="M749" s="392"/>
      <c r="N749" s="392"/>
      <c r="O749" s="392"/>
      <c r="P749" s="392"/>
      <c r="Q749" s="392"/>
      <c r="R749" s="392"/>
      <c r="S749" s="392"/>
      <c r="T749" s="392"/>
      <c r="U749" s="392"/>
      <c r="V749" s="392"/>
      <c r="W749" s="392"/>
      <c r="X749" s="392"/>
      <c r="Y749" s="392">
        <f>HLOOKUP(Y401,'2. LRAMVA Threshold'!$B$42:$Q$53,10,FALSE)</f>
        <v>0</v>
      </c>
      <c r="Z749" s="392">
        <f>HLOOKUP(Z401,'2. LRAMVA Threshold'!$B$42:$Q$53,10,FALSE)</f>
        <v>0</v>
      </c>
      <c r="AA749" s="392">
        <f>HLOOKUP(AA401,'2. LRAMVA Threshold'!$B$42:$Q$53,10,FALSE)</f>
        <v>0</v>
      </c>
      <c r="AB749" s="392">
        <f>HLOOKUP(AB401,'2. LRAMVA Threshold'!$B$42:$Q$53,10,FALSE)</f>
        <v>0</v>
      </c>
      <c r="AC749" s="392">
        <f>HLOOKUP(AC401,'2. LRAMVA Threshold'!$B$42:$Q$53,10,FALSE)</f>
        <v>0</v>
      </c>
      <c r="AD749" s="392">
        <f>HLOOKUP(AD401,'2. LRAMVA Threshold'!$B$42:$Q$53,10,FALSE)</f>
        <v>0</v>
      </c>
      <c r="AE749" s="392">
        <f>HLOOKUP(AE401,'2. LRAMVA Threshold'!$B$42:$Q$53,10,FALSE)</f>
        <v>0</v>
      </c>
      <c r="AF749" s="392">
        <f>HLOOKUP(AF401,'2. LRAMVA Threshold'!$B$42:$Q$53,10,FALSE)</f>
        <v>0</v>
      </c>
      <c r="AG749" s="392">
        <f>HLOOKUP(AG401,'2. LRAMVA Threshold'!$B$42:$Q$53,10,FALSE)</f>
        <v>0</v>
      </c>
      <c r="AH749" s="392">
        <f>HLOOKUP(AH401,'2. LRAMVA Threshold'!$B$42:$Q$53,10,FALSE)</f>
        <v>0</v>
      </c>
      <c r="AI749" s="392">
        <f>HLOOKUP(AI401,'2. LRAMVA Threshold'!$B$42:$Q$53,10,FALSE)</f>
        <v>0</v>
      </c>
      <c r="AJ749" s="392">
        <f>HLOOKUP(AJ401,'2. LRAMVA Threshold'!$B$42:$Q$53,10,FALSE)</f>
        <v>0</v>
      </c>
      <c r="AK749" s="392">
        <f>HLOOKUP(AK401,'2. LRAMVA Threshold'!$B$42:$Q$53,10,FALSE)</f>
        <v>0</v>
      </c>
      <c r="AL749" s="392">
        <f>HLOOKUP(AL401,'2. LRAMVA Threshold'!$B$42:$Q$53,10,FALSE)</f>
        <v>0</v>
      </c>
      <c r="AM749" s="442"/>
    </row>
    <row r="750" spans="1:40">
      <c r="B750" s="394"/>
      <c r="C750" s="432"/>
      <c r="D750" s="433"/>
      <c r="E750" s="433"/>
      <c r="F750" s="433"/>
      <c r="G750" s="433"/>
      <c r="H750" s="433"/>
      <c r="I750" s="433"/>
      <c r="J750" s="433"/>
      <c r="K750" s="433"/>
      <c r="L750" s="433"/>
      <c r="M750" s="433"/>
      <c r="N750" s="433"/>
      <c r="O750" s="434"/>
      <c r="P750" s="433"/>
      <c r="Q750" s="433"/>
      <c r="R750" s="433"/>
      <c r="S750" s="435"/>
      <c r="T750" s="435"/>
      <c r="U750" s="435"/>
      <c r="V750" s="435"/>
      <c r="W750" s="433"/>
      <c r="X750" s="433"/>
      <c r="Y750" s="436"/>
      <c r="Z750" s="436"/>
      <c r="AA750" s="436"/>
      <c r="AB750" s="436"/>
      <c r="AC750" s="436"/>
      <c r="AD750" s="436"/>
      <c r="AE750" s="436"/>
      <c r="AF750" s="399"/>
      <c r="AG750" s="399"/>
      <c r="AH750" s="399"/>
      <c r="AI750" s="399"/>
      <c r="AJ750" s="399"/>
      <c r="AK750" s="399"/>
      <c r="AL750" s="399"/>
      <c r="AM750" s="400"/>
    </row>
    <row r="751" spans="1:40">
      <c r="B751" s="324" t="s">
        <v>313</v>
      </c>
      <c r="C751" s="338"/>
      <c r="D751" s="338"/>
      <c r="E751" s="376"/>
      <c r="F751" s="376"/>
      <c r="G751" s="376"/>
      <c r="H751" s="376"/>
      <c r="I751" s="376"/>
      <c r="J751" s="376"/>
      <c r="K751" s="376"/>
      <c r="L751" s="376"/>
      <c r="M751" s="376"/>
      <c r="N751" s="376"/>
      <c r="O751" s="291"/>
      <c r="P751" s="340"/>
      <c r="Q751" s="340"/>
      <c r="R751" s="340"/>
      <c r="S751" s="339"/>
      <c r="T751" s="339"/>
      <c r="U751" s="339"/>
      <c r="V751" s="339"/>
      <c r="W751" s="340"/>
      <c r="X751" s="340"/>
      <c r="Y751" s="341">
        <f>HLOOKUP(Y$35,'3.  Distribution Rates'!$C$122:$P$133,10,FALSE)</f>
        <v>0</v>
      </c>
      <c r="Z751" s="341">
        <f>HLOOKUP(Z$35,'3.  Distribution Rates'!$C$122:$P$133,10,FALSE)</f>
        <v>0</v>
      </c>
      <c r="AA751" s="341">
        <f>HLOOKUP(AA$35,'3.  Distribution Rates'!$C$122:$P$133,10,FALSE)</f>
        <v>0</v>
      </c>
      <c r="AB751" s="341">
        <f>HLOOKUP(AB$35,'3.  Distribution Rates'!$C$122:$P$133,10,FALSE)</f>
        <v>0</v>
      </c>
      <c r="AC751" s="341">
        <f>HLOOKUP(AC$35,'3.  Distribution Rates'!$C$122:$P$133,10,FALSE)</f>
        <v>0</v>
      </c>
      <c r="AD751" s="341">
        <f>HLOOKUP(AD$35,'3.  Distribution Rates'!$C$122:$P$133,10,FALSE)</f>
        <v>0</v>
      </c>
      <c r="AE751" s="341">
        <f>HLOOKUP(AE$35,'3.  Distribution Rates'!$C$122:$P$133,10,FALSE)</f>
        <v>0</v>
      </c>
      <c r="AF751" s="341">
        <f>HLOOKUP(AF$35,'3.  Distribution Rates'!$C$122:$P$133,10,FALSE)</f>
        <v>0</v>
      </c>
      <c r="AG751" s="341">
        <f>HLOOKUP(AG$35,'3.  Distribution Rates'!$C$122:$P$133,10,FALSE)</f>
        <v>0</v>
      </c>
      <c r="AH751" s="341">
        <f>HLOOKUP(AH$35,'3.  Distribution Rates'!$C$122:$P$133,10,FALSE)</f>
        <v>0</v>
      </c>
      <c r="AI751" s="341">
        <f>HLOOKUP(AI$35,'3.  Distribution Rates'!$C$122:$P$133,10,FALSE)</f>
        <v>0</v>
      </c>
      <c r="AJ751" s="341">
        <f>HLOOKUP(AJ$35,'3.  Distribution Rates'!$C$122:$P$133,10,FALSE)</f>
        <v>0</v>
      </c>
      <c r="AK751" s="341">
        <f>HLOOKUP(AK$35,'3.  Distribution Rates'!$C$122:$P$133,10,FALSE)</f>
        <v>0</v>
      </c>
      <c r="AL751" s="341">
        <f>HLOOKUP(AL$35,'3.  Distribution Rates'!$C$122:$P$133,10,FALSE)</f>
        <v>0</v>
      </c>
      <c r="AM751" s="348"/>
      <c r="AN751" s="443"/>
    </row>
    <row r="752" spans="1:40">
      <c r="B752" s="324" t="s">
        <v>314</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LRAM'!Y141*Y751</f>
        <v>0</v>
      </c>
      <c r="Z752" s="378">
        <f>'4.  2011-2014 LRAM'!Z141*Z751</f>
        <v>0</v>
      </c>
      <c r="AA752" s="378">
        <f>'4.  2011-2014 LRAM'!AA141*AA751</f>
        <v>0</v>
      </c>
      <c r="AB752" s="378">
        <f>'4.  2011-2014 LRAM'!AB141*AB751</f>
        <v>0</v>
      </c>
      <c r="AC752" s="378">
        <f>'4.  2011-2014 LRAM'!AC141*AC751</f>
        <v>0</v>
      </c>
      <c r="AD752" s="378">
        <f>'4.  2011-2014 LRAM'!AD141*AD751</f>
        <v>0</v>
      </c>
      <c r="AE752" s="378">
        <f>'4.  2011-2014 LRAM'!AE141*AE751</f>
        <v>0</v>
      </c>
      <c r="AF752" s="378">
        <f>'4.  2011-2014 LRAM'!AF141*AF751</f>
        <v>0</v>
      </c>
      <c r="AG752" s="378">
        <f>'4.  2011-2014 LRAM'!AG141*AG751</f>
        <v>0</v>
      </c>
      <c r="AH752" s="378">
        <f>'4.  2011-2014 LRAM'!AH141*AH751</f>
        <v>0</v>
      </c>
      <c r="AI752" s="378">
        <f>'4.  2011-2014 LRAM'!AI141*AI751</f>
        <v>0</v>
      </c>
      <c r="AJ752" s="378">
        <f>'4.  2011-2014 LRAM'!AJ141*AJ751</f>
        <v>0</v>
      </c>
      <c r="AK752" s="378">
        <f>'4.  2011-2014 LRAM'!AK141*AK751</f>
        <v>0</v>
      </c>
      <c r="AL752" s="378">
        <f>'4.  2011-2014 LRAM'!AL141*AL751</f>
        <v>0</v>
      </c>
      <c r="AM752" s="629">
        <f t="shared" ref="AM752:AM759" si="2273">SUM(Y752:AL752)</f>
        <v>0</v>
      </c>
      <c r="AN752" s="443"/>
    </row>
    <row r="753" spans="2:40">
      <c r="B753" s="324" t="s">
        <v>315</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LRAM'!Y270*Y751</f>
        <v>0</v>
      </c>
      <c r="Z753" s="378">
        <f>'4.  2011-2014 LRAM'!Z270*Z751</f>
        <v>0</v>
      </c>
      <c r="AA753" s="378">
        <f>'4.  2011-2014 LRAM'!AA270*AA751</f>
        <v>0</v>
      </c>
      <c r="AB753" s="378">
        <f>'4.  2011-2014 LRAM'!AB270*AB751</f>
        <v>0</v>
      </c>
      <c r="AC753" s="378">
        <f>'4.  2011-2014 LRAM'!AC270*AC751</f>
        <v>0</v>
      </c>
      <c r="AD753" s="378">
        <f>'4.  2011-2014 LRAM'!AD270*AD751</f>
        <v>0</v>
      </c>
      <c r="AE753" s="378">
        <f>'4.  2011-2014 LRAM'!AE270*AE751</f>
        <v>0</v>
      </c>
      <c r="AF753" s="378">
        <f>'4.  2011-2014 LRAM'!AF270*AF751</f>
        <v>0</v>
      </c>
      <c r="AG753" s="378">
        <f>'4.  2011-2014 LRAM'!AG270*AG751</f>
        <v>0</v>
      </c>
      <c r="AH753" s="378">
        <f>'4.  2011-2014 LRAM'!AH270*AH751</f>
        <v>0</v>
      </c>
      <c r="AI753" s="378">
        <f>'4.  2011-2014 LRAM'!AI270*AI751</f>
        <v>0</v>
      </c>
      <c r="AJ753" s="378">
        <f>'4.  2011-2014 LRAM'!AJ270*AJ751</f>
        <v>0</v>
      </c>
      <c r="AK753" s="378">
        <f>'4.  2011-2014 LRAM'!AK270*AK751</f>
        <v>0</v>
      </c>
      <c r="AL753" s="378">
        <f>'4.  2011-2014 LRAM'!AL270*AL751</f>
        <v>0</v>
      </c>
      <c r="AM753" s="629">
        <f t="shared" si="2273"/>
        <v>0</v>
      </c>
      <c r="AN753" s="443"/>
    </row>
    <row r="754" spans="2:40">
      <c r="B754" s="324" t="s">
        <v>316</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LRAM'!Y399*Y751</f>
        <v>0</v>
      </c>
      <c r="Z754" s="378">
        <f>'4.  2011-2014 LRAM'!Z399*Z751</f>
        <v>0</v>
      </c>
      <c r="AA754" s="378">
        <f>'4.  2011-2014 LRAM'!AA399*AA751</f>
        <v>0</v>
      </c>
      <c r="AB754" s="378">
        <f>'4.  2011-2014 LRAM'!AB399*AB751</f>
        <v>0</v>
      </c>
      <c r="AC754" s="378">
        <f>'4.  2011-2014 LRAM'!AC399*AC751</f>
        <v>0</v>
      </c>
      <c r="AD754" s="378">
        <f>'4.  2011-2014 LRAM'!AD399*AD751</f>
        <v>0</v>
      </c>
      <c r="AE754" s="378">
        <f>'4.  2011-2014 LRAM'!AE399*AE751</f>
        <v>0</v>
      </c>
      <c r="AF754" s="378">
        <f>'4.  2011-2014 LRAM'!AF399*AF751</f>
        <v>0</v>
      </c>
      <c r="AG754" s="378">
        <f>'4.  2011-2014 LRAM'!AG399*AG751</f>
        <v>0</v>
      </c>
      <c r="AH754" s="378">
        <f>'4.  2011-2014 LRAM'!AH399*AH751</f>
        <v>0</v>
      </c>
      <c r="AI754" s="378">
        <f>'4.  2011-2014 LRAM'!AI399*AI751</f>
        <v>0</v>
      </c>
      <c r="AJ754" s="378">
        <f>'4.  2011-2014 LRAM'!AJ399*AJ751</f>
        <v>0</v>
      </c>
      <c r="AK754" s="378">
        <f>'4.  2011-2014 LRAM'!AK399*AK751</f>
        <v>0</v>
      </c>
      <c r="AL754" s="378">
        <f>'4.  2011-2014 LRAM'!AL399*AL751</f>
        <v>0</v>
      </c>
      <c r="AM754" s="629">
        <f t="shared" si="2273"/>
        <v>0</v>
      </c>
      <c r="AN754" s="443"/>
    </row>
    <row r="755" spans="2:40">
      <c r="B755" s="324" t="s">
        <v>317</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LRAM'!Y529*Y751</f>
        <v>0</v>
      </c>
      <c r="Z755" s="378">
        <f>'4.  2011-2014 LRAM'!Z529*Z751</f>
        <v>0</v>
      </c>
      <c r="AA755" s="378">
        <f>'4.  2011-2014 LRAM'!AA529*AA751</f>
        <v>0</v>
      </c>
      <c r="AB755" s="378">
        <f>'4.  2011-2014 LRAM'!AB529*AB751</f>
        <v>0</v>
      </c>
      <c r="AC755" s="378">
        <f>'4.  2011-2014 LRAM'!AC529*AC751</f>
        <v>0</v>
      </c>
      <c r="AD755" s="378">
        <f>'4.  2011-2014 LRAM'!AD529*AD751</f>
        <v>0</v>
      </c>
      <c r="AE755" s="378">
        <f>'4.  2011-2014 LRAM'!AE529*AE751</f>
        <v>0</v>
      </c>
      <c r="AF755" s="378">
        <f>'4.  2011-2014 LRAM'!AF529*AF751</f>
        <v>0</v>
      </c>
      <c r="AG755" s="378">
        <f>'4.  2011-2014 LRAM'!AG529*AG751</f>
        <v>0</v>
      </c>
      <c r="AH755" s="378">
        <f>'4.  2011-2014 LRAM'!AH529*AH751</f>
        <v>0</v>
      </c>
      <c r="AI755" s="378">
        <f>'4.  2011-2014 LRAM'!AI529*AI751</f>
        <v>0</v>
      </c>
      <c r="AJ755" s="378">
        <f>'4.  2011-2014 LRAM'!AJ529*AJ751</f>
        <v>0</v>
      </c>
      <c r="AK755" s="378">
        <f>'4.  2011-2014 LRAM'!AK529*AK751</f>
        <v>0</v>
      </c>
      <c r="AL755" s="378">
        <f>'4.  2011-2014 LRAM'!AL529*AL751</f>
        <v>0</v>
      </c>
      <c r="AM755" s="629">
        <f t="shared" si="2273"/>
        <v>0</v>
      </c>
      <c r="AN755" s="443"/>
    </row>
    <row r="756" spans="2:40">
      <c r="B756" s="324" t="s">
        <v>318</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74">Y210*Y751</f>
        <v>0</v>
      </c>
      <c r="Z756" s="378">
        <f t="shared" si="2274"/>
        <v>0</v>
      </c>
      <c r="AA756" s="378">
        <f t="shared" si="2274"/>
        <v>0</v>
      </c>
      <c r="AB756" s="378">
        <f t="shared" si="2274"/>
        <v>0</v>
      </c>
      <c r="AC756" s="378">
        <f t="shared" si="2274"/>
        <v>0</v>
      </c>
      <c r="AD756" s="378">
        <f t="shared" si="2274"/>
        <v>0</v>
      </c>
      <c r="AE756" s="378">
        <f t="shared" si="2274"/>
        <v>0</v>
      </c>
      <c r="AF756" s="378">
        <f t="shared" si="2274"/>
        <v>0</v>
      </c>
      <c r="AG756" s="378">
        <f t="shared" si="2274"/>
        <v>0</v>
      </c>
      <c r="AH756" s="378">
        <f t="shared" si="2274"/>
        <v>0</v>
      </c>
      <c r="AI756" s="378">
        <f t="shared" si="2274"/>
        <v>0</v>
      </c>
      <c r="AJ756" s="378">
        <f t="shared" si="2274"/>
        <v>0</v>
      </c>
      <c r="AK756" s="378">
        <f t="shared" si="2274"/>
        <v>0</v>
      </c>
      <c r="AL756" s="378">
        <f t="shared" si="2274"/>
        <v>0</v>
      </c>
      <c r="AM756" s="629">
        <f t="shared" si="2273"/>
        <v>0</v>
      </c>
      <c r="AN756" s="443"/>
    </row>
    <row r="757" spans="2:40">
      <c r="B757" s="324" t="s">
        <v>319</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75">Y393*Y751</f>
        <v>0</v>
      </c>
      <c r="Z757" s="378">
        <f t="shared" si="2275"/>
        <v>0</v>
      </c>
      <c r="AA757" s="378">
        <f t="shared" si="2275"/>
        <v>0</v>
      </c>
      <c r="AB757" s="378">
        <f t="shared" si="2275"/>
        <v>0</v>
      </c>
      <c r="AC757" s="378">
        <f t="shared" si="2275"/>
        <v>0</v>
      </c>
      <c r="AD757" s="378">
        <f t="shared" si="2275"/>
        <v>0</v>
      </c>
      <c r="AE757" s="378">
        <f t="shared" si="2275"/>
        <v>0</v>
      </c>
      <c r="AF757" s="378">
        <f t="shared" si="2275"/>
        <v>0</v>
      </c>
      <c r="AG757" s="378">
        <f t="shared" si="2275"/>
        <v>0</v>
      </c>
      <c r="AH757" s="378">
        <f t="shared" si="2275"/>
        <v>0</v>
      </c>
      <c r="AI757" s="378">
        <f t="shared" si="2275"/>
        <v>0</v>
      </c>
      <c r="AJ757" s="378">
        <f t="shared" si="2275"/>
        <v>0</v>
      </c>
      <c r="AK757" s="378">
        <f t="shared" si="2275"/>
        <v>0</v>
      </c>
      <c r="AL757" s="378">
        <f t="shared" si="2275"/>
        <v>0</v>
      </c>
      <c r="AM757" s="629">
        <f t="shared" si="2273"/>
        <v>0</v>
      </c>
      <c r="AN757" s="443"/>
    </row>
    <row r="758" spans="2:40">
      <c r="B758" s="324" t="s">
        <v>320</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2276">Y576*Y751</f>
        <v>0</v>
      </c>
      <c r="Z758" s="378">
        <f t="shared" si="2276"/>
        <v>0</v>
      </c>
      <c r="AA758" s="378">
        <f t="shared" si="2276"/>
        <v>0</v>
      </c>
      <c r="AB758" s="378">
        <f t="shared" si="2276"/>
        <v>0</v>
      </c>
      <c r="AC758" s="378">
        <f t="shared" si="2276"/>
        <v>0</v>
      </c>
      <c r="AD758" s="378">
        <f t="shared" si="2276"/>
        <v>0</v>
      </c>
      <c r="AE758" s="378">
        <f t="shared" si="2276"/>
        <v>0</v>
      </c>
      <c r="AF758" s="378">
        <f t="shared" si="2276"/>
        <v>0</v>
      </c>
      <c r="AG758" s="378">
        <f t="shared" si="2276"/>
        <v>0</v>
      </c>
      <c r="AH758" s="378">
        <f t="shared" si="2276"/>
        <v>0</v>
      </c>
      <c r="AI758" s="378">
        <f t="shared" si="2276"/>
        <v>0</v>
      </c>
      <c r="AJ758" s="378">
        <f t="shared" si="2276"/>
        <v>0</v>
      </c>
      <c r="AK758" s="378">
        <f t="shared" si="2276"/>
        <v>0</v>
      </c>
      <c r="AL758" s="378">
        <f t="shared" si="2276"/>
        <v>0</v>
      </c>
      <c r="AM758" s="629">
        <f t="shared" si="2273"/>
        <v>0</v>
      </c>
      <c r="AN758" s="443"/>
    </row>
    <row r="759" spans="2:40">
      <c r="B759" s="324" t="s">
        <v>321</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Y748*Y751</f>
        <v>0</v>
      </c>
      <c r="Z759" s="378">
        <f t="shared" ref="Z759:AL759" si="2277">Z748*Z751</f>
        <v>0</v>
      </c>
      <c r="AA759" s="378">
        <f t="shared" si="2277"/>
        <v>0</v>
      </c>
      <c r="AB759" s="378">
        <f t="shared" si="2277"/>
        <v>0</v>
      </c>
      <c r="AC759" s="378">
        <f t="shared" si="2277"/>
        <v>0</v>
      </c>
      <c r="AD759" s="378">
        <f t="shared" si="2277"/>
        <v>0</v>
      </c>
      <c r="AE759" s="378">
        <f t="shared" si="2277"/>
        <v>0</v>
      </c>
      <c r="AF759" s="378">
        <f t="shared" si="2277"/>
        <v>0</v>
      </c>
      <c r="AG759" s="378">
        <f t="shared" si="2277"/>
        <v>0</v>
      </c>
      <c r="AH759" s="378">
        <f t="shared" si="2277"/>
        <v>0</v>
      </c>
      <c r="AI759" s="378">
        <f t="shared" si="2277"/>
        <v>0</v>
      </c>
      <c r="AJ759" s="378">
        <f t="shared" si="2277"/>
        <v>0</v>
      </c>
      <c r="AK759" s="378">
        <f t="shared" si="2277"/>
        <v>0</v>
      </c>
      <c r="AL759" s="378">
        <f t="shared" si="2277"/>
        <v>0</v>
      </c>
      <c r="AM759" s="629">
        <f t="shared" si="2273"/>
        <v>0</v>
      </c>
      <c r="AN759" s="443"/>
    </row>
    <row r="760" spans="2:40" ht="15.75">
      <c r="B760" s="349" t="s">
        <v>322</v>
      </c>
      <c r="C760" s="345"/>
      <c r="D760" s="336"/>
      <c r="E760" s="334"/>
      <c r="F760" s="334"/>
      <c r="G760" s="334"/>
      <c r="H760" s="334"/>
      <c r="I760" s="334"/>
      <c r="J760" s="334"/>
      <c r="K760" s="334"/>
      <c r="L760" s="334"/>
      <c r="M760" s="334"/>
      <c r="N760" s="334"/>
      <c r="O760" s="300"/>
      <c r="P760" s="334"/>
      <c r="Q760" s="334"/>
      <c r="R760" s="334"/>
      <c r="S760" s="336"/>
      <c r="T760" s="336"/>
      <c r="U760" s="336"/>
      <c r="V760" s="336"/>
      <c r="W760" s="334"/>
      <c r="X760" s="334"/>
      <c r="Y760" s="346">
        <f>SUM(Y752:Y759)</f>
        <v>0</v>
      </c>
      <c r="Z760" s="346">
        <f>SUM(Z752:Z759)</f>
        <v>0</v>
      </c>
      <c r="AA760" s="346">
        <f t="shared" ref="AA760:AE760" si="2278">SUM(AA752:AA759)</f>
        <v>0</v>
      </c>
      <c r="AB760" s="346">
        <f t="shared" si="2278"/>
        <v>0</v>
      </c>
      <c r="AC760" s="346">
        <f t="shared" si="2278"/>
        <v>0</v>
      </c>
      <c r="AD760" s="346">
        <f t="shared" si="2278"/>
        <v>0</v>
      </c>
      <c r="AE760" s="346">
        <f t="shared" si="2278"/>
        <v>0</v>
      </c>
      <c r="AF760" s="346">
        <f t="shared" ref="AF760:AL760" si="2279">SUM(AF752:AF759)</f>
        <v>0</v>
      </c>
      <c r="AG760" s="346">
        <f t="shared" si="2279"/>
        <v>0</v>
      </c>
      <c r="AH760" s="346">
        <f t="shared" si="2279"/>
        <v>0</v>
      </c>
      <c r="AI760" s="346">
        <f t="shared" si="2279"/>
        <v>0</v>
      </c>
      <c r="AJ760" s="346">
        <f t="shared" si="2279"/>
        <v>0</v>
      </c>
      <c r="AK760" s="346">
        <f t="shared" si="2279"/>
        <v>0</v>
      </c>
      <c r="AL760" s="346">
        <f t="shared" si="2279"/>
        <v>0</v>
      </c>
      <c r="AM760" s="407">
        <f>SUM(AM752:AM759)</f>
        <v>0</v>
      </c>
      <c r="AN760" s="443"/>
    </row>
    <row r="761" spans="2:40" ht="15.75">
      <c r="B761" s="349" t="s">
        <v>323</v>
      </c>
      <c r="C761" s="345"/>
      <c r="D761" s="350"/>
      <c r="E761" s="334"/>
      <c r="F761" s="334"/>
      <c r="G761" s="334"/>
      <c r="H761" s="334"/>
      <c r="I761" s="334"/>
      <c r="J761" s="334"/>
      <c r="K761" s="334"/>
      <c r="L761" s="334"/>
      <c r="M761" s="334"/>
      <c r="N761" s="334"/>
      <c r="O761" s="300"/>
      <c r="P761" s="334"/>
      <c r="Q761" s="334"/>
      <c r="R761" s="334"/>
      <c r="S761" s="336"/>
      <c r="T761" s="336"/>
      <c r="U761" s="336"/>
      <c r="V761" s="336"/>
      <c r="W761" s="334"/>
      <c r="X761" s="334"/>
      <c r="Y761" s="347">
        <f>Y749*Y751</f>
        <v>0</v>
      </c>
      <c r="Z761" s="347">
        <f t="shared" ref="Z761:AE761" si="2280">Z749*Z751</f>
        <v>0</v>
      </c>
      <c r="AA761" s="347">
        <f t="shared" si="2280"/>
        <v>0</v>
      </c>
      <c r="AB761" s="347">
        <f t="shared" si="2280"/>
        <v>0</v>
      </c>
      <c r="AC761" s="347">
        <f t="shared" si="2280"/>
        <v>0</v>
      </c>
      <c r="AD761" s="347">
        <f t="shared" si="2280"/>
        <v>0</v>
      </c>
      <c r="AE761" s="347">
        <f t="shared" si="2280"/>
        <v>0</v>
      </c>
      <c r="AF761" s="347">
        <f t="shared" ref="AF761:AL761" si="2281">AF749*AF751</f>
        <v>0</v>
      </c>
      <c r="AG761" s="347">
        <f t="shared" si="2281"/>
        <v>0</v>
      </c>
      <c r="AH761" s="347">
        <f t="shared" si="2281"/>
        <v>0</v>
      </c>
      <c r="AI761" s="347">
        <f t="shared" si="2281"/>
        <v>0</v>
      </c>
      <c r="AJ761" s="347">
        <f t="shared" si="2281"/>
        <v>0</v>
      </c>
      <c r="AK761" s="347">
        <f t="shared" si="2281"/>
        <v>0</v>
      </c>
      <c r="AL761" s="347">
        <f t="shared" si="2281"/>
        <v>0</v>
      </c>
      <c r="AM761" s="407">
        <f>SUM(Y761:AL761)</f>
        <v>0</v>
      </c>
      <c r="AN761" s="443"/>
    </row>
    <row r="762" spans="2:40" ht="15.75">
      <c r="B762" s="349" t="s">
        <v>324</v>
      </c>
      <c r="C762" s="345"/>
      <c r="D762" s="350"/>
      <c r="E762" s="334"/>
      <c r="F762" s="334"/>
      <c r="G762" s="334"/>
      <c r="H762" s="334"/>
      <c r="I762" s="334"/>
      <c r="J762" s="334"/>
      <c r="K762" s="334"/>
      <c r="L762" s="334"/>
      <c r="M762" s="334"/>
      <c r="N762" s="334"/>
      <c r="O762" s="300"/>
      <c r="P762" s="334"/>
      <c r="Q762" s="334"/>
      <c r="R762" s="334"/>
      <c r="S762" s="350"/>
      <c r="T762" s="350"/>
      <c r="U762" s="350"/>
      <c r="V762" s="350"/>
      <c r="W762" s="334"/>
      <c r="X762" s="334"/>
      <c r="Y762" s="351"/>
      <c r="Z762" s="351"/>
      <c r="AA762" s="351"/>
      <c r="AB762" s="351"/>
      <c r="AC762" s="351"/>
      <c r="AD762" s="351"/>
      <c r="AE762" s="351"/>
      <c r="AF762" s="351"/>
      <c r="AG762" s="351"/>
      <c r="AH762" s="351"/>
      <c r="AI762" s="351"/>
      <c r="AJ762" s="351"/>
      <c r="AK762" s="351"/>
      <c r="AL762" s="351"/>
      <c r="AM762" s="407">
        <f>AM760-AM761</f>
        <v>0</v>
      </c>
      <c r="AN762" s="443"/>
    </row>
    <row r="763" spans="2:40">
      <c r="B763" s="324"/>
      <c r="C763" s="350"/>
      <c r="D763" s="350"/>
      <c r="E763" s="334"/>
      <c r="F763" s="334"/>
      <c r="G763" s="334"/>
      <c r="H763" s="334"/>
      <c r="I763" s="334"/>
      <c r="J763" s="334"/>
      <c r="K763" s="334"/>
      <c r="L763" s="334"/>
      <c r="M763" s="334"/>
      <c r="N763" s="334"/>
      <c r="O763" s="300"/>
      <c r="P763" s="334"/>
      <c r="Q763" s="334"/>
      <c r="R763" s="334"/>
      <c r="S763" s="350"/>
      <c r="T763" s="345"/>
      <c r="U763" s="350"/>
      <c r="V763" s="350"/>
      <c r="W763" s="334"/>
      <c r="X763" s="334"/>
      <c r="Y763" s="352"/>
      <c r="Z763" s="352"/>
      <c r="AA763" s="352"/>
      <c r="AB763" s="352"/>
      <c r="AC763" s="352"/>
      <c r="AD763" s="352"/>
      <c r="AE763" s="352"/>
      <c r="AF763" s="352"/>
      <c r="AG763" s="352"/>
      <c r="AH763" s="352"/>
      <c r="AI763" s="352"/>
      <c r="AJ763" s="352"/>
      <c r="AK763" s="352"/>
      <c r="AL763" s="352"/>
      <c r="AM763" s="348"/>
      <c r="AN763" s="443"/>
    </row>
    <row r="764" spans="2:40">
      <c r="B764" s="439" t="s">
        <v>325</v>
      </c>
      <c r="C764" s="304"/>
      <c r="D764" s="279"/>
      <c r="E764" s="279"/>
      <c r="F764" s="279"/>
      <c r="G764" s="279"/>
      <c r="H764" s="279"/>
      <c r="I764" s="279"/>
      <c r="J764" s="279"/>
      <c r="K764" s="279"/>
      <c r="L764" s="279"/>
      <c r="M764" s="279"/>
      <c r="N764" s="279"/>
      <c r="O764" s="357"/>
      <c r="P764" s="279"/>
      <c r="Q764" s="279"/>
      <c r="R764" s="279"/>
      <c r="S764" s="304"/>
      <c r="T764" s="309"/>
      <c r="U764" s="309"/>
      <c r="V764" s="279"/>
      <c r="W764" s="279"/>
      <c r="X764" s="309"/>
      <c r="Y764" s="291">
        <f>SUMPRODUCT(E587:E746,Y587:Y746)</f>
        <v>48479895.090633765</v>
      </c>
      <c r="Z764" s="291">
        <f>SUMPRODUCT(E587:E746,Z587:Z746)</f>
        <v>9917455.1870581675</v>
      </c>
      <c r="AA764" s="291">
        <f t="shared" ref="AA764:AL764" si="2282">IF(AA585="kw",SUMPRODUCT($N$587:$N$746,$P$587:$P$746,AA587:AA746),SUMPRODUCT($E$587:$E$746,AA587:AA746))</f>
        <v>215128.47902265057</v>
      </c>
      <c r="AB764" s="291">
        <f t="shared" si="2282"/>
        <v>12254.101446480232</v>
      </c>
      <c r="AC764" s="291">
        <f t="shared" si="2282"/>
        <v>18051.756527421032</v>
      </c>
      <c r="AD764" s="291">
        <f t="shared" si="2282"/>
        <v>73.807554577546028</v>
      </c>
      <c r="AE764" s="291">
        <f t="shared" si="2282"/>
        <v>1441.9022749306916</v>
      </c>
      <c r="AF764" s="291">
        <f t="shared" si="2282"/>
        <v>0</v>
      </c>
      <c r="AG764" s="291">
        <f t="shared" si="2282"/>
        <v>0</v>
      </c>
      <c r="AH764" s="291">
        <f t="shared" si="2282"/>
        <v>0</v>
      </c>
      <c r="AI764" s="291">
        <f t="shared" si="2282"/>
        <v>0</v>
      </c>
      <c r="AJ764" s="291">
        <f t="shared" si="2282"/>
        <v>0</v>
      </c>
      <c r="AK764" s="291">
        <f t="shared" si="2282"/>
        <v>0</v>
      </c>
      <c r="AL764" s="291">
        <f t="shared" si="2282"/>
        <v>0</v>
      </c>
      <c r="AM764" s="337"/>
    </row>
    <row r="765" spans="2:40">
      <c r="B765" s="440" t="s">
        <v>326</v>
      </c>
      <c r="C765" s="364"/>
      <c r="D765" s="384"/>
      <c r="E765" s="384"/>
      <c r="F765" s="384"/>
      <c r="G765" s="384"/>
      <c r="H765" s="384"/>
      <c r="I765" s="384"/>
      <c r="J765" s="384"/>
      <c r="K765" s="384"/>
      <c r="L765" s="384"/>
      <c r="M765" s="384"/>
      <c r="N765" s="384"/>
      <c r="O765" s="383"/>
      <c r="P765" s="384"/>
      <c r="Q765" s="384"/>
      <c r="R765" s="384"/>
      <c r="S765" s="364"/>
      <c r="T765" s="385"/>
      <c r="U765" s="385"/>
      <c r="V765" s="384"/>
      <c r="W765" s="384"/>
      <c r="X765" s="385"/>
      <c r="Y765" s="326">
        <f>SUMPRODUCT(F587:F746,Y587:Y746)</f>
        <v>0</v>
      </c>
      <c r="Z765" s="326">
        <f>SUMPRODUCT(F587:F746,Z587:Z746)</f>
        <v>0</v>
      </c>
      <c r="AA765" s="326">
        <f t="shared" ref="AA765:AL765" si="2283">IF(AA585="kw",SUMPRODUCT($N$587:$N$746,$Q$587:$Q$746,AA587:AA746),SUMPRODUCT($F$587:$F$746,AA587:AA746))</f>
        <v>0</v>
      </c>
      <c r="AB765" s="326">
        <f t="shared" si="2283"/>
        <v>0</v>
      </c>
      <c r="AC765" s="326">
        <f t="shared" si="2283"/>
        <v>0</v>
      </c>
      <c r="AD765" s="326">
        <f t="shared" si="2283"/>
        <v>0</v>
      </c>
      <c r="AE765" s="326">
        <f t="shared" si="2283"/>
        <v>0</v>
      </c>
      <c r="AF765" s="326">
        <f t="shared" si="2283"/>
        <v>0</v>
      </c>
      <c r="AG765" s="326">
        <f t="shared" si="2283"/>
        <v>0</v>
      </c>
      <c r="AH765" s="326">
        <f t="shared" si="2283"/>
        <v>0</v>
      </c>
      <c r="AI765" s="326">
        <f t="shared" si="2283"/>
        <v>0</v>
      </c>
      <c r="AJ765" s="326">
        <f t="shared" si="2283"/>
        <v>0</v>
      </c>
      <c r="AK765" s="326">
        <f t="shared" si="2283"/>
        <v>0</v>
      </c>
      <c r="AL765" s="326">
        <f t="shared" si="2283"/>
        <v>0</v>
      </c>
      <c r="AM765" s="386"/>
    </row>
    <row r="766" spans="2:40" ht="20.25" customHeight="1">
      <c r="B766" s="368" t="s">
        <v>921</v>
      </c>
      <c r="C766" s="387"/>
      <c r="D766" s="388"/>
      <c r="E766" s="388"/>
      <c r="F766" s="388"/>
      <c r="G766" s="388"/>
      <c r="H766" s="388"/>
      <c r="I766" s="388"/>
      <c r="J766" s="388"/>
      <c r="K766" s="388"/>
      <c r="L766" s="388"/>
      <c r="M766" s="388"/>
      <c r="N766" s="388"/>
      <c r="O766" s="388"/>
      <c r="P766" s="388"/>
      <c r="Q766" s="388"/>
      <c r="R766" s="388"/>
      <c r="S766" s="371"/>
      <c r="T766" s="372"/>
      <c r="U766" s="388"/>
      <c r="V766" s="388"/>
      <c r="W766" s="388"/>
      <c r="X766" s="388"/>
      <c r="Y766" s="409"/>
      <c r="Z766" s="409"/>
      <c r="AA766" s="409"/>
      <c r="AB766" s="409"/>
      <c r="AC766" s="409"/>
      <c r="AD766" s="409"/>
      <c r="AE766" s="409"/>
      <c r="AF766" s="409"/>
      <c r="AG766" s="409"/>
      <c r="AH766" s="409"/>
      <c r="AI766" s="409"/>
      <c r="AJ766" s="409"/>
      <c r="AK766" s="409"/>
      <c r="AL766" s="409"/>
      <c r="AM766" s="389"/>
    </row>
    <row r="769" spans="1:39" ht="15.75">
      <c r="B769" s="280" t="s">
        <v>327</v>
      </c>
      <c r="C769" s="281"/>
      <c r="D769" s="590" t="s">
        <v>526</v>
      </c>
      <c r="E769" s="253"/>
      <c r="F769" s="590"/>
      <c r="G769" s="253"/>
      <c r="H769" s="253"/>
      <c r="I769" s="253"/>
      <c r="J769" s="253"/>
      <c r="K769" s="253"/>
      <c r="L769" s="253"/>
      <c r="M769" s="253"/>
      <c r="N769" s="253"/>
      <c r="O769" s="281"/>
      <c r="P769" s="253"/>
      <c r="Q769" s="253"/>
      <c r="R769" s="253"/>
      <c r="S769" s="253"/>
      <c r="T769" s="253"/>
      <c r="U769" s="253"/>
      <c r="V769" s="253"/>
      <c r="W769" s="253"/>
      <c r="X769" s="253"/>
      <c r="Y769" s="270"/>
      <c r="Z769" s="267"/>
      <c r="AA769" s="267"/>
      <c r="AB769" s="267"/>
      <c r="AC769" s="267"/>
      <c r="AD769" s="267"/>
      <c r="AE769" s="267"/>
      <c r="AF769" s="267"/>
      <c r="AG769" s="267"/>
      <c r="AH769" s="267"/>
      <c r="AI769" s="267"/>
      <c r="AJ769" s="267"/>
      <c r="AK769" s="267"/>
      <c r="AL769" s="267"/>
    </row>
    <row r="770" spans="1:39" ht="33" customHeight="1">
      <c r="B770" s="824" t="s">
        <v>211</v>
      </c>
      <c r="C770" s="826" t="s">
        <v>33</v>
      </c>
      <c r="D770" s="284" t="s">
        <v>422</v>
      </c>
      <c r="E770" s="828" t="s">
        <v>209</v>
      </c>
      <c r="F770" s="829"/>
      <c r="G770" s="829"/>
      <c r="H770" s="829"/>
      <c r="I770" s="829"/>
      <c r="J770" s="829"/>
      <c r="K770" s="829"/>
      <c r="L770" s="829"/>
      <c r="M770" s="830"/>
      <c r="N770" s="831" t="s">
        <v>213</v>
      </c>
      <c r="O770" s="284" t="s">
        <v>423</v>
      </c>
      <c r="P770" s="828" t="s">
        <v>212</v>
      </c>
      <c r="Q770" s="829"/>
      <c r="R770" s="829"/>
      <c r="S770" s="829"/>
      <c r="T770" s="829"/>
      <c r="U770" s="829"/>
      <c r="V770" s="829"/>
      <c r="W770" s="829"/>
      <c r="X770" s="830"/>
      <c r="Y770" s="821" t="s">
        <v>243</v>
      </c>
      <c r="Z770" s="822"/>
      <c r="AA770" s="822"/>
      <c r="AB770" s="822"/>
      <c r="AC770" s="822"/>
      <c r="AD770" s="822"/>
      <c r="AE770" s="822"/>
      <c r="AF770" s="822"/>
      <c r="AG770" s="822"/>
      <c r="AH770" s="822"/>
      <c r="AI770" s="822"/>
      <c r="AJ770" s="822"/>
      <c r="AK770" s="822"/>
      <c r="AL770" s="822"/>
      <c r="AM770" s="823"/>
    </row>
    <row r="771" spans="1:39" ht="65.25" customHeight="1">
      <c r="B771" s="825"/>
      <c r="C771" s="827"/>
      <c r="D771" s="285">
        <v>2019</v>
      </c>
      <c r="E771" s="285">
        <v>2020</v>
      </c>
      <c r="F771" s="285">
        <v>2021</v>
      </c>
      <c r="G771" s="285">
        <v>2022</v>
      </c>
      <c r="H771" s="285">
        <v>2023</v>
      </c>
      <c r="I771" s="285">
        <v>2024</v>
      </c>
      <c r="J771" s="285">
        <v>2025</v>
      </c>
      <c r="K771" s="285">
        <v>2026</v>
      </c>
      <c r="L771" s="285">
        <v>2027</v>
      </c>
      <c r="M771" s="285">
        <v>2028</v>
      </c>
      <c r="N771" s="832"/>
      <c r="O771" s="285">
        <v>2019</v>
      </c>
      <c r="P771" s="285">
        <v>2020</v>
      </c>
      <c r="Q771" s="285">
        <v>2021</v>
      </c>
      <c r="R771" s="285">
        <v>2022</v>
      </c>
      <c r="S771" s="285">
        <v>2023</v>
      </c>
      <c r="T771" s="285">
        <v>2024</v>
      </c>
      <c r="U771" s="285">
        <v>2025</v>
      </c>
      <c r="V771" s="285">
        <v>2026</v>
      </c>
      <c r="W771" s="285">
        <v>2027</v>
      </c>
      <c r="X771" s="285">
        <v>2028</v>
      </c>
      <c r="Y771" s="285" t="str">
        <f>'1.  LRAMVA Summary'!D52</f>
        <v>Residential</v>
      </c>
      <c r="Z771" s="285" t="str">
        <f>'1.  LRAMVA Summary'!E52</f>
        <v>GS&lt;50 kW</v>
      </c>
      <c r="AA771" s="285" t="str">
        <f>'1.  LRAMVA Summary'!F52</f>
        <v>GS&gt;50 kW</v>
      </c>
      <c r="AB771" s="285" t="str">
        <f>'1.  LRAMVA Summary'!G52</f>
        <v>Large Use</v>
      </c>
      <c r="AC771" s="285" t="str">
        <f>'1.  LRAMVA Summary'!H52</f>
        <v>Unmetered Scattered Load</v>
      </c>
      <c r="AD771" s="285" t="str">
        <f>'1.  LRAMVA Summary'!I52</f>
        <v>Sentinel Lighting</v>
      </c>
      <c r="AE771" s="285" t="str">
        <f>'1.  LRAMVA Summary'!J52</f>
        <v>Street Lighting</v>
      </c>
      <c r="AF771" s="285" t="str">
        <f>'1.  LRAMVA Summary'!K52</f>
        <v/>
      </c>
      <c r="AG771" s="285" t="str">
        <f>'1.  LRAMVA Summary'!L52</f>
        <v/>
      </c>
      <c r="AH771" s="285" t="str">
        <f>'1.  LRAMVA Summary'!M52</f>
        <v/>
      </c>
      <c r="AI771" s="285" t="str">
        <f>'1.  LRAMVA Summary'!N52</f>
        <v/>
      </c>
      <c r="AJ771" s="285" t="str">
        <f>'1.  LRAMVA Summary'!O52</f>
        <v/>
      </c>
      <c r="AK771" s="285" t="str">
        <f>'1.  LRAMVA Summary'!P52</f>
        <v/>
      </c>
      <c r="AL771" s="285" t="str">
        <f>'1.  LRAMVA Summary'!Q52</f>
        <v/>
      </c>
      <c r="AM771" s="287" t="str">
        <f>'1.  LRAMVA Summary'!R52</f>
        <v>Total</v>
      </c>
    </row>
    <row r="772" spans="1:39" ht="15.75" customHeight="1">
      <c r="A772" s="532"/>
      <c r="B772" s="518" t="s">
        <v>504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t="str">
        <f>'1.  LRAMVA Summary'!D53</f>
        <v>kWh</v>
      </c>
      <c r="Z772" s="291" t="str">
        <f>'1.  LRAMVA Summary'!E53</f>
        <v>kWh</v>
      </c>
      <c r="AA772" s="291" t="str">
        <f>'1.  LRAMVA Summary'!F53</f>
        <v>kW</v>
      </c>
      <c r="AB772" s="291" t="str">
        <f>'1.  LRAMVA Summary'!G53</f>
        <v>kW</v>
      </c>
      <c r="AC772" s="291" t="str">
        <f>'1.  LRAMVA Summary'!H53</f>
        <v>kWh</v>
      </c>
      <c r="AD772" s="291" t="str">
        <f>'1.  LRAMVA Summary'!I53</f>
        <v>kW</v>
      </c>
      <c r="AE772" s="291" t="str">
        <f>'1.  LRAMVA Summary'!J53</f>
        <v>kW</v>
      </c>
      <c r="AF772" s="291">
        <f>'1.  LRAMVA Summary'!K53</f>
        <v>0</v>
      </c>
      <c r="AG772" s="291">
        <f>'1.  LRAMVA Summary'!L53</f>
        <v>0</v>
      </c>
      <c r="AH772" s="291">
        <f>'1.  LRAMVA Summary'!M53</f>
        <v>0</v>
      </c>
      <c r="AI772" s="291">
        <f>'1.  LRAMVA Summary'!N53</f>
        <v>0</v>
      </c>
      <c r="AJ772" s="291">
        <f>'1.  LRAMVA Summary'!O53</f>
        <v>0</v>
      </c>
      <c r="AK772" s="291">
        <f>'1.  LRAMVA Summary'!P53</f>
        <v>0</v>
      </c>
      <c r="AL772" s="291">
        <f>'1.  LRAMVA Summary'!Q53</f>
        <v>0</v>
      </c>
      <c r="AM772" s="292"/>
    </row>
    <row r="773" spans="1:39" ht="15.75" hidden="1" outlineLevel="1">
      <c r="A773" s="532"/>
      <c r="B773" s="504" t="s">
        <v>497</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c r="Z773" s="291"/>
      <c r="AA773" s="291"/>
      <c r="AB773" s="291"/>
      <c r="AC773" s="291"/>
      <c r="AD773" s="291"/>
      <c r="AE773" s="291"/>
      <c r="AF773" s="291"/>
      <c r="AG773" s="291"/>
      <c r="AH773" s="291"/>
      <c r="AI773" s="291"/>
      <c r="AJ773" s="291"/>
      <c r="AK773" s="291"/>
      <c r="AL773" s="291"/>
      <c r="AM773" s="292"/>
    </row>
    <row r="774" spans="1:39" hidden="1" outlineLevel="1">
      <c r="A774" s="532">
        <v>1</v>
      </c>
      <c r="B774" s="428" t="s">
        <v>95</v>
      </c>
      <c r="C774" s="291" t="s">
        <v>25</v>
      </c>
      <c r="D774" s="295"/>
      <c r="E774" s="295"/>
      <c r="F774" s="295"/>
      <c r="G774" s="295"/>
      <c r="H774" s="295"/>
      <c r="I774" s="295"/>
      <c r="J774" s="295"/>
      <c r="K774" s="295"/>
      <c r="L774" s="295"/>
      <c r="M774" s="295"/>
      <c r="N774" s="291"/>
      <c r="O774" s="295"/>
      <c r="P774" s="295"/>
      <c r="Q774" s="295"/>
      <c r="R774" s="295"/>
      <c r="S774" s="295"/>
      <c r="T774" s="295"/>
      <c r="U774" s="295"/>
      <c r="V774" s="295"/>
      <c r="W774" s="295"/>
      <c r="X774" s="295"/>
      <c r="Y774" s="410"/>
      <c r="Z774" s="410"/>
      <c r="AA774" s="410"/>
      <c r="AB774" s="410"/>
      <c r="AC774" s="410"/>
      <c r="AD774" s="410"/>
      <c r="AE774" s="410"/>
      <c r="AF774" s="410"/>
      <c r="AG774" s="410"/>
      <c r="AH774" s="410"/>
      <c r="AI774" s="410"/>
      <c r="AJ774" s="410"/>
      <c r="AK774" s="410"/>
      <c r="AL774" s="410"/>
      <c r="AM774" s="296">
        <f>SUM(Y774:AL774)</f>
        <v>0</v>
      </c>
    </row>
    <row r="775" spans="1:39" hidden="1" outlineLevel="1">
      <c r="A775" s="532"/>
      <c r="B775" s="294" t="s">
        <v>342</v>
      </c>
      <c r="C775" s="291" t="s">
        <v>163</v>
      </c>
      <c r="D775" s="295"/>
      <c r="E775" s="295"/>
      <c r="F775" s="295"/>
      <c r="G775" s="295"/>
      <c r="H775" s="295"/>
      <c r="I775" s="295"/>
      <c r="J775" s="295"/>
      <c r="K775" s="295"/>
      <c r="L775" s="295"/>
      <c r="M775" s="295"/>
      <c r="N775" s="468"/>
      <c r="O775" s="295"/>
      <c r="P775" s="295"/>
      <c r="Q775" s="295"/>
      <c r="R775" s="295"/>
      <c r="S775" s="295"/>
      <c r="T775" s="295"/>
      <c r="U775" s="295"/>
      <c r="V775" s="295"/>
      <c r="W775" s="295"/>
      <c r="X775" s="295"/>
      <c r="Y775" s="411">
        <f>Y774</f>
        <v>0</v>
      </c>
      <c r="Z775" s="411">
        <f t="shared" ref="Z775" si="2284">Z774</f>
        <v>0</v>
      </c>
      <c r="AA775" s="411">
        <f t="shared" ref="AA775" si="2285">AA774</f>
        <v>0</v>
      </c>
      <c r="AB775" s="411">
        <f t="shared" ref="AB775" si="2286">AB774</f>
        <v>0</v>
      </c>
      <c r="AC775" s="411">
        <f t="shared" ref="AC775" si="2287">AC774</f>
        <v>0</v>
      </c>
      <c r="AD775" s="411">
        <f t="shared" ref="AD775" si="2288">AD774</f>
        <v>0</v>
      </c>
      <c r="AE775" s="411">
        <f t="shared" ref="AE775" si="2289">AE774</f>
        <v>0</v>
      </c>
      <c r="AF775" s="411">
        <f t="shared" ref="AF775" si="2290">AF774</f>
        <v>0</v>
      </c>
      <c r="AG775" s="411">
        <f t="shared" ref="AG775" si="2291">AG774</f>
        <v>0</v>
      </c>
      <c r="AH775" s="411">
        <f t="shared" ref="AH775" si="2292">AH774</f>
        <v>0</v>
      </c>
      <c r="AI775" s="411">
        <f t="shared" ref="AI775" si="2293">AI774</f>
        <v>0</v>
      </c>
      <c r="AJ775" s="411">
        <f t="shared" ref="AJ775" si="2294">AJ774</f>
        <v>0</v>
      </c>
      <c r="AK775" s="411">
        <f t="shared" ref="AK775" si="2295">AK774</f>
        <v>0</v>
      </c>
      <c r="AL775" s="411">
        <f t="shared" ref="AL775" si="2296">AL774</f>
        <v>0</v>
      </c>
      <c r="AM775" s="297"/>
    </row>
    <row r="776" spans="1:39" ht="15.75" hidden="1" outlineLevel="1">
      <c r="A776" s="532"/>
      <c r="B776" s="298"/>
      <c r="C776" s="299"/>
      <c r="D776" s="299"/>
      <c r="E776" s="299"/>
      <c r="F776" s="299"/>
      <c r="G776" s="299"/>
      <c r="H776" s="299"/>
      <c r="I776" s="299"/>
      <c r="J776" s="299"/>
      <c r="K776" s="299"/>
      <c r="L776" s="299"/>
      <c r="M776" s="299"/>
      <c r="N776" s="300"/>
      <c r="O776" s="299"/>
      <c r="P776" s="299"/>
      <c r="Q776" s="299"/>
      <c r="R776" s="299"/>
      <c r="S776" s="299"/>
      <c r="T776" s="299"/>
      <c r="U776" s="299"/>
      <c r="V776" s="299"/>
      <c r="W776" s="299"/>
      <c r="X776" s="299"/>
      <c r="Y776" s="412"/>
      <c r="Z776" s="413"/>
      <c r="AA776" s="413"/>
      <c r="AB776" s="413"/>
      <c r="AC776" s="413"/>
      <c r="AD776" s="413"/>
      <c r="AE776" s="413"/>
      <c r="AF776" s="413"/>
      <c r="AG776" s="413"/>
      <c r="AH776" s="413"/>
      <c r="AI776" s="413"/>
      <c r="AJ776" s="413"/>
      <c r="AK776" s="413"/>
      <c r="AL776" s="413"/>
      <c r="AM776" s="302"/>
    </row>
    <row r="777" spans="1:39" hidden="1" outlineLevel="1">
      <c r="A777" s="532">
        <v>2</v>
      </c>
      <c r="B777" s="428" t="s">
        <v>96</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hidden="1" outlineLevel="1">
      <c r="A778" s="532"/>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2297">Z777</f>
        <v>0</v>
      </c>
      <c r="AA778" s="411">
        <f t="shared" ref="AA778" si="2298">AA777</f>
        <v>0</v>
      </c>
      <c r="AB778" s="411">
        <f t="shared" ref="AB778" si="2299">AB777</f>
        <v>0</v>
      </c>
      <c r="AC778" s="411">
        <f t="shared" ref="AC778" si="2300">AC777</f>
        <v>0</v>
      </c>
      <c r="AD778" s="411">
        <f t="shared" ref="AD778" si="2301">AD777</f>
        <v>0</v>
      </c>
      <c r="AE778" s="411">
        <f t="shared" ref="AE778" si="2302">AE777</f>
        <v>0</v>
      </c>
      <c r="AF778" s="411">
        <f t="shared" ref="AF778" si="2303">AF777</f>
        <v>0</v>
      </c>
      <c r="AG778" s="411">
        <f t="shared" ref="AG778" si="2304">AG777</f>
        <v>0</v>
      </c>
      <c r="AH778" s="411">
        <f t="shared" ref="AH778" si="2305">AH777</f>
        <v>0</v>
      </c>
      <c r="AI778" s="411">
        <f t="shared" ref="AI778" si="2306">AI777</f>
        <v>0</v>
      </c>
      <c r="AJ778" s="411">
        <f t="shared" ref="AJ778" si="2307">AJ777</f>
        <v>0</v>
      </c>
      <c r="AK778" s="411">
        <f t="shared" ref="AK778" si="2308">AK777</f>
        <v>0</v>
      </c>
      <c r="AL778" s="411">
        <f t="shared" ref="AL778" si="2309">AL777</f>
        <v>0</v>
      </c>
      <c r="AM778" s="297"/>
    </row>
    <row r="779" spans="1:39" ht="15.75" hidden="1" outlineLevel="1">
      <c r="A779" s="532"/>
      <c r="B779" s="298"/>
      <c r="C779" s="299"/>
      <c r="D779" s="304"/>
      <c r="E779" s="304"/>
      <c r="F779" s="304"/>
      <c r="G779" s="304"/>
      <c r="H779" s="304"/>
      <c r="I779" s="304"/>
      <c r="J779" s="304"/>
      <c r="K779" s="304"/>
      <c r="L779" s="304"/>
      <c r="M779" s="304"/>
      <c r="N779" s="300"/>
      <c r="O779" s="304"/>
      <c r="P779" s="304"/>
      <c r="Q779" s="304"/>
      <c r="R779" s="304"/>
      <c r="S779" s="304"/>
      <c r="T779" s="304"/>
      <c r="U779" s="304"/>
      <c r="V779" s="304"/>
      <c r="W779" s="304"/>
      <c r="X779" s="304"/>
      <c r="Y779" s="412"/>
      <c r="Z779" s="413"/>
      <c r="AA779" s="413"/>
      <c r="AB779" s="413"/>
      <c r="AC779" s="413"/>
      <c r="AD779" s="413"/>
      <c r="AE779" s="413"/>
      <c r="AF779" s="413"/>
      <c r="AG779" s="413"/>
      <c r="AH779" s="413"/>
      <c r="AI779" s="413"/>
      <c r="AJ779" s="413"/>
      <c r="AK779" s="413"/>
      <c r="AL779" s="413"/>
      <c r="AM779" s="302"/>
    </row>
    <row r="780" spans="1:39" hidden="1" outlineLevel="1">
      <c r="A780" s="532">
        <v>3</v>
      </c>
      <c r="B780" s="428" t="s">
        <v>97</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0"/>
      <c r="Z780" s="410"/>
      <c r="AA780" s="410"/>
      <c r="AB780" s="410"/>
      <c r="AC780" s="410"/>
      <c r="AD780" s="410"/>
      <c r="AE780" s="410"/>
      <c r="AF780" s="410"/>
      <c r="AG780" s="410"/>
      <c r="AH780" s="410"/>
      <c r="AI780" s="410"/>
      <c r="AJ780" s="410"/>
      <c r="AK780" s="410"/>
      <c r="AL780" s="410"/>
      <c r="AM780" s="296">
        <f>SUM(Y780:AL780)</f>
        <v>0</v>
      </c>
    </row>
    <row r="781" spans="1:39" hidden="1" outlineLevel="1">
      <c r="A781" s="532"/>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2310">Z780</f>
        <v>0</v>
      </c>
      <c r="AA781" s="411">
        <f t="shared" ref="AA781" si="2311">AA780</f>
        <v>0</v>
      </c>
      <c r="AB781" s="411">
        <f t="shared" ref="AB781" si="2312">AB780</f>
        <v>0</v>
      </c>
      <c r="AC781" s="411">
        <f t="shared" ref="AC781" si="2313">AC780</f>
        <v>0</v>
      </c>
      <c r="AD781" s="411">
        <f t="shared" ref="AD781" si="2314">AD780</f>
        <v>0</v>
      </c>
      <c r="AE781" s="411">
        <f t="shared" ref="AE781" si="2315">AE780</f>
        <v>0</v>
      </c>
      <c r="AF781" s="411">
        <f t="shared" ref="AF781" si="2316">AF780</f>
        <v>0</v>
      </c>
      <c r="AG781" s="411">
        <f t="shared" ref="AG781" si="2317">AG780</f>
        <v>0</v>
      </c>
      <c r="AH781" s="411">
        <f t="shared" ref="AH781" si="2318">AH780</f>
        <v>0</v>
      </c>
      <c r="AI781" s="411">
        <f t="shared" ref="AI781" si="2319">AI780</f>
        <v>0</v>
      </c>
      <c r="AJ781" s="411">
        <f t="shared" ref="AJ781" si="2320">AJ780</f>
        <v>0</v>
      </c>
      <c r="AK781" s="411">
        <f t="shared" ref="AK781" si="2321">AK780</f>
        <v>0</v>
      </c>
      <c r="AL781" s="411">
        <f t="shared" ref="AL781" si="2322">AL780</f>
        <v>0</v>
      </c>
      <c r="AM781" s="297"/>
    </row>
    <row r="782" spans="1:39" hidden="1" outlineLevel="1">
      <c r="A782" s="532"/>
      <c r="B782" s="294"/>
      <c r="C782" s="305"/>
      <c r="D782" s="291"/>
      <c r="E782" s="291"/>
      <c r="F782" s="291"/>
      <c r="G782" s="291"/>
      <c r="H782" s="291"/>
      <c r="I782" s="291"/>
      <c r="J782" s="291"/>
      <c r="K782" s="291"/>
      <c r="L782" s="291"/>
      <c r="M782" s="291"/>
      <c r="N782" s="291"/>
      <c r="O782" s="291"/>
      <c r="P782" s="291"/>
      <c r="Q782" s="291"/>
      <c r="R782" s="291"/>
      <c r="S782" s="291"/>
      <c r="T782" s="291"/>
      <c r="U782" s="291"/>
      <c r="V782" s="291"/>
      <c r="W782" s="291"/>
      <c r="X782" s="291"/>
      <c r="Y782" s="412"/>
      <c r="Z782" s="412"/>
      <c r="AA782" s="412"/>
      <c r="AB782" s="412"/>
      <c r="AC782" s="412"/>
      <c r="AD782" s="412"/>
      <c r="AE782" s="412"/>
      <c r="AF782" s="412"/>
      <c r="AG782" s="412"/>
      <c r="AH782" s="412"/>
      <c r="AI782" s="412"/>
      <c r="AJ782" s="412"/>
      <c r="AK782" s="412"/>
      <c r="AL782" s="412"/>
      <c r="AM782" s="306"/>
    </row>
    <row r="783" spans="1:39" hidden="1" outlineLevel="1">
      <c r="A783" s="532">
        <v>4</v>
      </c>
      <c r="B783" s="520" t="s">
        <v>678</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5"/>
      <c r="Z783" s="415"/>
      <c r="AA783" s="415"/>
      <c r="AB783" s="415"/>
      <c r="AC783" s="415"/>
      <c r="AD783" s="415"/>
      <c r="AE783" s="415"/>
      <c r="AF783" s="410"/>
      <c r="AG783" s="410"/>
      <c r="AH783" s="410"/>
      <c r="AI783" s="410"/>
      <c r="AJ783" s="410"/>
      <c r="AK783" s="410"/>
      <c r="AL783" s="410"/>
      <c r="AM783" s="296">
        <f>SUM(Y783:AL783)</f>
        <v>0</v>
      </c>
    </row>
    <row r="784" spans="1:39" hidden="1" outlineLevel="1">
      <c r="A784" s="532"/>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2323">Z783</f>
        <v>0</v>
      </c>
      <c r="AA784" s="411">
        <f t="shared" ref="AA784" si="2324">AA783</f>
        <v>0</v>
      </c>
      <c r="AB784" s="411">
        <f t="shared" ref="AB784" si="2325">AB783</f>
        <v>0</v>
      </c>
      <c r="AC784" s="411">
        <f t="shared" ref="AC784" si="2326">AC783</f>
        <v>0</v>
      </c>
      <c r="AD784" s="411">
        <f t="shared" ref="AD784" si="2327">AD783</f>
        <v>0</v>
      </c>
      <c r="AE784" s="411">
        <f t="shared" ref="AE784" si="2328">AE783</f>
        <v>0</v>
      </c>
      <c r="AF784" s="411">
        <f t="shared" ref="AF784" si="2329">AF783</f>
        <v>0</v>
      </c>
      <c r="AG784" s="411">
        <f t="shared" ref="AG784" si="2330">AG783</f>
        <v>0</v>
      </c>
      <c r="AH784" s="411">
        <f t="shared" ref="AH784" si="2331">AH783</f>
        <v>0</v>
      </c>
      <c r="AI784" s="411">
        <f t="shared" ref="AI784" si="2332">AI783</f>
        <v>0</v>
      </c>
      <c r="AJ784" s="411">
        <f t="shared" ref="AJ784" si="2333">AJ783</f>
        <v>0</v>
      </c>
      <c r="AK784" s="411">
        <f t="shared" ref="AK784" si="2334">AK783</f>
        <v>0</v>
      </c>
      <c r="AL784" s="411">
        <f t="shared" ref="AL784" si="2335">AL783</f>
        <v>0</v>
      </c>
      <c r="AM784" s="297"/>
    </row>
    <row r="785" spans="1:39" hidden="1" outlineLevel="1">
      <c r="A785" s="532"/>
      <c r="B785" s="294"/>
      <c r="C785" s="305"/>
      <c r="D785" s="304"/>
      <c r="E785" s="304"/>
      <c r="F785" s="304"/>
      <c r="G785" s="304"/>
      <c r="H785" s="304"/>
      <c r="I785" s="304"/>
      <c r="J785" s="304"/>
      <c r="K785" s="304"/>
      <c r="L785" s="304"/>
      <c r="M785" s="304"/>
      <c r="N785" s="291"/>
      <c r="O785" s="304"/>
      <c r="P785" s="304"/>
      <c r="Q785" s="304"/>
      <c r="R785" s="304"/>
      <c r="S785" s="304"/>
      <c r="T785" s="304"/>
      <c r="U785" s="304"/>
      <c r="V785" s="304"/>
      <c r="W785" s="304"/>
      <c r="X785" s="304"/>
      <c r="Y785" s="412"/>
      <c r="Z785" s="412"/>
      <c r="AA785" s="412"/>
      <c r="AB785" s="412"/>
      <c r="AC785" s="412"/>
      <c r="AD785" s="412"/>
      <c r="AE785" s="412"/>
      <c r="AF785" s="412"/>
      <c r="AG785" s="412"/>
      <c r="AH785" s="412"/>
      <c r="AI785" s="412"/>
      <c r="AJ785" s="412"/>
      <c r="AK785" s="412"/>
      <c r="AL785" s="412"/>
      <c r="AM785" s="306"/>
    </row>
    <row r="786" spans="1:39" ht="15.75" hidden="1" customHeight="1" outlineLevel="1">
      <c r="A786" s="532">
        <v>5</v>
      </c>
      <c r="B786" s="428" t="s">
        <v>98</v>
      </c>
      <c r="C786" s="291" t="s">
        <v>25</v>
      </c>
      <c r="D786" s="295">
        <v>975863.71986141533</v>
      </c>
      <c r="E786" s="295"/>
      <c r="F786" s="295"/>
      <c r="G786" s="295"/>
      <c r="H786" s="295"/>
      <c r="I786" s="295"/>
      <c r="J786" s="295"/>
      <c r="K786" s="295"/>
      <c r="L786" s="295"/>
      <c r="M786" s="295"/>
      <c r="N786" s="291"/>
      <c r="O786" s="295">
        <v>281.59335703652999</v>
      </c>
      <c r="P786" s="295"/>
      <c r="Q786" s="295"/>
      <c r="R786" s="295"/>
      <c r="S786" s="295"/>
      <c r="T786" s="295"/>
      <c r="U786" s="295"/>
      <c r="V786" s="295"/>
      <c r="W786" s="295"/>
      <c r="X786" s="295"/>
      <c r="Y786" s="415">
        <v>1</v>
      </c>
      <c r="Z786" s="415"/>
      <c r="AA786" s="415"/>
      <c r="AB786" s="415"/>
      <c r="AC786" s="415"/>
      <c r="AD786" s="415"/>
      <c r="AE786" s="415"/>
      <c r="AF786" s="410"/>
      <c r="AG786" s="410"/>
      <c r="AH786" s="410"/>
      <c r="AI786" s="410"/>
      <c r="AJ786" s="410"/>
      <c r="AK786" s="410"/>
      <c r="AL786" s="410"/>
      <c r="AM786" s="296">
        <f>SUM(Y786:AL786)</f>
        <v>1</v>
      </c>
    </row>
    <row r="787" spans="1:39" ht="20.25" hidden="1" customHeight="1" outlineLevel="1">
      <c r="A787" s="532"/>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1</v>
      </c>
      <c r="Z787" s="411">
        <f t="shared" ref="Z787" si="2336">Z786</f>
        <v>0</v>
      </c>
      <c r="AA787" s="411">
        <f t="shared" ref="AA787" si="2337">AA786</f>
        <v>0</v>
      </c>
      <c r="AB787" s="411">
        <f t="shared" ref="AB787" si="2338">AB786</f>
        <v>0</v>
      </c>
      <c r="AC787" s="411">
        <f t="shared" ref="AC787" si="2339">AC786</f>
        <v>0</v>
      </c>
      <c r="AD787" s="411">
        <f t="shared" ref="AD787" si="2340">AD786</f>
        <v>0</v>
      </c>
      <c r="AE787" s="411">
        <f t="shared" ref="AE787" si="2341">AE786</f>
        <v>0</v>
      </c>
      <c r="AF787" s="411">
        <f t="shared" ref="AF787" si="2342">AF786</f>
        <v>0</v>
      </c>
      <c r="AG787" s="411">
        <f t="shared" ref="AG787" si="2343">AG786</f>
        <v>0</v>
      </c>
      <c r="AH787" s="411">
        <f t="shared" ref="AH787" si="2344">AH786</f>
        <v>0</v>
      </c>
      <c r="AI787" s="411">
        <f t="shared" ref="AI787" si="2345">AI786</f>
        <v>0</v>
      </c>
      <c r="AJ787" s="411">
        <f t="shared" ref="AJ787" si="2346">AJ786</f>
        <v>0</v>
      </c>
      <c r="AK787" s="411">
        <f t="shared" ref="AK787" si="2347">AK786</f>
        <v>0</v>
      </c>
      <c r="AL787" s="411">
        <f t="shared" ref="AL787" si="2348">AL786</f>
        <v>0</v>
      </c>
      <c r="AM787" s="297"/>
    </row>
    <row r="788" spans="1:39" hidden="1" outlineLevel="1">
      <c r="A788" s="532"/>
      <c r="B788" s="294"/>
      <c r="C788" s="291"/>
      <c r="D788" s="770"/>
      <c r="E788" s="291"/>
      <c r="F788" s="291"/>
      <c r="G788" s="291"/>
      <c r="H788" s="291"/>
      <c r="I788" s="291"/>
      <c r="J788" s="291"/>
      <c r="K788" s="291"/>
      <c r="L788" s="291"/>
      <c r="M788" s="291"/>
      <c r="N788" s="291"/>
      <c r="O788" s="770"/>
      <c r="P788" s="291"/>
      <c r="Q788" s="291"/>
      <c r="R788" s="291"/>
      <c r="S788" s="291"/>
      <c r="T788" s="291"/>
      <c r="U788" s="291"/>
      <c r="V788" s="291"/>
      <c r="W788" s="291"/>
      <c r="X788" s="291"/>
      <c r="Y788" s="422"/>
      <c r="Z788" s="423"/>
      <c r="AA788" s="423"/>
      <c r="AB788" s="423"/>
      <c r="AC788" s="423"/>
      <c r="AD788" s="423"/>
      <c r="AE788" s="423"/>
      <c r="AF788" s="423"/>
      <c r="AG788" s="423"/>
      <c r="AH788" s="423"/>
      <c r="AI788" s="423"/>
      <c r="AJ788" s="423"/>
      <c r="AK788" s="423"/>
      <c r="AL788" s="423"/>
      <c r="AM788" s="297"/>
    </row>
    <row r="789" spans="1:39" ht="15.75" hidden="1" outlineLevel="1">
      <c r="A789" s="532"/>
      <c r="B789" s="319" t="s">
        <v>498</v>
      </c>
      <c r="C789" s="289"/>
      <c r="D789" s="771"/>
      <c r="E789" s="289"/>
      <c r="F789" s="289"/>
      <c r="G789" s="289"/>
      <c r="H789" s="289"/>
      <c r="I789" s="289"/>
      <c r="J789" s="289"/>
      <c r="K789" s="289"/>
      <c r="L789" s="289"/>
      <c r="M789" s="289"/>
      <c r="N789" s="290"/>
      <c r="O789" s="771"/>
      <c r="P789" s="289"/>
      <c r="Q789" s="289"/>
      <c r="R789" s="289"/>
      <c r="S789" s="289"/>
      <c r="T789" s="289"/>
      <c r="U789" s="289"/>
      <c r="V789" s="289"/>
      <c r="W789" s="289"/>
      <c r="X789" s="289"/>
      <c r="Y789" s="414"/>
      <c r="Z789" s="414"/>
      <c r="AA789" s="414"/>
      <c r="AB789" s="414"/>
      <c r="AC789" s="414"/>
      <c r="AD789" s="414"/>
      <c r="AE789" s="414"/>
      <c r="AF789" s="414"/>
      <c r="AG789" s="414"/>
      <c r="AH789" s="414"/>
      <c r="AI789" s="414"/>
      <c r="AJ789" s="414"/>
      <c r="AK789" s="414"/>
      <c r="AL789" s="414"/>
      <c r="AM789" s="292"/>
    </row>
    <row r="790" spans="1:39" hidden="1" outlineLevel="1">
      <c r="A790" s="532">
        <v>6</v>
      </c>
      <c r="B790" s="428" t="s">
        <v>99</v>
      </c>
      <c r="C790" s="291" t="s">
        <v>25</v>
      </c>
      <c r="D790" s="295"/>
      <c r="E790" s="295"/>
      <c r="F790" s="295"/>
      <c r="G790" s="295"/>
      <c r="H790" s="295"/>
      <c r="I790" s="295"/>
      <c r="J790" s="295"/>
      <c r="K790" s="295"/>
      <c r="L790" s="295"/>
      <c r="M790" s="295"/>
      <c r="N790" s="295">
        <v>12</v>
      </c>
      <c r="O790" s="295"/>
      <c r="P790" s="295"/>
      <c r="Q790" s="295"/>
      <c r="R790" s="295"/>
      <c r="S790" s="295"/>
      <c r="T790" s="295"/>
      <c r="U790" s="295"/>
      <c r="V790" s="295"/>
      <c r="W790" s="295"/>
      <c r="X790" s="295"/>
      <c r="Y790" s="415"/>
      <c r="Z790" s="415"/>
      <c r="AA790" s="415"/>
      <c r="AB790" s="415"/>
      <c r="AC790" s="415"/>
      <c r="AD790" s="415"/>
      <c r="AE790" s="415"/>
      <c r="AF790" s="415"/>
      <c r="AG790" s="415"/>
      <c r="AH790" s="415"/>
      <c r="AI790" s="415"/>
      <c r="AJ790" s="415"/>
      <c r="AK790" s="415"/>
      <c r="AL790" s="415"/>
      <c r="AM790" s="296">
        <f>SUM(Y790:AL790)</f>
        <v>0</v>
      </c>
    </row>
    <row r="791" spans="1:39" hidden="1" outlineLevel="1">
      <c r="A791" s="532"/>
      <c r="B791" s="294" t="s">
        <v>342</v>
      </c>
      <c r="C791" s="291" t="s">
        <v>163</v>
      </c>
      <c r="D791" s="295"/>
      <c r="E791" s="295"/>
      <c r="F791" s="295"/>
      <c r="G791" s="295"/>
      <c r="H791" s="295"/>
      <c r="I791" s="295"/>
      <c r="J791" s="295"/>
      <c r="K791" s="295"/>
      <c r="L791" s="295"/>
      <c r="M791" s="295"/>
      <c r="N791" s="295">
        <f>N790</f>
        <v>12</v>
      </c>
      <c r="O791" s="295"/>
      <c r="P791" s="295"/>
      <c r="Q791" s="295"/>
      <c r="R791" s="295"/>
      <c r="S791" s="295"/>
      <c r="T791" s="295"/>
      <c r="U791" s="295"/>
      <c r="V791" s="295"/>
      <c r="W791" s="295"/>
      <c r="X791" s="295"/>
      <c r="Y791" s="411">
        <f>Y790</f>
        <v>0</v>
      </c>
      <c r="Z791" s="411">
        <f t="shared" ref="Z791" si="2349">Z790</f>
        <v>0</v>
      </c>
      <c r="AA791" s="411">
        <f t="shared" ref="AA791" si="2350">AA790</f>
        <v>0</v>
      </c>
      <c r="AB791" s="411">
        <f t="shared" ref="AB791" si="2351">AB790</f>
        <v>0</v>
      </c>
      <c r="AC791" s="411">
        <f t="shared" ref="AC791" si="2352">AC790</f>
        <v>0</v>
      </c>
      <c r="AD791" s="411">
        <f t="shared" ref="AD791" si="2353">AD790</f>
        <v>0</v>
      </c>
      <c r="AE791" s="411">
        <f t="shared" ref="AE791" si="2354">AE790</f>
        <v>0</v>
      </c>
      <c r="AF791" s="411">
        <f t="shared" ref="AF791" si="2355">AF790</f>
        <v>0</v>
      </c>
      <c r="AG791" s="411">
        <f t="shared" ref="AG791" si="2356">AG790</f>
        <v>0</v>
      </c>
      <c r="AH791" s="411">
        <f t="shared" ref="AH791" si="2357">AH790</f>
        <v>0</v>
      </c>
      <c r="AI791" s="411">
        <f t="shared" ref="AI791" si="2358">AI790</f>
        <v>0</v>
      </c>
      <c r="AJ791" s="411">
        <f t="shared" ref="AJ791" si="2359">AJ790</f>
        <v>0</v>
      </c>
      <c r="AK791" s="411">
        <f t="shared" ref="AK791" si="2360">AK790</f>
        <v>0</v>
      </c>
      <c r="AL791" s="411">
        <f t="shared" ref="AL791" si="2361">AL790</f>
        <v>0</v>
      </c>
      <c r="AM791" s="311"/>
    </row>
    <row r="792" spans="1:39" hidden="1" outlineLevel="1">
      <c r="A792" s="532"/>
      <c r="B792" s="310"/>
      <c r="C792" s="312"/>
      <c r="D792" s="770"/>
      <c r="E792" s="291"/>
      <c r="F792" s="291"/>
      <c r="G792" s="291"/>
      <c r="H792" s="291"/>
      <c r="I792" s="291"/>
      <c r="J792" s="291"/>
      <c r="K792" s="291"/>
      <c r="L792" s="291"/>
      <c r="M792" s="291"/>
      <c r="N792" s="291"/>
      <c r="O792" s="770"/>
      <c r="P792" s="291"/>
      <c r="Q792" s="291"/>
      <c r="R792" s="291"/>
      <c r="S792" s="291"/>
      <c r="T792" s="291"/>
      <c r="U792" s="291"/>
      <c r="V792" s="291"/>
      <c r="W792" s="291"/>
      <c r="X792" s="291"/>
      <c r="Y792" s="416"/>
      <c r="Z792" s="416"/>
      <c r="AA792" s="416"/>
      <c r="AB792" s="416"/>
      <c r="AC792" s="416"/>
      <c r="AD792" s="416"/>
      <c r="AE792" s="416"/>
      <c r="AF792" s="416"/>
      <c r="AG792" s="416"/>
      <c r="AH792" s="416"/>
      <c r="AI792" s="416"/>
      <c r="AJ792" s="416"/>
      <c r="AK792" s="416"/>
      <c r="AL792" s="416"/>
      <c r="AM792" s="313"/>
    </row>
    <row r="793" spans="1:39" hidden="1" outlineLevel="1">
      <c r="A793" s="532">
        <v>7</v>
      </c>
      <c r="B793" s="428" t="s">
        <v>100</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hidden="1" outlineLevel="1">
      <c r="A794" s="532"/>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2362">Z793</f>
        <v>0</v>
      </c>
      <c r="AA794" s="411">
        <f t="shared" ref="AA794" si="2363">AA793</f>
        <v>0</v>
      </c>
      <c r="AB794" s="411">
        <f t="shared" ref="AB794" si="2364">AB793</f>
        <v>0</v>
      </c>
      <c r="AC794" s="411">
        <f t="shared" ref="AC794" si="2365">AC793</f>
        <v>0</v>
      </c>
      <c r="AD794" s="411">
        <f t="shared" ref="AD794" si="2366">AD793</f>
        <v>0</v>
      </c>
      <c r="AE794" s="411">
        <f t="shared" ref="AE794" si="2367">AE793</f>
        <v>0</v>
      </c>
      <c r="AF794" s="411">
        <f t="shared" ref="AF794" si="2368">AF793</f>
        <v>0</v>
      </c>
      <c r="AG794" s="411">
        <f t="shared" ref="AG794" si="2369">AG793</f>
        <v>0</v>
      </c>
      <c r="AH794" s="411">
        <f t="shared" ref="AH794" si="2370">AH793</f>
        <v>0</v>
      </c>
      <c r="AI794" s="411">
        <f t="shared" ref="AI794" si="2371">AI793</f>
        <v>0</v>
      </c>
      <c r="AJ794" s="411">
        <f t="shared" ref="AJ794" si="2372">AJ793</f>
        <v>0</v>
      </c>
      <c r="AK794" s="411">
        <f t="shared" ref="AK794" si="2373">AK793</f>
        <v>0</v>
      </c>
      <c r="AL794" s="411">
        <f t="shared" ref="AL794" si="2374">AL793</f>
        <v>0</v>
      </c>
      <c r="AM794" s="311"/>
    </row>
    <row r="795" spans="1:39" hidden="1" outlineLevel="1">
      <c r="A795" s="532"/>
      <c r="B795" s="314"/>
      <c r="C795" s="312"/>
      <c r="D795" s="770"/>
      <c r="E795" s="291"/>
      <c r="F795" s="291"/>
      <c r="G795" s="291"/>
      <c r="H795" s="291"/>
      <c r="I795" s="291"/>
      <c r="J795" s="291"/>
      <c r="K795" s="291"/>
      <c r="L795" s="291"/>
      <c r="M795" s="291"/>
      <c r="N795" s="291"/>
      <c r="O795" s="770"/>
      <c r="P795" s="291"/>
      <c r="Q795" s="291"/>
      <c r="R795" s="291"/>
      <c r="S795" s="291"/>
      <c r="T795" s="291"/>
      <c r="U795" s="291"/>
      <c r="V795" s="291"/>
      <c r="W795" s="291"/>
      <c r="X795" s="291"/>
      <c r="Y795" s="416"/>
      <c r="Z795" s="417"/>
      <c r="AA795" s="416"/>
      <c r="AB795" s="416"/>
      <c r="AC795" s="416"/>
      <c r="AD795" s="416"/>
      <c r="AE795" s="416"/>
      <c r="AF795" s="416"/>
      <c r="AG795" s="416"/>
      <c r="AH795" s="416"/>
      <c r="AI795" s="416"/>
      <c r="AJ795" s="416"/>
      <c r="AK795" s="416"/>
      <c r="AL795" s="416"/>
      <c r="AM795" s="313"/>
    </row>
    <row r="796" spans="1:39" hidden="1" outlineLevel="1">
      <c r="A796" s="532">
        <v>8</v>
      </c>
      <c r="B796" s="428" t="s">
        <v>101</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hidden="1" outlineLevel="1">
      <c r="A797" s="532"/>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2375">Z796</f>
        <v>0</v>
      </c>
      <c r="AA797" s="411">
        <f t="shared" ref="AA797" si="2376">AA796</f>
        <v>0</v>
      </c>
      <c r="AB797" s="411">
        <f t="shared" ref="AB797" si="2377">AB796</f>
        <v>0</v>
      </c>
      <c r="AC797" s="411">
        <f t="shared" ref="AC797" si="2378">AC796</f>
        <v>0</v>
      </c>
      <c r="AD797" s="411">
        <f t="shared" ref="AD797" si="2379">AD796</f>
        <v>0</v>
      </c>
      <c r="AE797" s="411">
        <f t="shared" ref="AE797" si="2380">AE796</f>
        <v>0</v>
      </c>
      <c r="AF797" s="411">
        <f t="shared" ref="AF797" si="2381">AF796</f>
        <v>0</v>
      </c>
      <c r="AG797" s="411">
        <f t="shared" ref="AG797" si="2382">AG796</f>
        <v>0</v>
      </c>
      <c r="AH797" s="411">
        <f t="shared" ref="AH797" si="2383">AH796</f>
        <v>0</v>
      </c>
      <c r="AI797" s="411">
        <f t="shared" ref="AI797" si="2384">AI796</f>
        <v>0</v>
      </c>
      <c r="AJ797" s="411">
        <f t="shared" ref="AJ797" si="2385">AJ796</f>
        <v>0</v>
      </c>
      <c r="AK797" s="411">
        <f t="shared" ref="AK797" si="2386">AK796</f>
        <v>0</v>
      </c>
      <c r="AL797" s="411">
        <f t="shared" ref="AL797" si="2387">AL796</f>
        <v>0</v>
      </c>
      <c r="AM797" s="311"/>
    </row>
    <row r="798" spans="1:39" hidden="1" outlineLevel="1">
      <c r="A798" s="532"/>
      <c r="B798" s="314"/>
      <c r="C798" s="312"/>
      <c r="D798" s="772"/>
      <c r="E798" s="316"/>
      <c r="F798" s="316"/>
      <c r="G798" s="316"/>
      <c r="H798" s="316"/>
      <c r="I798" s="316"/>
      <c r="J798" s="316"/>
      <c r="K798" s="316"/>
      <c r="L798" s="316"/>
      <c r="M798" s="316"/>
      <c r="N798" s="291"/>
      <c r="O798" s="772"/>
      <c r="P798" s="316"/>
      <c r="Q798" s="316"/>
      <c r="R798" s="316"/>
      <c r="S798" s="316"/>
      <c r="T798" s="316"/>
      <c r="U798" s="316"/>
      <c r="V798" s="316"/>
      <c r="W798" s="316"/>
      <c r="X798" s="316"/>
      <c r="Y798" s="416"/>
      <c r="Z798" s="417"/>
      <c r="AA798" s="416"/>
      <c r="AB798" s="416"/>
      <c r="AC798" s="416"/>
      <c r="AD798" s="416"/>
      <c r="AE798" s="416"/>
      <c r="AF798" s="416"/>
      <c r="AG798" s="416"/>
      <c r="AH798" s="416"/>
      <c r="AI798" s="416"/>
      <c r="AJ798" s="416"/>
      <c r="AK798" s="416"/>
      <c r="AL798" s="416"/>
      <c r="AM798" s="313"/>
    </row>
    <row r="799" spans="1:39" hidden="1" outlineLevel="1">
      <c r="A799" s="532">
        <v>9</v>
      </c>
      <c r="B799" s="428" t="s">
        <v>102</v>
      </c>
      <c r="C799" s="291" t="s">
        <v>25</v>
      </c>
      <c r="D799" s="295"/>
      <c r="E799" s="295"/>
      <c r="F799" s="295"/>
      <c r="G799" s="295"/>
      <c r="H799" s="295"/>
      <c r="I799" s="295"/>
      <c r="J799" s="295"/>
      <c r="K799" s="295"/>
      <c r="L799" s="295"/>
      <c r="M799" s="295"/>
      <c r="N799" s="295">
        <v>12</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hidden="1" outlineLevel="1">
      <c r="A800" s="532"/>
      <c r="B800" s="294" t="s">
        <v>342</v>
      </c>
      <c r="C800" s="291" t="s">
        <v>163</v>
      </c>
      <c r="D800" s="295"/>
      <c r="E800" s="295"/>
      <c r="F800" s="295"/>
      <c r="G800" s="295"/>
      <c r="H800" s="295"/>
      <c r="I800" s="295"/>
      <c r="J800" s="295"/>
      <c r="K800" s="295"/>
      <c r="L800" s="295"/>
      <c r="M800" s="295"/>
      <c r="N800" s="295">
        <f>N799</f>
        <v>12</v>
      </c>
      <c r="O800" s="295"/>
      <c r="P800" s="295"/>
      <c r="Q800" s="295"/>
      <c r="R800" s="295"/>
      <c r="S800" s="295"/>
      <c r="T800" s="295"/>
      <c r="U800" s="295"/>
      <c r="V800" s="295"/>
      <c r="W800" s="295"/>
      <c r="X800" s="295"/>
      <c r="Y800" s="411">
        <f>Y799</f>
        <v>0</v>
      </c>
      <c r="Z800" s="411">
        <f t="shared" ref="Z800" si="2388">Z799</f>
        <v>0</v>
      </c>
      <c r="AA800" s="411">
        <f t="shared" ref="AA800" si="2389">AA799</f>
        <v>0</v>
      </c>
      <c r="AB800" s="411">
        <f t="shared" ref="AB800" si="2390">AB799</f>
        <v>0</v>
      </c>
      <c r="AC800" s="411">
        <f t="shared" ref="AC800" si="2391">AC799</f>
        <v>0</v>
      </c>
      <c r="AD800" s="411">
        <f t="shared" ref="AD800" si="2392">AD799</f>
        <v>0</v>
      </c>
      <c r="AE800" s="411">
        <f t="shared" ref="AE800" si="2393">AE799</f>
        <v>0</v>
      </c>
      <c r="AF800" s="411">
        <f t="shared" ref="AF800" si="2394">AF799</f>
        <v>0</v>
      </c>
      <c r="AG800" s="411">
        <f t="shared" ref="AG800" si="2395">AG799</f>
        <v>0</v>
      </c>
      <c r="AH800" s="411">
        <f t="shared" ref="AH800" si="2396">AH799</f>
        <v>0</v>
      </c>
      <c r="AI800" s="411">
        <f t="shared" ref="AI800" si="2397">AI799</f>
        <v>0</v>
      </c>
      <c r="AJ800" s="411">
        <f t="shared" ref="AJ800" si="2398">AJ799</f>
        <v>0</v>
      </c>
      <c r="AK800" s="411">
        <f t="shared" ref="AK800" si="2399">AK799</f>
        <v>0</v>
      </c>
      <c r="AL800" s="411">
        <f t="shared" ref="AL800" si="2400">AL799</f>
        <v>0</v>
      </c>
      <c r="AM800" s="311"/>
    </row>
    <row r="801" spans="1:39" hidden="1" outlineLevel="1">
      <c r="A801" s="532"/>
      <c r="B801" s="314"/>
      <c r="C801" s="312"/>
      <c r="D801" s="772"/>
      <c r="E801" s="316"/>
      <c r="F801" s="316"/>
      <c r="G801" s="316"/>
      <c r="H801" s="316"/>
      <c r="I801" s="316"/>
      <c r="J801" s="316"/>
      <c r="K801" s="316"/>
      <c r="L801" s="316"/>
      <c r="M801" s="316"/>
      <c r="N801" s="291"/>
      <c r="O801" s="772"/>
      <c r="P801" s="316"/>
      <c r="Q801" s="316"/>
      <c r="R801" s="316"/>
      <c r="S801" s="316"/>
      <c r="T801" s="316"/>
      <c r="U801" s="316"/>
      <c r="V801" s="316"/>
      <c r="W801" s="316"/>
      <c r="X801" s="316"/>
      <c r="Y801" s="416"/>
      <c r="Z801" s="416"/>
      <c r="AA801" s="416"/>
      <c r="AB801" s="416"/>
      <c r="AC801" s="416"/>
      <c r="AD801" s="416"/>
      <c r="AE801" s="416"/>
      <c r="AF801" s="416"/>
      <c r="AG801" s="416"/>
      <c r="AH801" s="416"/>
      <c r="AI801" s="416"/>
      <c r="AJ801" s="416"/>
      <c r="AK801" s="416"/>
      <c r="AL801" s="416"/>
      <c r="AM801" s="313"/>
    </row>
    <row r="802" spans="1:39" hidden="1" outlineLevel="1">
      <c r="A802" s="532">
        <v>10</v>
      </c>
      <c r="B802" s="428" t="s">
        <v>103</v>
      </c>
      <c r="C802" s="291" t="s">
        <v>25</v>
      </c>
      <c r="D802" s="295"/>
      <c r="E802" s="295"/>
      <c r="F802" s="295"/>
      <c r="G802" s="295"/>
      <c r="H802" s="295"/>
      <c r="I802" s="295"/>
      <c r="J802" s="295"/>
      <c r="K802" s="295"/>
      <c r="L802" s="295"/>
      <c r="M802" s="295"/>
      <c r="N802" s="295">
        <v>3</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3</v>
      </c>
      <c r="O803" s="295"/>
      <c r="P803" s="295"/>
      <c r="Q803" s="295"/>
      <c r="R803" s="295"/>
      <c r="S803" s="295"/>
      <c r="T803" s="295"/>
      <c r="U803" s="295"/>
      <c r="V803" s="295"/>
      <c r="W803" s="295"/>
      <c r="X803" s="295"/>
      <c r="Y803" s="411">
        <f>Y802</f>
        <v>0</v>
      </c>
      <c r="Z803" s="411">
        <f t="shared" ref="Z803" si="2401">Z802</f>
        <v>0</v>
      </c>
      <c r="AA803" s="411">
        <f t="shared" ref="AA803" si="2402">AA802</f>
        <v>0</v>
      </c>
      <c r="AB803" s="411">
        <f t="shared" ref="AB803" si="2403">AB802</f>
        <v>0</v>
      </c>
      <c r="AC803" s="411">
        <f t="shared" ref="AC803" si="2404">AC802</f>
        <v>0</v>
      </c>
      <c r="AD803" s="411">
        <f t="shared" ref="AD803" si="2405">AD802</f>
        <v>0</v>
      </c>
      <c r="AE803" s="411">
        <f t="shared" ref="AE803" si="2406">AE802</f>
        <v>0</v>
      </c>
      <c r="AF803" s="411">
        <f t="shared" ref="AF803" si="2407">AF802</f>
        <v>0</v>
      </c>
      <c r="AG803" s="411">
        <f t="shared" ref="AG803" si="2408">AG802</f>
        <v>0</v>
      </c>
      <c r="AH803" s="411">
        <f t="shared" ref="AH803" si="2409">AH802</f>
        <v>0</v>
      </c>
      <c r="AI803" s="411">
        <f t="shared" ref="AI803" si="2410">AI802</f>
        <v>0</v>
      </c>
      <c r="AJ803" s="411">
        <f t="shared" ref="AJ803" si="2411">AJ802</f>
        <v>0</v>
      </c>
      <c r="AK803" s="411">
        <f t="shared" ref="AK803" si="2412">AK802</f>
        <v>0</v>
      </c>
      <c r="AL803" s="411">
        <f t="shared" ref="AL803" si="2413">AL802</f>
        <v>0</v>
      </c>
      <c r="AM803" s="311"/>
    </row>
    <row r="804" spans="1:39" hidden="1" outlineLevel="1">
      <c r="A804" s="532"/>
      <c r="B804" s="314"/>
      <c r="C804" s="312"/>
      <c r="D804" s="772"/>
      <c r="E804" s="316"/>
      <c r="F804" s="316"/>
      <c r="G804" s="316"/>
      <c r="H804" s="316"/>
      <c r="I804" s="316"/>
      <c r="J804" s="316"/>
      <c r="K804" s="316"/>
      <c r="L804" s="316"/>
      <c r="M804" s="316"/>
      <c r="N804" s="291"/>
      <c r="O804" s="772"/>
      <c r="P804" s="316"/>
      <c r="Q804" s="316"/>
      <c r="R804" s="316"/>
      <c r="S804" s="316"/>
      <c r="T804" s="316"/>
      <c r="U804" s="316"/>
      <c r="V804" s="316"/>
      <c r="W804" s="316"/>
      <c r="X804" s="316"/>
      <c r="Y804" s="416"/>
      <c r="Z804" s="417"/>
      <c r="AA804" s="416"/>
      <c r="AB804" s="416"/>
      <c r="AC804" s="416"/>
      <c r="AD804" s="416"/>
      <c r="AE804" s="416"/>
      <c r="AF804" s="416"/>
      <c r="AG804" s="416"/>
      <c r="AH804" s="416"/>
      <c r="AI804" s="416"/>
      <c r="AJ804" s="416"/>
      <c r="AK804" s="416"/>
      <c r="AL804" s="416"/>
      <c r="AM804" s="313"/>
    </row>
    <row r="805" spans="1:39" ht="15.75" hidden="1" outlineLevel="1">
      <c r="A805" s="532"/>
      <c r="B805" s="288" t="s">
        <v>10</v>
      </c>
      <c r="C805" s="289"/>
      <c r="D805" s="771"/>
      <c r="E805" s="289"/>
      <c r="F805" s="289"/>
      <c r="G805" s="289"/>
      <c r="H805" s="289"/>
      <c r="I805" s="289"/>
      <c r="J805" s="289"/>
      <c r="K805" s="289"/>
      <c r="L805" s="289"/>
      <c r="M805" s="289"/>
      <c r="N805" s="290"/>
      <c r="O805" s="771"/>
      <c r="P805" s="289"/>
      <c r="Q805" s="289"/>
      <c r="R805" s="289"/>
      <c r="S805" s="289"/>
      <c r="T805" s="289"/>
      <c r="U805" s="289"/>
      <c r="V805" s="289"/>
      <c r="W805" s="289"/>
      <c r="X805" s="289"/>
      <c r="Y805" s="414"/>
      <c r="Z805" s="414"/>
      <c r="AA805" s="414"/>
      <c r="AB805" s="414"/>
      <c r="AC805" s="414"/>
      <c r="AD805" s="414"/>
      <c r="AE805" s="414"/>
      <c r="AF805" s="414"/>
      <c r="AG805" s="414"/>
      <c r="AH805" s="414"/>
      <c r="AI805" s="414"/>
      <c r="AJ805" s="414"/>
      <c r="AK805" s="414"/>
      <c r="AL805" s="414"/>
      <c r="AM805" s="292"/>
    </row>
    <row r="806" spans="1:39" ht="30" hidden="1" outlineLevel="1">
      <c r="A806" s="532">
        <v>11</v>
      </c>
      <c r="B806" s="428" t="s">
        <v>104</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26"/>
      <c r="Z806" s="415"/>
      <c r="AA806" s="415"/>
      <c r="AB806" s="415"/>
      <c r="AC806" s="415"/>
      <c r="AD806" s="415"/>
      <c r="AE806" s="415"/>
      <c r="AF806" s="415"/>
      <c r="AG806" s="415"/>
      <c r="AH806" s="415"/>
      <c r="AI806" s="415"/>
      <c r="AJ806" s="415"/>
      <c r="AK806" s="415"/>
      <c r="AL806" s="415"/>
      <c r="AM806" s="296">
        <f>SUM(Y806:AL806)</f>
        <v>0</v>
      </c>
    </row>
    <row r="807" spans="1:39" hidden="1" outlineLevel="1">
      <c r="A807" s="532"/>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414">Z806</f>
        <v>0</v>
      </c>
      <c r="AA807" s="411">
        <f t="shared" ref="AA807" si="2415">AA806</f>
        <v>0</v>
      </c>
      <c r="AB807" s="411">
        <f t="shared" ref="AB807" si="2416">AB806</f>
        <v>0</v>
      </c>
      <c r="AC807" s="411">
        <f t="shared" ref="AC807" si="2417">AC806</f>
        <v>0</v>
      </c>
      <c r="AD807" s="411">
        <f t="shared" ref="AD807" si="2418">AD806</f>
        <v>0</v>
      </c>
      <c r="AE807" s="411">
        <f t="shared" ref="AE807" si="2419">AE806</f>
        <v>0</v>
      </c>
      <c r="AF807" s="411">
        <f t="shared" ref="AF807" si="2420">AF806</f>
        <v>0</v>
      </c>
      <c r="AG807" s="411">
        <f t="shared" ref="AG807" si="2421">AG806</f>
        <v>0</v>
      </c>
      <c r="AH807" s="411">
        <f t="shared" ref="AH807" si="2422">AH806</f>
        <v>0</v>
      </c>
      <c r="AI807" s="411">
        <f t="shared" ref="AI807" si="2423">AI806</f>
        <v>0</v>
      </c>
      <c r="AJ807" s="411">
        <f t="shared" ref="AJ807" si="2424">AJ806</f>
        <v>0</v>
      </c>
      <c r="AK807" s="411">
        <f t="shared" ref="AK807" si="2425">AK806</f>
        <v>0</v>
      </c>
      <c r="AL807" s="411">
        <f t="shared" ref="AL807" si="2426">AL806</f>
        <v>0</v>
      </c>
      <c r="AM807" s="297"/>
    </row>
    <row r="808" spans="1:39" hidden="1" outlineLevel="1">
      <c r="A808" s="532"/>
      <c r="B808" s="315"/>
      <c r="C808" s="305"/>
      <c r="D808" s="770"/>
      <c r="E808" s="291"/>
      <c r="F808" s="291"/>
      <c r="G808" s="291"/>
      <c r="H808" s="291"/>
      <c r="I808" s="291"/>
      <c r="J808" s="291"/>
      <c r="K808" s="291"/>
      <c r="L808" s="291"/>
      <c r="M808" s="291"/>
      <c r="N808" s="291"/>
      <c r="O808" s="770"/>
      <c r="P808" s="291"/>
      <c r="Q808" s="291"/>
      <c r="R808" s="291"/>
      <c r="S808" s="291"/>
      <c r="T808" s="291"/>
      <c r="U808" s="291"/>
      <c r="V808" s="291"/>
      <c r="W808" s="291"/>
      <c r="X808" s="291"/>
      <c r="Y808" s="412"/>
      <c r="Z808" s="421"/>
      <c r="AA808" s="421"/>
      <c r="AB808" s="421"/>
      <c r="AC808" s="421"/>
      <c r="AD808" s="421"/>
      <c r="AE808" s="421"/>
      <c r="AF808" s="421"/>
      <c r="AG808" s="421"/>
      <c r="AH808" s="421"/>
      <c r="AI808" s="421"/>
      <c r="AJ808" s="421"/>
      <c r="AK808" s="421"/>
      <c r="AL808" s="421"/>
      <c r="AM808" s="306"/>
    </row>
    <row r="809" spans="1:39" ht="30" hidden="1" outlineLevel="1">
      <c r="A809" s="532">
        <v>12</v>
      </c>
      <c r="B809" s="428" t="s">
        <v>105</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0"/>
      <c r="Z809" s="415"/>
      <c r="AA809" s="415"/>
      <c r="AB809" s="415"/>
      <c r="AC809" s="415"/>
      <c r="AD809" s="415"/>
      <c r="AE809" s="415"/>
      <c r="AF809" s="415"/>
      <c r="AG809" s="415"/>
      <c r="AH809" s="415"/>
      <c r="AI809" s="415"/>
      <c r="AJ809" s="415"/>
      <c r="AK809" s="415"/>
      <c r="AL809" s="415"/>
      <c r="AM809" s="296">
        <f>SUM(Y809:AL809)</f>
        <v>0</v>
      </c>
    </row>
    <row r="810" spans="1:39" hidden="1" outlineLevel="1">
      <c r="A810" s="532"/>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427">Z809</f>
        <v>0</v>
      </c>
      <c r="AA810" s="411">
        <f t="shared" ref="AA810" si="2428">AA809</f>
        <v>0</v>
      </c>
      <c r="AB810" s="411">
        <f t="shared" ref="AB810" si="2429">AB809</f>
        <v>0</v>
      </c>
      <c r="AC810" s="411">
        <f t="shared" ref="AC810" si="2430">AC809</f>
        <v>0</v>
      </c>
      <c r="AD810" s="411">
        <f t="shared" ref="AD810" si="2431">AD809</f>
        <v>0</v>
      </c>
      <c r="AE810" s="411">
        <f t="shared" ref="AE810" si="2432">AE809</f>
        <v>0</v>
      </c>
      <c r="AF810" s="411">
        <f t="shared" ref="AF810" si="2433">AF809</f>
        <v>0</v>
      </c>
      <c r="AG810" s="411">
        <f t="shared" ref="AG810" si="2434">AG809</f>
        <v>0</v>
      </c>
      <c r="AH810" s="411">
        <f t="shared" ref="AH810" si="2435">AH809</f>
        <v>0</v>
      </c>
      <c r="AI810" s="411">
        <f t="shared" ref="AI810" si="2436">AI809</f>
        <v>0</v>
      </c>
      <c r="AJ810" s="411">
        <f t="shared" ref="AJ810" si="2437">AJ809</f>
        <v>0</v>
      </c>
      <c r="AK810" s="411">
        <f t="shared" ref="AK810" si="2438">AK809</f>
        <v>0</v>
      </c>
      <c r="AL810" s="411">
        <f t="shared" ref="AL810" si="2439">AL809</f>
        <v>0</v>
      </c>
      <c r="AM810" s="297"/>
    </row>
    <row r="811" spans="1:39" hidden="1" outlineLevel="1">
      <c r="A811" s="532"/>
      <c r="B811" s="315"/>
      <c r="C811" s="305"/>
      <c r="D811" s="770"/>
      <c r="E811" s="291"/>
      <c r="F811" s="291"/>
      <c r="G811" s="291"/>
      <c r="H811" s="291"/>
      <c r="I811" s="291"/>
      <c r="J811" s="291"/>
      <c r="K811" s="291"/>
      <c r="L811" s="291"/>
      <c r="M811" s="291"/>
      <c r="N811" s="291"/>
      <c r="O811" s="770"/>
      <c r="P811" s="291"/>
      <c r="Q811" s="291"/>
      <c r="R811" s="291"/>
      <c r="S811" s="291"/>
      <c r="T811" s="291"/>
      <c r="U811" s="291"/>
      <c r="V811" s="291"/>
      <c r="W811" s="291"/>
      <c r="X811" s="291"/>
      <c r="Y811" s="422"/>
      <c r="Z811" s="422"/>
      <c r="AA811" s="412"/>
      <c r="AB811" s="412"/>
      <c r="AC811" s="412"/>
      <c r="AD811" s="412"/>
      <c r="AE811" s="412"/>
      <c r="AF811" s="412"/>
      <c r="AG811" s="412"/>
      <c r="AH811" s="412"/>
      <c r="AI811" s="412"/>
      <c r="AJ811" s="412"/>
      <c r="AK811" s="412"/>
      <c r="AL811" s="412"/>
      <c r="AM811" s="306"/>
    </row>
    <row r="812" spans="1:39" ht="30" hidden="1" outlineLevel="1">
      <c r="A812" s="532">
        <v>13</v>
      </c>
      <c r="B812" s="428" t="s">
        <v>106</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5"/>
      <c r="AA812" s="415"/>
      <c r="AB812" s="415"/>
      <c r="AC812" s="415"/>
      <c r="AD812" s="415"/>
      <c r="AE812" s="415"/>
      <c r="AF812" s="415"/>
      <c r="AG812" s="415"/>
      <c r="AH812" s="415"/>
      <c r="AI812" s="415"/>
      <c r="AJ812" s="415"/>
      <c r="AK812" s="415"/>
      <c r="AL812" s="415"/>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40">Z812</f>
        <v>0</v>
      </c>
      <c r="AA813" s="411">
        <f t="shared" ref="AA813" si="2441">AA812</f>
        <v>0</v>
      </c>
      <c r="AB813" s="411">
        <f t="shared" ref="AB813" si="2442">AB812</f>
        <v>0</v>
      </c>
      <c r="AC813" s="411">
        <f t="shared" ref="AC813" si="2443">AC812</f>
        <v>0</v>
      </c>
      <c r="AD813" s="411">
        <f t="shared" ref="AD813" si="2444">AD812</f>
        <v>0</v>
      </c>
      <c r="AE813" s="411">
        <f t="shared" ref="AE813" si="2445">AE812</f>
        <v>0</v>
      </c>
      <c r="AF813" s="411">
        <f t="shared" ref="AF813" si="2446">AF812</f>
        <v>0</v>
      </c>
      <c r="AG813" s="411">
        <f t="shared" ref="AG813" si="2447">AG812</f>
        <v>0</v>
      </c>
      <c r="AH813" s="411">
        <f t="shared" ref="AH813" si="2448">AH812</f>
        <v>0</v>
      </c>
      <c r="AI813" s="411">
        <f t="shared" ref="AI813" si="2449">AI812</f>
        <v>0</v>
      </c>
      <c r="AJ813" s="411">
        <f t="shared" ref="AJ813" si="2450">AJ812</f>
        <v>0</v>
      </c>
      <c r="AK813" s="411">
        <f t="shared" ref="AK813" si="2451">AK812</f>
        <v>0</v>
      </c>
      <c r="AL813" s="411">
        <f t="shared" ref="AL813" si="2452">AL812</f>
        <v>0</v>
      </c>
      <c r="AM813" s="306"/>
    </row>
    <row r="814" spans="1:39" hidden="1" outlineLevel="1">
      <c r="A814" s="532"/>
      <c r="B814" s="315"/>
      <c r="C814" s="305"/>
      <c r="D814" s="770"/>
      <c r="E814" s="291"/>
      <c r="F814" s="291"/>
      <c r="G814" s="291"/>
      <c r="H814" s="291"/>
      <c r="I814" s="291"/>
      <c r="J814" s="291"/>
      <c r="K814" s="291"/>
      <c r="L814" s="291"/>
      <c r="M814" s="291"/>
      <c r="N814" s="291"/>
      <c r="O814" s="770"/>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ht="15.75" hidden="1" outlineLevel="1">
      <c r="A815" s="532"/>
      <c r="B815" s="288" t="s">
        <v>107</v>
      </c>
      <c r="C815" s="289"/>
      <c r="D815" s="773"/>
      <c r="E815" s="290"/>
      <c r="F815" s="290"/>
      <c r="G815" s="290"/>
      <c r="H815" s="290"/>
      <c r="I815" s="290"/>
      <c r="J815" s="290"/>
      <c r="K815" s="290"/>
      <c r="L815" s="290"/>
      <c r="M815" s="290"/>
      <c r="N815" s="290"/>
      <c r="O815" s="773"/>
      <c r="P815" s="289"/>
      <c r="Q815" s="289"/>
      <c r="R815" s="289"/>
      <c r="S815" s="289"/>
      <c r="T815" s="289"/>
      <c r="U815" s="289"/>
      <c r="V815" s="289"/>
      <c r="W815" s="289"/>
      <c r="X815" s="289"/>
      <c r="Y815" s="414"/>
      <c r="Z815" s="414"/>
      <c r="AA815" s="414"/>
      <c r="AB815" s="414"/>
      <c r="AC815" s="414"/>
      <c r="AD815" s="414"/>
      <c r="AE815" s="414"/>
      <c r="AF815" s="414"/>
      <c r="AG815" s="414"/>
      <c r="AH815" s="414"/>
      <c r="AI815" s="414"/>
      <c r="AJ815" s="414"/>
      <c r="AK815" s="414"/>
      <c r="AL815" s="414"/>
      <c r="AM815" s="292"/>
    </row>
    <row r="816" spans="1:39" hidden="1" outlineLevel="1">
      <c r="A816" s="532">
        <v>14</v>
      </c>
      <c r="B816" s="315" t="s">
        <v>108</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2453">Z816</f>
        <v>0</v>
      </c>
      <c r="AA817" s="411">
        <f t="shared" ref="AA817" si="2454">AA816</f>
        <v>0</v>
      </c>
      <c r="AB817" s="411">
        <f t="shared" ref="AB817" si="2455">AB816</f>
        <v>0</v>
      </c>
      <c r="AC817" s="411">
        <f t="shared" ref="AC817" si="2456">AC816</f>
        <v>0</v>
      </c>
      <c r="AD817" s="411">
        <f t="shared" ref="AD817" si="2457">AD816</f>
        <v>0</v>
      </c>
      <c r="AE817" s="411">
        <f t="shared" ref="AE817" si="2458">AE816</f>
        <v>0</v>
      </c>
      <c r="AF817" s="411">
        <f t="shared" ref="AF817" si="2459">AF816</f>
        <v>0</v>
      </c>
      <c r="AG817" s="411">
        <f t="shared" ref="AG817" si="2460">AG816</f>
        <v>0</v>
      </c>
      <c r="AH817" s="411">
        <f t="shared" ref="AH817" si="2461">AH816</f>
        <v>0</v>
      </c>
      <c r="AI817" s="411">
        <f t="shared" ref="AI817" si="2462">AI816</f>
        <v>0</v>
      </c>
      <c r="AJ817" s="411">
        <f t="shared" ref="AJ817" si="2463">AJ816</f>
        <v>0</v>
      </c>
      <c r="AK817" s="411">
        <f t="shared" ref="AK817" si="2464">AK816</f>
        <v>0</v>
      </c>
      <c r="AL817" s="411">
        <f t="shared" ref="AL817" si="2465">AL816</f>
        <v>0</v>
      </c>
      <c r="AM817" s="297"/>
    </row>
    <row r="818" spans="1:39" hidden="1" outlineLevel="1">
      <c r="A818" s="532"/>
      <c r="B818" s="315"/>
      <c r="C818" s="305"/>
      <c r="D818" s="770"/>
      <c r="E818" s="291"/>
      <c r="F818" s="291"/>
      <c r="G818" s="291"/>
      <c r="H818" s="291"/>
      <c r="I818" s="291"/>
      <c r="J818" s="291"/>
      <c r="K818" s="291"/>
      <c r="L818" s="291"/>
      <c r="M818" s="291"/>
      <c r="N818" s="468"/>
      <c r="O818" s="770"/>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309" customFormat="1" ht="15.75" hidden="1" outlineLevel="1">
      <c r="A819" s="532"/>
      <c r="B819" s="288" t="s">
        <v>490</v>
      </c>
      <c r="C819" s="291"/>
      <c r="D819" s="770"/>
      <c r="E819" s="291"/>
      <c r="F819" s="291"/>
      <c r="G819" s="291"/>
      <c r="H819" s="291"/>
      <c r="I819" s="291"/>
      <c r="J819" s="291"/>
      <c r="K819" s="291"/>
      <c r="L819" s="291"/>
      <c r="M819" s="291"/>
      <c r="N819" s="291"/>
      <c r="O819" s="770"/>
      <c r="P819" s="291"/>
      <c r="Q819" s="291"/>
      <c r="R819" s="291"/>
      <c r="S819" s="291"/>
      <c r="T819" s="291"/>
      <c r="U819" s="291"/>
      <c r="V819" s="291"/>
      <c r="W819" s="291"/>
      <c r="X819" s="291"/>
      <c r="Y819" s="412"/>
      <c r="Z819" s="412"/>
      <c r="AA819" s="412"/>
      <c r="AB819" s="412"/>
      <c r="AC819" s="412"/>
      <c r="AD819" s="412"/>
      <c r="AE819" s="416"/>
      <c r="AF819" s="416"/>
      <c r="AG819" s="416"/>
      <c r="AH819" s="416"/>
      <c r="AI819" s="416"/>
      <c r="AJ819" s="416"/>
      <c r="AK819" s="416"/>
      <c r="AL819" s="416"/>
      <c r="AM819" s="517"/>
    </row>
    <row r="820" spans="1:39" hidden="1" outlineLevel="1">
      <c r="A820" s="532">
        <v>15</v>
      </c>
      <c r="B820" s="294" t="s">
        <v>495</v>
      </c>
      <c r="C820" s="291" t="s">
        <v>25</v>
      </c>
      <c r="D820" s="295"/>
      <c r="E820" s="295"/>
      <c r="F820" s="295"/>
      <c r="G820" s="295"/>
      <c r="H820" s="295"/>
      <c r="I820" s="295"/>
      <c r="J820" s="295"/>
      <c r="K820" s="295"/>
      <c r="L820" s="295"/>
      <c r="M820" s="295"/>
      <c r="N820" s="295">
        <v>0</v>
      </c>
      <c r="O820" s="295"/>
      <c r="P820" s="295"/>
      <c r="Q820" s="295"/>
      <c r="R820" s="295"/>
      <c r="S820" s="295"/>
      <c r="T820" s="295"/>
      <c r="U820" s="295"/>
      <c r="V820" s="295"/>
      <c r="W820" s="295"/>
      <c r="X820" s="295"/>
      <c r="Y820" s="415"/>
      <c r="Z820" s="415"/>
      <c r="AA820" s="415"/>
      <c r="AB820" s="415"/>
      <c r="AC820" s="415"/>
      <c r="AD820" s="415"/>
      <c r="AE820" s="415"/>
      <c r="AF820" s="410"/>
      <c r="AG820" s="410"/>
      <c r="AH820" s="410"/>
      <c r="AI820" s="410"/>
      <c r="AJ820" s="410"/>
      <c r="AK820" s="410"/>
      <c r="AL820" s="410"/>
      <c r="AM820" s="296">
        <f>SUM(Y820:AL820)</f>
        <v>0</v>
      </c>
    </row>
    <row r="821" spans="1:39" hidden="1" outlineLevel="1">
      <c r="A821" s="532"/>
      <c r="B821" s="294" t="s">
        <v>342</v>
      </c>
      <c r="C821" s="291" t="s">
        <v>163</v>
      </c>
      <c r="D821" s="295"/>
      <c r="E821" s="295"/>
      <c r="F821" s="295"/>
      <c r="G821" s="295"/>
      <c r="H821" s="295"/>
      <c r="I821" s="295"/>
      <c r="J821" s="295"/>
      <c r="K821" s="295"/>
      <c r="L821" s="295"/>
      <c r="M821" s="295"/>
      <c r="N821" s="295">
        <f>N820</f>
        <v>0</v>
      </c>
      <c r="O821" s="295"/>
      <c r="P821" s="295"/>
      <c r="Q821" s="295"/>
      <c r="R821" s="295"/>
      <c r="S821" s="295"/>
      <c r="T821" s="295"/>
      <c r="U821" s="295"/>
      <c r="V821" s="295"/>
      <c r="W821" s="295"/>
      <c r="X821" s="295"/>
      <c r="Y821" s="411">
        <f>Y820</f>
        <v>0</v>
      </c>
      <c r="Z821" s="411">
        <f t="shared" ref="Z821:AL821" si="2466">Z820</f>
        <v>0</v>
      </c>
      <c r="AA821" s="411">
        <f t="shared" si="2466"/>
        <v>0</v>
      </c>
      <c r="AB821" s="411">
        <f t="shared" si="2466"/>
        <v>0</v>
      </c>
      <c r="AC821" s="411">
        <f t="shared" si="2466"/>
        <v>0</v>
      </c>
      <c r="AD821" s="411">
        <f t="shared" si="2466"/>
        <v>0</v>
      </c>
      <c r="AE821" s="411">
        <f t="shared" si="2466"/>
        <v>0</v>
      </c>
      <c r="AF821" s="411">
        <f t="shared" si="2466"/>
        <v>0</v>
      </c>
      <c r="AG821" s="411">
        <f t="shared" si="2466"/>
        <v>0</v>
      </c>
      <c r="AH821" s="411">
        <f t="shared" si="2466"/>
        <v>0</v>
      </c>
      <c r="AI821" s="411">
        <f t="shared" si="2466"/>
        <v>0</v>
      </c>
      <c r="AJ821" s="411">
        <f t="shared" si="2466"/>
        <v>0</v>
      </c>
      <c r="AK821" s="411">
        <f t="shared" si="2466"/>
        <v>0</v>
      </c>
      <c r="AL821" s="411">
        <f t="shared" si="2466"/>
        <v>0</v>
      </c>
      <c r="AM821" s="297"/>
    </row>
    <row r="822" spans="1:39" hidden="1" outlineLevel="1">
      <c r="A822" s="532"/>
      <c r="B822" s="315"/>
      <c r="C822" s="305"/>
      <c r="D822" s="770"/>
      <c r="E822" s="291"/>
      <c r="F822" s="291"/>
      <c r="G822" s="291"/>
      <c r="H822" s="291"/>
      <c r="I822" s="291"/>
      <c r="J822" s="291"/>
      <c r="K822" s="291"/>
      <c r="L822" s="291"/>
      <c r="M822" s="291"/>
      <c r="N822" s="291"/>
      <c r="O822" s="770"/>
      <c r="P822" s="291"/>
      <c r="Q822" s="291"/>
      <c r="R822" s="291"/>
      <c r="S822" s="291"/>
      <c r="T822" s="291"/>
      <c r="U822" s="291"/>
      <c r="V822" s="291"/>
      <c r="W822" s="291"/>
      <c r="X822" s="291"/>
      <c r="Y822" s="412"/>
      <c r="Z822" s="412"/>
      <c r="AA822" s="412"/>
      <c r="AB822" s="412"/>
      <c r="AC822" s="412"/>
      <c r="AD822" s="412"/>
      <c r="AE822" s="412"/>
      <c r="AF822" s="412"/>
      <c r="AG822" s="412"/>
      <c r="AH822" s="412"/>
      <c r="AI822" s="412"/>
      <c r="AJ822" s="412"/>
      <c r="AK822" s="412"/>
      <c r="AL822" s="412"/>
      <c r="AM822" s="306"/>
    </row>
    <row r="823" spans="1:39" s="283" customFormat="1" hidden="1" outlineLevel="1">
      <c r="A823" s="532">
        <v>16</v>
      </c>
      <c r="B823" s="324" t="s">
        <v>491</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s="283" customFormat="1" hidden="1" outlineLevel="1">
      <c r="A824" s="532"/>
      <c r="B824" s="294" t="s">
        <v>342</v>
      </c>
      <c r="C824" s="291" t="s">
        <v>163</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467">Z823</f>
        <v>0</v>
      </c>
      <c r="AA824" s="411">
        <f t="shared" si="2467"/>
        <v>0</v>
      </c>
      <c r="AB824" s="411">
        <f t="shared" si="2467"/>
        <v>0</v>
      </c>
      <c r="AC824" s="411">
        <f t="shared" si="2467"/>
        <v>0</v>
      </c>
      <c r="AD824" s="411">
        <f t="shared" si="2467"/>
        <v>0</v>
      </c>
      <c r="AE824" s="411">
        <f t="shared" si="2467"/>
        <v>0</v>
      </c>
      <c r="AF824" s="411">
        <f t="shared" si="2467"/>
        <v>0</v>
      </c>
      <c r="AG824" s="411">
        <f t="shared" si="2467"/>
        <v>0</v>
      </c>
      <c r="AH824" s="411">
        <f t="shared" si="2467"/>
        <v>0</v>
      </c>
      <c r="AI824" s="411">
        <f t="shared" si="2467"/>
        <v>0</v>
      </c>
      <c r="AJ824" s="411">
        <f t="shared" si="2467"/>
        <v>0</v>
      </c>
      <c r="AK824" s="411">
        <f t="shared" si="2467"/>
        <v>0</v>
      </c>
      <c r="AL824" s="411">
        <f t="shared" si="2467"/>
        <v>0</v>
      </c>
      <c r="AM824" s="297"/>
    </row>
    <row r="825" spans="1:39" s="283" customFormat="1" hidden="1" outlineLevel="1">
      <c r="A825" s="532"/>
      <c r="B825" s="324"/>
      <c r="C825" s="291"/>
      <c r="D825" s="770"/>
      <c r="E825" s="291"/>
      <c r="F825" s="291"/>
      <c r="G825" s="291"/>
      <c r="H825" s="291"/>
      <c r="I825" s="291"/>
      <c r="J825" s="291"/>
      <c r="K825" s="291"/>
      <c r="L825" s="291"/>
      <c r="M825" s="291"/>
      <c r="N825" s="291"/>
      <c r="O825" s="770"/>
      <c r="P825" s="291"/>
      <c r="Q825" s="291"/>
      <c r="R825" s="291"/>
      <c r="S825" s="291"/>
      <c r="T825" s="291"/>
      <c r="U825" s="291"/>
      <c r="V825" s="291"/>
      <c r="W825" s="291"/>
      <c r="X825" s="291"/>
      <c r="Y825" s="412"/>
      <c r="Z825" s="412"/>
      <c r="AA825" s="412"/>
      <c r="AB825" s="412"/>
      <c r="AC825" s="412"/>
      <c r="AD825" s="412"/>
      <c r="AE825" s="416"/>
      <c r="AF825" s="416"/>
      <c r="AG825" s="416"/>
      <c r="AH825" s="416"/>
      <c r="AI825" s="416"/>
      <c r="AJ825" s="416"/>
      <c r="AK825" s="416"/>
      <c r="AL825" s="416"/>
      <c r="AM825" s="313"/>
    </row>
    <row r="826" spans="1:39" ht="15.75" hidden="1" outlineLevel="1">
      <c r="A826" s="532"/>
      <c r="B826" s="519" t="s">
        <v>496</v>
      </c>
      <c r="C826" s="320"/>
      <c r="D826" s="773"/>
      <c r="E826" s="289"/>
      <c r="F826" s="289"/>
      <c r="G826" s="289"/>
      <c r="H826" s="289"/>
      <c r="I826" s="289"/>
      <c r="J826" s="289"/>
      <c r="K826" s="289"/>
      <c r="L826" s="289"/>
      <c r="M826" s="289"/>
      <c r="N826" s="290"/>
      <c r="O826" s="771"/>
      <c r="P826" s="289"/>
      <c r="Q826" s="289"/>
      <c r="R826" s="289"/>
      <c r="S826" s="289"/>
      <c r="T826" s="289"/>
      <c r="U826" s="289"/>
      <c r="V826" s="289"/>
      <c r="W826" s="289"/>
      <c r="X826" s="289"/>
      <c r="Y826" s="414"/>
      <c r="Z826" s="414"/>
      <c r="AA826" s="414"/>
      <c r="AB826" s="414"/>
      <c r="AC826" s="414"/>
      <c r="AD826" s="414"/>
      <c r="AE826" s="414"/>
      <c r="AF826" s="414"/>
      <c r="AG826" s="414"/>
      <c r="AH826" s="414"/>
      <c r="AI826" s="414"/>
      <c r="AJ826" s="414"/>
      <c r="AK826" s="414"/>
      <c r="AL826" s="414"/>
      <c r="AM826" s="292"/>
    </row>
    <row r="827" spans="1:39" hidden="1" outlineLevel="1">
      <c r="A827" s="532">
        <v>17</v>
      </c>
      <c r="B827" s="428" t="s">
        <v>112</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26"/>
      <c r="Z827" s="410"/>
      <c r="AA827" s="410"/>
      <c r="AB827" s="410"/>
      <c r="AC827" s="410"/>
      <c r="AD827" s="410"/>
      <c r="AE827" s="410"/>
      <c r="AF827" s="415"/>
      <c r="AG827" s="415"/>
      <c r="AH827" s="415"/>
      <c r="AI827" s="415"/>
      <c r="AJ827" s="415"/>
      <c r="AK827" s="415"/>
      <c r="AL827" s="415"/>
      <c r="AM827" s="296">
        <f>SUM(Y827:AL827)</f>
        <v>0</v>
      </c>
    </row>
    <row r="828" spans="1:39" hidden="1"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Y827</f>
        <v>0</v>
      </c>
      <c r="Z828" s="411">
        <f t="shared" ref="Z828:AL828" si="2468">Z827</f>
        <v>0</v>
      </c>
      <c r="AA828" s="411">
        <f t="shared" si="2468"/>
        <v>0</v>
      </c>
      <c r="AB828" s="411">
        <f t="shared" si="2468"/>
        <v>0</v>
      </c>
      <c r="AC828" s="411">
        <f t="shared" si="2468"/>
        <v>0</v>
      </c>
      <c r="AD828" s="411">
        <f t="shared" si="2468"/>
        <v>0</v>
      </c>
      <c r="AE828" s="411">
        <f t="shared" si="2468"/>
        <v>0</v>
      </c>
      <c r="AF828" s="411">
        <f t="shared" si="2468"/>
        <v>0</v>
      </c>
      <c r="AG828" s="411">
        <f t="shared" si="2468"/>
        <v>0</v>
      </c>
      <c r="AH828" s="411">
        <f t="shared" si="2468"/>
        <v>0</v>
      </c>
      <c r="AI828" s="411">
        <f t="shared" si="2468"/>
        <v>0</v>
      </c>
      <c r="AJ828" s="411">
        <f t="shared" si="2468"/>
        <v>0</v>
      </c>
      <c r="AK828" s="411">
        <f t="shared" si="2468"/>
        <v>0</v>
      </c>
      <c r="AL828" s="411">
        <f t="shared" si="2468"/>
        <v>0</v>
      </c>
      <c r="AM828" s="306"/>
    </row>
    <row r="829" spans="1:39" hidden="1" outlineLevel="1">
      <c r="A829" s="532"/>
      <c r="B829" s="294"/>
      <c r="C829" s="291"/>
      <c r="D829" s="770"/>
      <c r="E829" s="291"/>
      <c r="F829" s="291"/>
      <c r="G829" s="291"/>
      <c r="H829" s="291"/>
      <c r="I829" s="291"/>
      <c r="J829" s="291"/>
      <c r="K829" s="291"/>
      <c r="L829" s="291"/>
      <c r="M829" s="291"/>
      <c r="N829" s="291"/>
      <c r="O829" s="770"/>
      <c r="P829" s="291"/>
      <c r="Q829" s="291"/>
      <c r="R829" s="291"/>
      <c r="S829" s="291"/>
      <c r="T829" s="291"/>
      <c r="U829" s="291"/>
      <c r="V829" s="291"/>
      <c r="W829" s="291"/>
      <c r="X829" s="291"/>
      <c r="Y829" s="422"/>
      <c r="Z829" s="425"/>
      <c r="AA829" s="425"/>
      <c r="AB829" s="425"/>
      <c r="AC829" s="425"/>
      <c r="AD829" s="425"/>
      <c r="AE829" s="425"/>
      <c r="AF829" s="425"/>
      <c r="AG829" s="425"/>
      <c r="AH829" s="425"/>
      <c r="AI829" s="425"/>
      <c r="AJ829" s="425"/>
      <c r="AK829" s="425"/>
      <c r="AL829" s="425"/>
      <c r="AM829" s="306"/>
    </row>
    <row r="830" spans="1:39" hidden="1" outlineLevel="1">
      <c r="A830" s="532">
        <v>18</v>
      </c>
      <c r="B830" s="428" t="s">
        <v>109</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hidden="1" outlineLevel="1">
      <c r="A831" s="532"/>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2469">Z830</f>
        <v>0</v>
      </c>
      <c r="AA831" s="411">
        <f t="shared" si="2469"/>
        <v>0</v>
      </c>
      <c r="AB831" s="411">
        <f t="shared" si="2469"/>
        <v>0</v>
      </c>
      <c r="AC831" s="411">
        <f t="shared" si="2469"/>
        <v>0</v>
      </c>
      <c r="AD831" s="411">
        <f t="shared" si="2469"/>
        <v>0</v>
      </c>
      <c r="AE831" s="411">
        <f t="shared" si="2469"/>
        <v>0</v>
      </c>
      <c r="AF831" s="411">
        <f t="shared" si="2469"/>
        <v>0</v>
      </c>
      <c r="AG831" s="411">
        <f t="shared" si="2469"/>
        <v>0</v>
      </c>
      <c r="AH831" s="411">
        <f t="shared" si="2469"/>
        <v>0</v>
      </c>
      <c r="AI831" s="411">
        <f t="shared" si="2469"/>
        <v>0</v>
      </c>
      <c r="AJ831" s="411">
        <f t="shared" si="2469"/>
        <v>0</v>
      </c>
      <c r="AK831" s="411">
        <f t="shared" si="2469"/>
        <v>0</v>
      </c>
      <c r="AL831" s="411">
        <f t="shared" si="2469"/>
        <v>0</v>
      </c>
      <c r="AM831" s="306"/>
    </row>
    <row r="832" spans="1:39" hidden="1" outlineLevel="1">
      <c r="A832" s="532"/>
      <c r="B832" s="322"/>
      <c r="C832" s="291"/>
      <c r="D832" s="770"/>
      <c r="E832" s="291"/>
      <c r="F832" s="291"/>
      <c r="G832" s="291"/>
      <c r="H832" s="291"/>
      <c r="I832" s="291"/>
      <c r="J832" s="291"/>
      <c r="K832" s="291"/>
      <c r="L832" s="291"/>
      <c r="M832" s="291"/>
      <c r="N832" s="291"/>
      <c r="O832" s="770"/>
      <c r="P832" s="291"/>
      <c r="Q832" s="291"/>
      <c r="R832" s="291"/>
      <c r="S832" s="291"/>
      <c r="T832" s="291"/>
      <c r="U832" s="291"/>
      <c r="V832" s="291"/>
      <c r="W832" s="291"/>
      <c r="X832" s="291"/>
      <c r="Y832" s="423"/>
      <c r="Z832" s="424"/>
      <c r="AA832" s="424"/>
      <c r="AB832" s="424"/>
      <c r="AC832" s="424"/>
      <c r="AD832" s="424"/>
      <c r="AE832" s="424"/>
      <c r="AF832" s="424"/>
      <c r="AG832" s="424"/>
      <c r="AH832" s="424"/>
      <c r="AI832" s="424"/>
      <c r="AJ832" s="424"/>
      <c r="AK832" s="424"/>
      <c r="AL832" s="424"/>
      <c r="AM832" s="297"/>
    </row>
    <row r="833" spans="1:39" hidden="1" outlineLevel="1">
      <c r="A833" s="532">
        <v>19</v>
      </c>
      <c r="B833" s="428" t="s">
        <v>111</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hidden="1" outlineLevel="1">
      <c r="A834" s="532"/>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2470">Z833</f>
        <v>0</v>
      </c>
      <c r="AA834" s="411">
        <f t="shared" si="2470"/>
        <v>0</v>
      </c>
      <c r="AB834" s="411">
        <f t="shared" si="2470"/>
        <v>0</v>
      </c>
      <c r="AC834" s="411">
        <f t="shared" si="2470"/>
        <v>0</v>
      </c>
      <c r="AD834" s="411">
        <f t="shared" si="2470"/>
        <v>0</v>
      </c>
      <c r="AE834" s="411">
        <f t="shared" si="2470"/>
        <v>0</v>
      </c>
      <c r="AF834" s="411">
        <f t="shared" si="2470"/>
        <v>0</v>
      </c>
      <c r="AG834" s="411">
        <f t="shared" si="2470"/>
        <v>0</v>
      </c>
      <c r="AH834" s="411">
        <f t="shared" si="2470"/>
        <v>0</v>
      </c>
      <c r="AI834" s="411">
        <f t="shared" si="2470"/>
        <v>0</v>
      </c>
      <c r="AJ834" s="411">
        <f t="shared" si="2470"/>
        <v>0</v>
      </c>
      <c r="AK834" s="411">
        <f t="shared" si="2470"/>
        <v>0</v>
      </c>
      <c r="AL834" s="411">
        <f t="shared" si="2470"/>
        <v>0</v>
      </c>
      <c r="AM834" s="297"/>
    </row>
    <row r="835" spans="1:39" hidden="1" outlineLevel="1">
      <c r="A835" s="532"/>
      <c r="B835" s="322"/>
      <c r="C835" s="291"/>
      <c r="D835" s="770"/>
      <c r="E835" s="291"/>
      <c r="F835" s="291"/>
      <c r="G835" s="291"/>
      <c r="H835" s="291"/>
      <c r="I835" s="291"/>
      <c r="J835" s="291"/>
      <c r="K835" s="291"/>
      <c r="L835" s="291"/>
      <c r="M835" s="291"/>
      <c r="N835" s="291"/>
      <c r="O835" s="770"/>
      <c r="P835" s="291"/>
      <c r="Q835" s="291"/>
      <c r="R835" s="291"/>
      <c r="S835" s="291"/>
      <c r="T835" s="291"/>
      <c r="U835" s="291"/>
      <c r="V835" s="291"/>
      <c r="W835" s="291"/>
      <c r="X835" s="291"/>
      <c r="Y835" s="412"/>
      <c r="Z835" s="412"/>
      <c r="AA835" s="412"/>
      <c r="AB835" s="412"/>
      <c r="AC835" s="412"/>
      <c r="AD835" s="412"/>
      <c r="AE835" s="412"/>
      <c r="AF835" s="412"/>
      <c r="AG835" s="412"/>
      <c r="AH835" s="412"/>
      <c r="AI835" s="412"/>
      <c r="AJ835" s="412"/>
      <c r="AK835" s="412"/>
      <c r="AL835" s="412"/>
      <c r="AM835" s="306"/>
    </row>
    <row r="836" spans="1:39" hidden="1" outlineLevel="1">
      <c r="A836" s="532">
        <v>20</v>
      </c>
      <c r="B836" s="428" t="s">
        <v>110</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426"/>
      <c r="Z836" s="410"/>
      <c r="AA836" s="410"/>
      <c r="AB836" s="410"/>
      <c r="AC836" s="410"/>
      <c r="AD836" s="410"/>
      <c r="AE836" s="410"/>
      <c r="AF836" s="415"/>
      <c r="AG836" s="415"/>
      <c r="AH836" s="415"/>
      <c r="AI836" s="415"/>
      <c r="AJ836" s="415"/>
      <c r="AK836" s="415"/>
      <c r="AL836" s="415"/>
      <c r="AM836" s="296">
        <f>SUM(Y836:AL836)</f>
        <v>0</v>
      </c>
    </row>
    <row r="837" spans="1:39" hidden="1" outlineLevel="1">
      <c r="A837" s="532"/>
      <c r="B837" s="294" t="s">
        <v>342</v>
      </c>
      <c r="C837" s="291" t="s">
        <v>163</v>
      </c>
      <c r="D837" s="295"/>
      <c r="E837" s="295"/>
      <c r="F837" s="295"/>
      <c r="G837" s="295"/>
      <c r="H837" s="295"/>
      <c r="I837" s="295"/>
      <c r="J837" s="295"/>
      <c r="K837" s="295"/>
      <c r="L837" s="295"/>
      <c r="M837" s="295"/>
      <c r="N837" s="295">
        <f>N836</f>
        <v>12</v>
      </c>
      <c r="O837" s="295"/>
      <c r="P837" s="295"/>
      <c r="Q837" s="295"/>
      <c r="R837" s="295"/>
      <c r="S837" s="295"/>
      <c r="T837" s="295"/>
      <c r="U837" s="295"/>
      <c r="V837" s="295"/>
      <c r="W837" s="295"/>
      <c r="X837" s="295"/>
      <c r="Y837" s="411">
        <f>Y836</f>
        <v>0</v>
      </c>
      <c r="Z837" s="411">
        <f t="shared" ref="Z837:AL837" si="2471">Z836</f>
        <v>0</v>
      </c>
      <c r="AA837" s="411">
        <f t="shared" si="2471"/>
        <v>0</v>
      </c>
      <c r="AB837" s="411">
        <f t="shared" si="2471"/>
        <v>0</v>
      </c>
      <c r="AC837" s="411">
        <f t="shared" si="2471"/>
        <v>0</v>
      </c>
      <c r="AD837" s="411">
        <f t="shared" si="2471"/>
        <v>0</v>
      </c>
      <c r="AE837" s="411">
        <f t="shared" si="2471"/>
        <v>0</v>
      </c>
      <c r="AF837" s="411">
        <f t="shared" si="2471"/>
        <v>0</v>
      </c>
      <c r="AG837" s="411">
        <f t="shared" si="2471"/>
        <v>0</v>
      </c>
      <c r="AH837" s="411">
        <f t="shared" si="2471"/>
        <v>0</v>
      </c>
      <c r="AI837" s="411">
        <f t="shared" si="2471"/>
        <v>0</v>
      </c>
      <c r="AJ837" s="411">
        <f t="shared" si="2471"/>
        <v>0</v>
      </c>
      <c r="AK837" s="411">
        <f t="shared" si="2471"/>
        <v>0</v>
      </c>
      <c r="AL837" s="411">
        <f t="shared" si="2471"/>
        <v>0</v>
      </c>
      <c r="AM837" s="306"/>
    </row>
    <row r="838" spans="1:39" ht="15.75" hidden="1" outlineLevel="1">
      <c r="A838" s="532"/>
      <c r="B838" s="323"/>
      <c r="C838" s="300"/>
      <c r="D838" s="770"/>
      <c r="E838" s="291"/>
      <c r="F838" s="291"/>
      <c r="G838" s="291"/>
      <c r="H838" s="291"/>
      <c r="I838" s="291"/>
      <c r="J838" s="291"/>
      <c r="K838" s="291"/>
      <c r="L838" s="291"/>
      <c r="M838" s="291"/>
      <c r="N838" s="300"/>
      <c r="O838" s="770"/>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ht="15.75" hidden="1" outlineLevel="1">
      <c r="A839" s="532"/>
      <c r="B839" s="518" t="s">
        <v>503</v>
      </c>
      <c r="C839" s="291"/>
      <c r="D839" s="770"/>
      <c r="E839" s="291"/>
      <c r="F839" s="291"/>
      <c r="G839" s="291"/>
      <c r="H839" s="291"/>
      <c r="I839" s="291"/>
      <c r="J839" s="291"/>
      <c r="K839" s="291"/>
      <c r="L839" s="291"/>
      <c r="M839" s="291"/>
      <c r="N839" s="291"/>
      <c r="O839" s="770"/>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75" hidden="1" outlineLevel="1">
      <c r="A840" s="532"/>
      <c r="B840" s="504" t="s">
        <v>499</v>
      </c>
      <c r="C840" s="291"/>
      <c r="D840" s="770"/>
      <c r="E840" s="291"/>
      <c r="F840" s="291"/>
      <c r="G840" s="291"/>
      <c r="H840" s="291"/>
      <c r="I840" s="291"/>
      <c r="J840" s="291"/>
      <c r="K840" s="291"/>
      <c r="L840" s="291"/>
      <c r="M840" s="291"/>
      <c r="N840" s="291"/>
      <c r="O840" s="770"/>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idden="1" outlineLevel="1">
      <c r="A841" s="532">
        <v>21</v>
      </c>
      <c r="B841" s="428" t="s">
        <v>113</v>
      </c>
      <c r="C841" s="291" t="s">
        <v>25</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hidden="1" outlineLevel="1">
      <c r="A842" s="532"/>
      <c r="B842" s="294" t="s">
        <v>342</v>
      </c>
      <c r="C842" s="291" t="s">
        <v>163</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1">
        <f>Y841</f>
        <v>0</v>
      </c>
      <c r="Z842" s="411">
        <f t="shared" ref="Z842" si="2472">Z841</f>
        <v>0</v>
      </c>
      <c r="AA842" s="411">
        <f t="shared" ref="AA842" si="2473">AA841</f>
        <v>0</v>
      </c>
      <c r="AB842" s="411">
        <f t="shared" ref="AB842" si="2474">AB841</f>
        <v>0</v>
      </c>
      <c r="AC842" s="411">
        <f t="shared" ref="AC842" si="2475">AC841</f>
        <v>0</v>
      </c>
      <c r="AD842" s="411">
        <f t="shared" ref="AD842" si="2476">AD841</f>
        <v>0</v>
      </c>
      <c r="AE842" s="411">
        <f t="shared" ref="AE842" si="2477">AE841</f>
        <v>0</v>
      </c>
      <c r="AF842" s="411">
        <f t="shared" ref="AF842" si="2478">AF841</f>
        <v>0</v>
      </c>
      <c r="AG842" s="411">
        <f t="shared" ref="AG842" si="2479">AG841</f>
        <v>0</v>
      </c>
      <c r="AH842" s="411">
        <f t="shared" ref="AH842" si="2480">AH841</f>
        <v>0</v>
      </c>
      <c r="AI842" s="411">
        <f t="shared" ref="AI842" si="2481">AI841</f>
        <v>0</v>
      </c>
      <c r="AJ842" s="411">
        <f t="shared" ref="AJ842" si="2482">AJ841</f>
        <v>0</v>
      </c>
      <c r="AK842" s="411">
        <f t="shared" ref="AK842" si="2483">AK841</f>
        <v>0</v>
      </c>
      <c r="AL842" s="411">
        <f t="shared" ref="AL842" si="2484">AL841</f>
        <v>0</v>
      </c>
      <c r="AM842" s="306"/>
    </row>
    <row r="843" spans="1:39" hidden="1" outlineLevel="1">
      <c r="A843" s="532"/>
      <c r="B843" s="294"/>
      <c r="C843" s="291"/>
      <c r="D843" s="770"/>
      <c r="E843" s="291"/>
      <c r="F843" s="291"/>
      <c r="G843" s="291"/>
      <c r="H843" s="291"/>
      <c r="I843" s="291"/>
      <c r="J843" s="291"/>
      <c r="K843" s="291"/>
      <c r="L843" s="291"/>
      <c r="M843" s="291"/>
      <c r="N843" s="291"/>
      <c r="O843" s="770"/>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hidden="1" outlineLevel="1">
      <c r="A844" s="532">
        <v>22</v>
      </c>
      <c r="B844" s="428" t="s">
        <v>114</v>
      </c>
      <c r="C844" s="291" t="s">
        <v>25</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5"/>
      <c r="Z844" s="415"/>
      <c r="AA844" s="415"/>
      <c r="AB844" s="415"/>
      <c r="AC844" s="415"/>
      <c r="AD844" s="415"/>
      <c r="AE844" s="415"/>
      <c r="AF844" s="410"/>
      <c r="AG844" s="410"/>
      <c r="AH844" s="410"/>
      <c r="AI844" s="410"/>
      <c r="AJ844" s="410"/>
      <c r="AK844" s="410"/>
      <c r="AL844" s="410"/>
      <c r="AM844" s="296">
        <f>SUM(Y844:AL844)</f>
        <v>0</v>
      </c>
    </row>
    <row r="845" spans="1:39" hidden="1" outlineLevel="1">
      <c r="A845" s="532"/>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0</v>
      </c>
      <c r="Z845" s="411">
        <f t="shared" ref="Z845" si="2485">Z844</f>
        <v>0</v>
      </c>
      <c r="AA845" s="411">
        <f t="shared" ref="AA845" si="2486">AA844</f>
        <v>0</v>
      </c>
      <c r="AB845" s="411">
        <f t="shared" ref="AB845" si="2487">AB844</f>
        <v>0</v>
      </c>
      <c r="AC845" s="411">
        <f t="shared" ref="AC845" si="2488">AC844</f>
        <v>0</v>
      </c>
      <c r="AD845" s="411">
        <f t="shared" ref="AD845" si="2489">AD844</f>
        <v>0</v>
      </c>
      <c r="AE845" s="411">
        <f t="shared" ref="AE845" si="2490">AE844</f>
        <v>0</v>
      </c>
      <c r="AF845" s="411">
        <f t="shared" ref="AF845" si="2491">AF844</f>
        <v>0</v>
      </c>
      <c r="AG845" s="411">
        <f t="shared" ref="AG845" si="2492">AG844</f>
        <v>0</v>
      </c>
      <c r="AH845" s="411">
        <f t="shared" ref="AH845" si="2493">AH844</f>
        <v>0</v>
      </c>
      <c r="AI845" s="411">
        <f t="shared" ref="AI845" si="2494">AI844</f>
        <v>0</v>
      </c>
      <c r="AJ845" s="411">
        <f t="shared" ref="AJ845" si="2495">AJ844</f>
        <v>0</v>
      </c>
      <c r="AK845" s="411">
        <f t="shared" ref="AK845" si="2496">AK844</f>
        <v>0</v>
      </c>
      <c r="AL845" s="411">
        <f t="shared" ref="AL845" si="2497">AL844</f>
        <v>0</v>
      </c>
      <c r="AM845" s="306"/>
    </row>
    <row r="846" spans="1:39" hidden="1" outlineLevel="1">
      <c r="A846" s="532"/>
      <c r="B846" s="294"/>
      <c r="C846" s="291"/>
      <c r="D846" s="770"/>
      <c r="E846" s="291"/>
      <c r="F846" s="291"/>
      <c r="G846" s="291"/>
      <c r="H846" s="291"/>
      <c r="I846" s="291"/>
      <c r="J846" s="291"/>
      <c r="K846" s="291"/>
      <c r="L846" s="291"/>
      <c r="M846" s="291"/>
      <c r="N846" s="291"/>
      <c r="O846" s="770"/>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idden="1" outlineLevel="1">
      <c r="A847" s="532">
        <v>23</v>
      </c>
      <c r="B847" s="428" t="s">
        <v>115</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hidden="1" outlineLevel="1">
      <c r="A848" s="532"/>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2498">Z847</f>
        <v>0</v>
      </c>
      <c r="AA848" s="411">
        <f t="shared" ref="AA848" si="2499">AA847</f>
        <v>0</v>
      </c>
      <c r="AB848" s="411">
        <f t="shared" ref="AB848" si="2500">AB847</f>
        <v>0</v>
      </c>
      <c r="AC848" s="411">
        <f t="shared" ref="AC848" si="2501">AC847</f>
        <v>0</v>
      </c>
      <c r="AD848" s="411">
        <f t="shared" ref="AD848" si="2502">AD847</f>
        <v>0</v>
      </c>
      <c r="AE848" s="411">
        <f t="shared" ref="AE848" si="2503">AE847</f>
        <v>0</v>
      </c>
      <c r="AF848" s="411">
        <f t="shared" ref="AF848" si="2504">AF847</f>
        <v>0</v>
      </c>
      <c r="AG848" s="411">
        <f t="shared" ref="AG848" si="2505">AG847</f>
        <v>0</v>
      </c>
      <c r="AH848" s="411">
        <f t="shared" ref="AH848" si="2506">AH847</f>
        <v>0</v>
      </c>
      <c r="AI848" s="411">
        <f t="shared" ref="AI848" si="2507">AI847</f>
        <v>0</v>
      </c>
      <c r="AJ848" s="411">
        <f t="shared" ref="AJ848" si="2508">AJ847</f>
        <v>0</v>
      </c>
      <c r="AK848" s="411">
        <f t="shared" ref="AK848" si="2509">AK847</f>
        <v>0</v>
      </c>
      <c r="AL848" s="411">
        <f t="shared" ref="AL848" si="2510">AL847</f>
        <v>0</v>
      </c>
      <c r="AM848" s="306"/>
    </row>
    <row r="849" spans="1:39" hidden="1" outlineLevel="1">
      <c r="A849" s="532"/>
      <c r="B849" s="430"/>
      <c r="C849" s="291"/>
      <c r="D849" s="770"/>
      <c r="E849" s="291"/>
      <c r="F849" s="291"/>
      <c r="G849" s="291"/>
      <c r="H849" s="291"/>
      <c r="I849" s="291"/>
      <c r="J849" s="291"/>
      <c r="K849" s="291"/>
      <c r="L849" s="291"/>
      <c r="M849" s="291"/>
      <c r="N849" s="291"/>
      <c r="O849" s="770"/>
      <c r="P849" s="291"/>
      <c r="Q849" s="291"/>
      <c r="R849" s="291"/>
      <c r="S849" s="291"/>
      <c r="T849" s="291"/>
      <c r="U849" s="291"/>
      <c r="V849" s="291"/>
      <c r="W849" s="291"/>
      <c r="X849" s="291"/>
      <c r="Y849" s="422"/>
      <c r="Z849" s="425"/>
      <c r="AA849" s="425"/>
      <c r="AB849" s="425"/>
      <c r="AC849" s="425"/>
      <c r="AD849" s="425"/>
      <c r="AE849" s="425"/>
      <c r="AF849" s="425"/>
      <c r="AG849" s="425"/>
      <c r="AH849" s="425"/>
      <c r="AI849" s="425"/>
      <c r="AJ849" s="425"/>
      <c r="AK849" s="425"/>
      <c r="AL849" s="425"/>
      <c r="AM849" s="306"/>
    </row>
    <row r="850" spans="1:39" hidden="1" outlineLevel="1">
      <c r="A850" s="532">
        <v>24</v>
      </c>
      <c r="B850" s="428" t="s">
        <v>116</v>
      </c>
      <c r="C850" s="291" t="s">
        <v>25</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5"/>
      <c r="Z850" s="415"/>
      <c r="AA850" s="415"/>
      <c r="AB850" s="415"/>
      <c r="AC850" s="415"/>
      <c r="AD850" s="415"/>
      <c r="AE850" s="415"/>
      <c r="AF850" s="410"/>
      <c r="AG850" s="410"/>
      <c r="AH850" s="410"/>
      <c r="AI850" s="410"/>
      <c r="AJ850" s="410"/>
      <c r="AK850" s="410"/>
      <c r="AL850" s="410"/>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1">
        <f>Y850</f>
        <v>0</v>
      </c>
      <c r="Z851" s="411">
        <f t="shared" ref="Z851" si="2511">Z850</f>
        <v>0</v>
      </c>
      <c r="AA851" s="411">
        <f t="shared" ref="AA851" si="2512">AA850</f>
        <v>0</v>
      </c>
      <c r="AB851" s="411">
        <f t="shared" ref="AB851" si="2513">AB850</f>
        <v>0</v>
      </c>
      <c r="AC851" s="411">
        <f t="shared" ref="AC851" si="2514">AC850</f>
        <v>0</v>
      </c>
      <c r="AD851" s="411">
        <f t="shared" ref="AD851" si="2515">AD850</f>
        <v>0</v>
      </c>
      <c r="AE851" s="411">
        <f t="shared" ref="AE851" si="2516">AE850</f>
        <v>0</v>
      </c>
      <c r="AF851" s="411">
        <f t="shared" ref="AF851" si="2517">AF850</f>
        <v>0</v>
      </c>
      <c r="AG851" s="411">
        <f t="shared" ref="AG851" si="2518">AG850</f>
        <v>0</v>
      </c>
      <c r="AH851" s="411">
        <f t="shared" ref="AH851" si="2519">AH850</f>
        <v>0</v>
      </c>
      <c r="AI851" s="411">
        <f t="shared" ref="AI851" si="2520">AI850</f>
        <v>0</v>
      </c>
      <c r="AJ851" s="411">
        <f t="shared" ref="AJ851" si="2521">AJ850</f>
        <v>0</v>
      </c>
      <c r="AK851" s="411">
        <f t="shared" ref="AK851" si="2522">AK850</f>
        <v>0</v>
      </c>
      <c r="AL851" s="411">
        <f t="shared" ref="AL851" si="2523">AL850</f>
        <v>0</v>
      </c>
      <c r="AM851" s="306"/>
    </row>
    <row r="852" spans="1:39" hidden="1" outlineLevel="1">
      <c r="A852" s="532"/>
      <c r="B852" s="294"/>
      <c r="C852" s="291"/>
      <c r="D852" s="770"/>
      <c r="E852" s="291"/>
      <c r="F852" s="291"/>
      <c r="G852" s="291"/>
      <c r="H852" s="291"/>
      <c r="I852" s="291"/>
      <c r="J852" s="291"/>
      <c r="K852" s="291"/>
      <c r="L852" s="291"/>
      <c r="M852" s="291"/>
      <c r="N852" s="291"/>
      <c r="O852" s="770"/>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75" hidden="1" outlineLevel="1">
      <c r="A853" s="532"/>
      <c r="B853" s="288" t="s">
        <v>500</v>
      </c>
      <c r="C853" s="291"/>
      <c r="D853" s="770"/>
      <c r="E853" s="291"/>
      <c r="F853" s="291"/>
      <c r="G853" s="291"/>
      <c r="H853" s="291"/>
      <c r="I853" s="291"/>
      <c r="J853" s="291"/>
      <c r="K853" s="291"/>
      <c r="L853" s="291"/>
      <c r="M853" s="291"/>
      <c r="N853" s="291"/>
      <c r="O853" s="770"/>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hidden="1" outlineLevel="1">
      <c r="A854" s="532">
        <v>25</v>
      </c>
      <c r="B854" s="428" t="s">
        <v>117</v>
      </c>
      <c r="C854" s="291" t="s">
        <v>25</v>
      </c>
      <c r="D854" s="295">
        <v>3266683.333333334</v>
      </c>
      <c r="E854" s="295"/>
      <c r="F854" s="295"/>
      <c r="G854" s="295"/>
      <c r="H854" s="295"/>
      <c r="I854" s="295"/>
      <c r="J854" s="295"/>
      <c r="K854" s="295"/>
      <c r="L854" s="295"/>
      <c r="M854" s="295"/>
      <c r="N854" s="295">
        <v>12</v>
      </c>
      <c r="O854" s="295">
        <v>145.1612903225807</v>
      </c>
      <c r="P854" s="295"/>
      <c r="Q854" s="295"/>
      <c r="R854" s="295"/>
      <c r="S854" s="295"/>
      <c r="T854" s="295"/>
      <c r="U854" s="295"/>
      <c r="V854" s="295"/>
      <c r="W854" s="295"/>
      <c r="X854" s="295"/>
      <c r="Y854" s="426"/>
      <c r="Z854" s="415">
        <v>0.29999999999999993</v>
      </c>
      <c r="AA854" s="415">
        <v>0.70000000000000007</v>
      </c>
      <c r="AB854" s="415"/>
      <c r="AC854" s="415"/>
      <c r="AD854" s="415"/>
      <c r="AE854" s="415"/>
      <c r="AF854" s="415"/>
      <c r="AG854" s="415"/>
      <c r="AH854" s="415"/>
      <c r="AI854" s="415"/>
      <c r="AJ854" s="415"/>
      <c r="AK854" s="415"/>
      <c r="AL854" s="415"/>
      <c r="AM854" s="296">
        <f>SUM(Y854:AL854)</f>
        <v>1</v>
      </c>
    </row>
    <row r="855" spans="1:39" hidden="1" outlineLevel="1">
      <c r="A855" s="532"/>
      <c r="B855" s="294" t="s">
        <v>342</v>
      </c>
      <c r="C855" s="291" t="s">
        <v>163</v>
      </c>
      <c r="D855" s="295"/>
      <c r="E855" s="295"/>
      <c r="F855" s="295"/>
      <c r="G855" s="295"/>
      <c r="H855" s="295"/>
      <c r="I855" s="295"/>
      <c r="J855" s="295"/>
      <c r="K855" s="295"/>
      <c r="L855" s="295"/>
      <c r="M855" s="295"/>
      <c r="N855" s="295">
        <f>N854</f>
        <v>12</v>
      </c>
      <c r="O855" s="295"/>
      <c r="P855" s="295"/>
      <c r="Q855" s="295"/>
      <c r="R855" s="295"/>
      <c r="S855" s="295"/>
      <c r="T855" s="295"/>
      <c r="U855" s="295"/>
      <c r="V855" s="295"/>
      <c r="W855" s="295"/>
      <c r="X855" s="295"/>
      <c r="Y855" s="411">
        <f>Y854</f>
        <v>0</v>
      </c>
      <c r="Z855" s="411">
        <f t="shared" ref="Z855" si="2524">Z854</f>
        <v>0.29999999999999993</v>
      </c>
      <c r="AA855" s="411">
        <f t="shared" ref="AA855" si="2525">AA854</f>
        <v>0.70000000000000007</v>
      </c>
      <c r="AB855" s="411">
        <f t="shared" ref="AB855" si="2526">AB854</f>
        <v>0</v>
      </c>
      <c r="AC855" s="411">
        <f t="shared" ref="AC855" si="2527">AC854</f>
        <v>0</v>
      </c>
      <c r="AD855" s="411">
        <f t="shared" ref="AD855" si="2528">AD854</f>
        <v>0</v>
      </c>
      <c r="AE855" s="411">
        <f t="shared" ref="AE855" si="2529">AE854</f>
        <v>0</v>
      </c>
      <c r="AF855" s="411">
        <f t="shared" ref="AF855" si="2530">AF854</f>
        <v>0</v>
      </c>
      <c r="AG855" s="411">
        <f t="shared" ref="AG855" si="2531">AG854</f>
        <v>0</v>
      </c>
      <c r="AH855" s="411">
        <f t="shared" ref="AH855" si="2532">AH854</f>
        <v>0</v>
      </c>
      <c r="AI855" s="411">
        <f t="shared" ref="AI855" si="2533">AI854</f>
        <v>0</v>
      </c>
      <c r="AJ855" s="411">
        <f t="shared" ref="AJ855" si="2534">AJ854</f>
        <v>0</v>
      </c>
      <c r="AK855" s="411">
        <f t="shared" ref="AK855" si="2535">AK854</f>
        <v>0</v>
      </c>
      <c r="AL855" s="411">
        <f t="shared" ref="AL855" si="2536">AL854</f>
        <v>0</v>
      </c>
      <c r="AM855" s="306"/>
    </row>
    <row r="856" spans="1:39" hidden="1" outlineLevel="1">
      <c r="A856" s="532"/>
      <c r="B856" s="294"/>
      <c r="C856" s="291"/>
      <c r="D856" s="770"/>
      <c r="E856" s="291"/>
      <c r="F856" s="291"/>
      <c r="G856" s="291"/>
      <c r="H856" s="291"/>
      <c r="I856" s="291"/>
      <c r="J856" s="291"/>
      <c r="K856" s="291"/>
      <c r="L856" s="291"/>
      <c r="M856" s="291"/>
      <c r="N856" s="291"/>
      <c r="O856" s="770"/>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hidden="1" outlineLevel="1">
      <c r="A857" s="532">
        <v>26</v>
      </c>
      <c r="B857" s="428" t="s">
        <v>910</v>
      </c>
      <c r="C857" s="291" t="s">
        <v>25</v>
      </c>
      <c r="D857" s="295">
        <v>5478150.9192217253</v>
      </c>
      <c r="E857" s="295"/>
      <c r="F857" s="295"/>
      <c r="G857" s="295"/>
      <c r="H857" s="295"/>
      <c r="I857" s="295"/>
      <c r="J857" s="295"/>
      <c r="K857" s="295"/>
      <c r="L857" s="295"/>
      <c r="M857" s="295"/>
      <c r="N857" s="295">
        <v>12</v>
      </c>
      <c r="O857" s="295">
        <v>740.54440913865562</v>
      </c>
      <c r="P857" s="295"/>
      <c r="Q857" s="295"/>
      <c r="R857" s="295"/>
      <c r="S857" s="295"/>
      <c r="T857" s="295"/>
      <c r="U857" s="295"/>
      <c r="V857" s="295"/>
      <c r="W857" s="295"/>
      <c r="X857" s="295"/>
      <c r="Y857" s="426"/>
      <c r="Z857" s="415">
        <v>0.11432184605139534</v>
      </c>
      <c r="AA857" s="415">
        <v>0.87543532508843613</v>
      </c>
      <c r="AB857" s="415"/>
      <c r="AC857" s="415"/>
      <c r="AD857" s="415"/>
      <c r="AE857" s="415"/>
      <c r="AF857" s="415"/>
      <c r="AG857" s="415"/>
      <c r="AH857" s="415"/>
      <c r="AI857" s="415"/>
      <c r="AJ857" s="415"/>
      <c r="AK857" s="415"/>
      <c r="AL857" s="415"/>
      <c r="AM857" s="296">
        <f>SUM(Y857:AL857)</f>
        <v>0.98975717113983142</v>
      </c>
    </row>
    <row r="858" spans="1:39" hidden="1" outlineLevel="1">
      <c r="A858" s="532"/>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f>Y857</f>
        <v>0</v>
      </c>
      <c r="Z858" s="411">
        <f t="shared" ref="Z858" si="2537">Z857</f>
        <v>0.11432184605139534</v>
      </c>
      <c r="AA858" s="411">
        <f t="shared" ref="AA858" si="2538">AA857</f>
        <v>0.87543532508843613</v>
      </c>
      <c r="AB858" s="411">
        <f t="shared" ref="AB858" si="2539">AB857</f>
        <v>0</v>
      </c>
      <c r="AC858" s="411">
        <f t="shared" ref="AC858" si="2540">AC857</f>
        <v>0</v>
      </c>
      <c r="AD858" s="411">
        <f t="shared" ref="AD858" si="2541">AD857</f>
        <v>0</v>
      </c>
      <c r="AE858" s="411">
        <f t="shared" ref="AE858" si="2542">AE857</f>
        <v>0</v>
      </c>
      <c r="AF858" s="411">
        <f t="shared" ref="AF858" si="2543">AF857</f>
        <v>0</v>
      </c>
      <c r="AG858" s="411">
        <f t="shared" ref="AG858" si="2544">AG857</f>
        <v>0</v>
      </c>
      <c r="AH858" s="411">
        <f t="shared" ref="AH858" si="2545">AH857</f>
        <v>0</v>
      </c>
      <c r="AI858" s="411">
        <f t="shared" ref="AI858" si="2546">AI857</f>
        <v>0</v>
      </c>
      <c r="AJ858" s="411">
        <f t="shared" ref="AJ858" si="2547">AJ857</f>
        <v>0</v>
      </c>
      <c r="AK858" s="411">
        <f t="shared" ref="AK858" si="2548">AK857</f>
        <v>0</v>
      </c>
      <c r="AL858" s="411">
        <f t="shared" ref="AL858" si="2549">AL857</f>
        <v>0</v>
      </c>
      <c r="AM858" s="306"/>
    </row>
    <row r="859" spans="1:39" hidden="1" outlineLevel="1">
      <c r="A859" s="532"/>
      <c r="B859" s="294"/>
      <c r="C859" s="291"/>
      <c r="D859" s="770"/>
      <c r="E859" s="291"/>
      <c r="F859" s="291"/>
      <c r="G859" s="291"/>
      <c r="H859" s="291"/>
      <c r="I859" s="291"/>
      <c r="J859" s="291"/>
      <c r="K859" s="291"/>
      <c r="L859" s="291"/>
      <c r="M859" s="291"/>
      <c r="N859" s="291"/>
      <c r="O859" s="770"/>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idden="1" outlineLevel="1">
      <c r="A860" s="532">
        <v>27</v>
      </c>
      <c r="B860" s="428" t="s">
        <v>119</v>
      </c>
      <c r="C860" s="291" t="s">
        <v>25</v>
      </c>
      <c r="D860" s="295">
        <v>525053.82098405564</v>
      </c>
      <c r="E860" s="295"/>
      <c r="F860" s="295"/>
      <c r="G860" s="295"/>
      <c r="H860" s="295"/>
      <c r="I860" s="295"/>
      <c r="J860" s="295"/>
      <c r="K860" s="295"/>
      <c r="L860" s="295"/>
      <c r="M860" s="295"/>
      <c r="N860" s="295">
        <v>12</v>
      </c>
      <c r="O860" s="295">
        <v>91.803394033320387</v>
      </c>
      <c r="P860" s="295"/>
      <c r="Q860" s="295"/>
      <c r="R860" s="295"/>
      <c r="S860" s="295"/>
      <c r="T860" s="295"/>
      <c r="U860" s="295"/>
      <c r="V860" s="295"/>
      <c r="W860" s="295"/>
      <c r="X860" s="295"/>
      <c r="Y860" s="426"/>
      <c r="Z860" s="415">
        <v>0.93134575257200014</v>
      </c>
      <c r="AA860" s="415">
        <v>3.3960247916221431E-2</v>
      </c>
      <c r="AB860" s="415"/>
      <c r="AC860" s="415"/>
      <c r="AD860" s="415"/>
      <c r="AE860" s="415"/>
      <c r="AF860" s="415"/>
      <c r="AG860" s="415"/>
      <c r="AH860" s="415"/>
      <c r="AI860" s="415"/>
      <c r="AJ860" s="415"/>
      <c r="AK860" s="415"/>
      <c r="AL860" s="415"/>
      <c r="AM860" s="296">
        <f>SUM(Y860:AL860)</f>
        <v>0.96530600048822157</v>
      </c>
    </row>
    <row r="861" spans="1:39" hidden="1" outlineLevel="1">
      <c r="A861" s="532"/>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f>Y860</f>
        <v>0</v>
      </c>
      <c r="Z861" s="411">
        <f t="shared" ref="Z861" si="2550">Z860</f>
        <v>0.93134575257200014</v>
      </c>
      <c r="AA861" s="411">
        <f t="shared" ref="AA861" si="2551">AA860</f>
        <v>3.3960247916221431E-2</v>
      </c>
      <c r="AB861" s="411">
        <f t="shared" ref="AB861" si="2552">AB860</f>
        <v>0</v>
      </c>
      <c r="AC861" s="411">
        <f t="shared" ref="AC861" si="2553">AC860</f>
        <v>0</v>
      </c>
      <c r="AD861" s="411">
        <f t="shared" ref="AD861" si="2554">AD860</f>
        <v>0</v>
      </c>
      <c r="AE861" s="411">
        <f t="shared" ref="AE861" si="2555">AE860</f>
        <v>0</v>
      </c>
      <c r="AF861" s="411">
        <f t="shared" ref="AF861" si="2556">AF860</f>
        <v>0</v>
      </c>
      <c r="AG861" s="411">
        <f t="shared" ref="AG861" si="2557">AG860</f>
        <v>0</v>
      </c>
      <c r="AH861" s="411">
        <f t="shared" ref="AH861" si="2558">AH860</f>
        <v>0</v>
      </c>
      <c r="AI861" s="411">
        <f t="shared" ref="AI861" si="2559">AI860</f>
        <v>0</v>
      </c>
      <c r="AJ861" s="411">
        <f t="shared" ref="AJ861" si="2560">AJ860</f>
        <v>0</v>
      </c>
      <c r="AK861" s="411">
        <f t="shared" ref="AK861" si="2561">AK860</f>
        <v>0</v>
      </c>
      <c r="AL861" s="411">
        <f t="shared" ref="AL861" si="2562">AL860</f>
        <v>0</v>
      </c>
      <c r="AM861" s="306"/>
    </row>
    <row r="862" spans="1:39" hidden="1" outlineLevel="1">
      <c r="A862" s="532"/>
      <c r="B862" s="294"/>
      <c r="C862" s="291"/>
      <c r="D862" s="770"/>
      <c r="E862" s="291"/>
      <c r="F862" s="291"/>
      <c r="G862" s="291"/>
      <c r="H862" s="291"/>
      <c r="I862" s="291"/>
      <c r="J862" s="291"/>
      <c r="K862" s="291"/>
      <c r="L862" s="291"/>
      <c r="M862" s="291"/>
      <c r="N862" s="291"/>
      <c r="O862" s="770"/>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hidden="1" outlineLevel="1">
      <c r="A863" s="532">
        <v>28</v>
      </c>
      <c r="B863" s="428" t="s">
        <v>120</v>
      </c>
      <c r="C863" s="291" t="s">
        <v>25</v>
      </c>
      <c r="D863" s="295">
        <v>190010.13564504028</v>
      </c>
      <c r="E863" s="295"/>
      <c r="F863" s="295"/>
      <c r="G863" s="295"/>
      <c r="H863" s="295"/>
      <c r="I863" s="295"/>
      <c r="J863" s="295"/>
      <c r="K863" s="295"/>
      <c r="L863" s="295"/>
      <c r="M863" s="295"/>
      <c r="N863" s="295">
        <v>12</v>
      </c>
      <c r="O863" s="295">
        <v>48.416297010607522</v>
      </c>
      <c r="P863" s="295"/>
      <c r="Q863" s="295"/>
      <c r="R863" s="295"/>
      <c r="S863" s="295"/>
      <c r="T863" s="295"/>
      <c r="U863" s="295"/>
      <c r="V863" s="295"/>
      <c r="W863" s="295"/>
      <c r="X863" s="295"/>
      <c r="Y863" s="426"/>
      <c r="Z863" s="415"/>
      <c r="AA863" s="415">
        <v>1</v>
      </c>
      <c r="AB863" s="415"/>
      <c r="AC863" s="415"/>
      <c r="AD863" s="415"/>
      <c r="AE863" s="415"/>
      <c r="AF863" s="415"/>
      <c r="AG863" s="415"/>
      <c r="AH863" s="415"/>
      <c r="AI863" s="415"/>
      <c r="AJ863" s="415"/>
      <c r="AK863" s="415"/>
      <c r="AL863" s="415"/>
      <c r="AM863" s="296">
        <f>SUM(Y863:AL863)</f>
        <v>1</v>
      </c>
    </row>
    <row r="864" spans="1:39" hidden="1" outlineLevel="1">
      <c r="A864" s="532"/>
      <c r="B864" s="294" t="s">
        <v>342</v>
      </c>
      <c r="C864" s="291" t="s">
        <v>163</v>
      </c>
      <c r="D864" s="295"/>
      <c r="E864" s="295"/>
      <c r="F864" s="295"/>
      <c r="G864" s="295"/>
      <c r="H864" s="295"/>
      <c r="I864" s="295"/>
      <c r="J864" s="295"/>
      <c r="K864" s="295"/>
      <c r="L864" s="295"/>
      <c r="M864" s="295"/>
      <c r="N864" s="295">
        <f>N863</f>
        <v>12</v>
      </c>
      <c r="O864" s="295"/>
      <c r="P864" s="295"/>
      <c r="Q864" s="295"/>
      <c r="R864" s="295"/>
      <c r="S864" s="295"/>
      <c r="T864" s="295"/>
      <c r="U864" s="295"/>
      <c r="V864" s="295"/>
      <c r="W864" s="295"/>
      <c r="X864" s="295"/>
      <c r="Y864" s="411">
        <f>Y863</f>
        <v>0</v>
      </c>
      <c r="Z864" s="411">
        <f t="shared" ref="Z864" si="2563">Z863</f>
        <v>0</v>
      </c>
      <c r="AA864" s="411">
        <f t="shared" ref="AA864" si="2564">AA863</f>
        <v>1</v>
      </c>
      <c r="AB864" s="411">
        <f t="shared" ref="AB864" si="2565">AB863</f>
        <v>0</v>
      </c>
      <c r="AC864" s="411">
        <f t="shared" ref="AC864" si="2566">AC863</f>
        <v>0</v>
      </c>
      <c r="AD864" s="411">
        <f t="shared" ref="AD864" si="2567">AD863</f>
        <v>0</v>
      </c>
      <c r="AE864" s="411">
        <f t="shared" ref="AE864" si="2568">AE863</f>
        <v>0</v>
      </c>
      <c r="AF864" s="411">
        <f t="shared" ref="AF864" si="2569">AF863</f>
        <v>0</v>
      </c>
      <c r="AG864" s="411">
        <f t="shared" ref="AG864" si="2570">AG863</f>
        <v>0</v>
      </c>
      <c r="AH864" s="411">
        <f t="shared" ref="AH864" si="2571">AH863</f>
        <v>0</v>
      </c>
      <c r="AI864" s="411">
        <f t="shared" ref="AI864" si="2572">AI863</f>
        <v>0</v>
      </c>
      <c r="AJ864" s="411">
        <f t="shared" ref="AJ864" si="2573">AJ863</f>
        <v>0</v>
      </c>
      <c r="AK864" s="411">
        <f t="shared" ref="AK864" si="2574">AK863</f>
        <v>0</v>
      </c>
      <c r="AL864" s="411">
        <f t="shared" ref="AL864" si="2575">AL863</f>
        <v>0</v>
      </c>
      <c r="AM864" s="306"/>
    </row>
    <row r="865" spans="1:39" hidden="1" outlineLevel="1">
      <c r="A865" s="532"/>
      <c r="B865" s="294"/>
      <c r="C865" s="291"/>
      <c r="D865" s="770"/>
      <c r="E865" s="291"/>
      <c r="F865" s="291"/>
      <c r="G865" s="291"/>
      <c r="H865" s="291"/>
      <c r="I865" s="291"/>
      <c r="J865" s="291"/>
      <c r="K865" s="291"/>
      <c r="L865" s="291"/>
      <c r="M865" s="291"/>
      <c r="N865" s="291"/>
      <c r="O865" s="770"/>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hidden="1" outlineLevel="1">
      <c r="A866" s="532">
        <v>29</v>
      </c>
      <c r="B866" s="428" t="s">
        <v>121</v>
      </c>
      <c r="C866" s="291" t="s">
        <v>25</v>
      </c>
      <c r="D866" s="295"/>
      <c r="E866" s="295"/>
      <c r="F866" s="295"/>
      <c r="G866" s="295"/>
      <c r="H866" s="295"/>
      <c r="I866" s="295"/>
      <c r="J866" s="295"/>
      <c r="K866" s="295"/>
      <c r="L866" s="295"/>
      <c r="M866" s="295"/>
      <c r="N866" s="295">
        <v>3</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hidden="1" outlineLevel="1">
      <c r="A867" s="532"/>
      <c r="B867" s="294" t="s">
        <v>342</v>
      </c>
      <c r="C867" s="291" t="s">
        <v>163</v>
      </c>
      <c r="D867" s="295"/>
      <c r="E867" s="295"/>
      <c r="F867" s="295"/>
      <c r="G867" s="295"/>
      <c r="H867" s="295"/>
      <c r="I867" s="295"/>
      <c r="J867" s="295"/>
      <c r="K867" s="295"/>
      <c r="L867" s="295"/>
      <c r="M867" s="295"/>
      <c r="N867" s="295">
        <f>N866</f>
        <v>3</v>
      </c>
      <c r="O867" s="295"/>
      <c r="P867" s="295"/>
      <c r="Q867" s="295"/>
      <c r="R867" s="295"/>
      <c r="S867" s="295"/>
      <c r="T867" s="295"/>
      <c r="U867" s="295"/>
      <c r="V867" s="295"/>
      <c r="W867" s="295"/>
      <c r="X867" s="295"/>
      <c r="Y867" s="411">
        <f>Y866</f>
        <v>0</v>
      </c>
      <c r="Z867" s="411">
        <f t="shared" ref="Z867" si="2576">Z866</f>
        <v>0</v>
      </c>
      <c r="AA867" s="411">
        <f t="shared" ref="AA867" si="2577">AA866</f>
        <v>0</v>
      </c>
      <c r="AB867" s="411">
        <f t="shared" ref="AB867" si="2578">AB866</f>
        <v>0</v>
      </c>
      <c r="AC867" s="411">
        <f t="shared" ref="AC867" si="2579">AC866</f>
        <v>0</v>
      </c>
      <c r="AD867" s="411">
        <f t="shared" ref="AD867" si="2580">AD866</f>
        <v>0</v>
      </c>
      <c r="AE867" s="411">
        <f t="shared" ref="AE867" si="2581">AE866</f>
        <v>0</v>
      </c>
      <c r="AF867" s="411">
        <f t="shared" ref="AF867" si="2582">AF866</f>
        <v>0</v>
      </c>
      <c r="AG867" s="411">
        <f t="shared" ref="AG867" si="2583">AG866</f>
        <v>0</v>
      </c>
      <c r="AH867" s="411">
        <f t="shared" ref="AH867" si="2584">AH866</f>
        <v>0</v>
      </c>
      <c r="AI867" s="411">
        <f t="shared" ref="AI867" si="2585">AI866</f>
        <v>0</v>
      </c>
      <c r="AJ867" s="411">
        <f t="shared" ref="AJ867" si="2586">AJ866</f>
        <v>0</v>
      </c>
      <c r="AK867" s="411">
        <f t="shared" ref="AK867" si="2587">AK866</f>
        <v>0</v>
      </c>
      <c r="AL867" s="411">
        <f t="shared" ref="AL867" si="2588">AL866</f>
        <v>0</v>
      </c>
      <c r="AM867" s="306"/>
    </row>
    <row r="868" spans="1:39" hidden="1" outlineLevel="1">
      <c r="A868" s="532"/>
      <c r="B868" s="294"/>
      <c r="C868" s="291"/>
      <c r="D868" s="770"/>
      <c r="E868" s="291"/>
      <c r="F868" s="291"/>
      <c r="G868" s="291"/>
      <c r="H868" s="291"/>
      <c r="I868" s="291"/>
      <c r="J868" s="291"/>
      <c r="K868" s="291"/>
      <c r="L868" s="291"/>
      <c r="M868" s="291"/>
      <c r="N868" s="291"/>
      <c r="O868" s="770"/>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idden="1" outlineLevel="1">
      <c r="A869" s="532">
        <v>30</v>
      </c>
      <c r="B869" s="428" t="s">
        <v>122</v>
      </c>
      <c r="C869" s="291" t="s">
        <v>25</v>
      </c>
      <c r="D869" s="295">
        <v>420469.60184496606</v>
      </c>
      <c r="E869" s="295"/>
      <c r="F869" s="295"/>
      <c r="G869" s="295"/>
      <c r="H869" s="295"/>
      <c r="I869" s="295"/>
      <c r="J869" s="295"/>
      <c r="K869" s="295"/>
      <c r="L869" s="295"/>
      <c r="M869" s="295"/>
      <c r="N869" s="295">
        <v>12</v>
      </c>
      <c r="O869" s="295">
        <v>45.061224489795919</v>
      </c>
      <c r="P869" s="295"/>
      <c r="Q869" s="295"/>
      <c r="R869" s="295"/>
      <c r="S869" s="295"/>
      <c r="T869" s="295"/>
      <c r="U869" s="295"/>
      <c r="V869" s="295"/>
      <c r="W869" s="295"/>
      <c r="X869" s="295"/>
      <c r="Y869" s="426"/>
      <c r="Z869" s="415"/>
      <c r="AA869" s="415">
        <v>1</v>
      </c>
      <c r="AB869" s="415"/>
      <c r="AC869" s="415"/>
      <c r="AD869" s="415"/>
      <c r="AE869" s="415"/>
      <c r="AF869" s="415"/>
      <c r="AG869" s="415"/>
      <c r="AH869" s="415"/>
      <c r="AI869" s="415"/>
      <c r="AJ869" s="415"/>
      <c r="AK869" s="415"/>
      <c r="AL869" s="415"/>
      <c r="AM869" s="296">
        <f>SUM(Y869:AL869)</f>
        <v>1</v>
      </c>
    </row>
    <row r="870" spans="1:39" hidden="1"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589">Z869</f>
        <v>0</v>
      </c>
      <c r="AA870" s="411">
        <f t="shared" ref="AA870" si="2590">AA869</f>
        <v>1</v>
      </c>
      <c r="AB870" s="411">
        <f t="shared" ref="AB870" si="2591">AB869</f>
        <v>0</v>
      </c>
      <c r="AC870" s="411">
        <f t="shared" ref="AC870" si="2592">AC869</f>
        <v>0</v>
      </c>
      <c r="AD870" s="411">
        <f t="shared" ref="AD870" si="2593">AD869</f>
        <v>0</v>
      </c>
      <c r="AE870" s="411">
        <f t="shared" ref="AE870" si="2594">AE869</f>
        <v>0</v>
      </c>
      <c r="AF870" s="411">
        <f t="shared" ref="AF870" si="2595">AF869</f>
        <v>0</v>
      </c>
      <c r="AG870" s="411">
        <f t="shared" ref="AG870" si="2596">AG869</f>
        <v>0</v>
      </c>
      <c r="AH870" s="411">
        <f t="shared" ref="AH870" si="2597">AH869</f>
        <v>0</v>
      </c>
      <c r="AI870" s="411">
        <f t="shared" ref="AI870" si="2598">AI869</f>
        <v>0</v>
      </c>
      <c r="AJ870" s="411">
        <f t="shared" ref="AJ870" si="2599">AJ869</f>
        <v>0</v>
      </c>
      <c r="AK870" s="411">
        <f t="shared" ref="AK870" si="2600">AK869</f>
        <v>0</v>
      </c>
      <c r="AL870" s="411">
        <f t="shared" ref="AL870" si="2601">AL869</f>
        <v>0</v>
      </c>
      <c r="AM870" s="306"/>
    </row>
    <row r="871" spans="1:39" hidden="1" outlineLevel="1">
      <c r="A871" s="532"/>
      <c r="B871" s="294"/>
      <c r="C871" s="291"/>
      <c r="D871" s="770"/>
      <c r="E871" s="291"/>
      <c r="F871" s="291"/>
      <c r="G871" s="291"/>
      <c r="H871" s="291"/>
      <c r="I871" s="291"/>
      <c r="J871" s="291"/>
      <c r="K871" s="291"/>
      <c r="L871" s="291"/>
      <c r="M871" s="291"/>
      <c r="N871" s="291"/>
      <c r="O871" s="770"/>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idden="1" outlineLevel="1">
      <c r="A872" s="532">
        <v>31</v>
      </c>
      <c r="B872" s="428" t="s">
        <v>123</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idden="1"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602">Z872</f>
        <v>0</v>
      </c>
      <c r="AA873" s="411">
        <f t="shared" ref="AA873" si="2603">AA872</f>
        <v>0</v>
      </c>
      <c r="AB873" s="411">
        <f t="shared" ref="AB873" si="2604">AB872</f>
        <v>0</v>
      </c>
      <c r="AC873" s="411">
        <f t="shared" ref="AC873" si="2605">AC872</f>
        <v>0</v>
      </c>
      <c r="AD873" s="411">
        <f t="shared" ref="AD873" si="2606">AD872</f>
        <v>0</v>
      </c>
      <c r="AE873" s="411">
        <f t="shared" ref="AE873" si="2607">AE872</f>
        <v>0</v>
      </c>
      <c r="AF873" s="411">
        <f t="shared" ref="AF873" si="2608">AF872</f>
        <v>0</v>
      </c>
      <c r="AG873" s="411">
        <f t="shared" ref="AG873" si="2609">AG872</f>
        <v>0</v>
      </c>
      <c r="AH873" s="411">
        <f t="shared" ref="AH873" si="2610">AH872</f>
        <v>0</v>
      </c>
      <c r="AI873" s="411">
        <f t="shared" ref="AI873" si="2611">AI872</f>
        <v>0</v>
      </c>
      <c r="AJ873" s="411">
        <f t="shared" ref="AJ873" si="2612">AJ872</f>
        <v>0</v>
      </c>
      <c r="AK873" s="411">
        <f t="shared" ref="AK873" si="2613">AK872</f>
        <v>0</v>
      </c>
      <c r="AL873" s="411">
        <f t="shared" ref="AL873" si="2614">AL872</f>
        <v>0</v>
      </c>
      <c r="AM873" s="306"/>
    </row>
    <row r="874" spans="1:39" hidden="1" outlineLevel="1">
      <c r="A874" s="532"/>
      <c r="B874" s="428"/>
      <c r="C874" s="291"/>
      <c r="D874" s="770"/>
      <c r="E874" s="291"/>
      <c r="F874" s="291"/>
      <c r="G874" s="291"/>
      <c r="H874" s="291"/>
      <c r="I874" s="291"/>
      <c r="J874" s="291"/>
      <c r="K874" s="291"/>
      <c r="L874" s="291"/>
      <c r="M874" s="291"/>
      <c r="N874" s="291"/>
      <c r="O874" s="770"/>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32</v>
      </c>
      <c r="B875" s="428" t="s">
        <v>124</v>
      </c>
      <c r="C875" s="291" t="s">
        <v>25</v>
      </c>
      <c r="D875" s="295">
        <v>813893.99097229575</v>
      </c>
      <c r="E875" s="295"/>
      <c r="F875" s="295"/>
      <c r="G875" s="295"/>
      <c r="H875" s="295"/>
      <c r="I875" s="295"/>
      <c r="J875" s="295"/>
      <c r="K875" s="295"/>
      <c r="L875" s="295"/>
      <c r="M875" s="295"/>
      <c r="N875" s="295">
        <v>12</v>
      </c>
      <c r="O875" s="295">
        <v>219.05807232757044</v>
      </c>
      <c r="P875" s="295"/>
      <c r="Q875" s="295"/>
      <c r="R875" s="295"/>
      <c r="S875" s="295"/>
      <c r="T875" s="295"/>
      <c r="U875" s="295"/>
      <c r="V875" s="295"/>
      <c r="W875" s="295"/>
      <c r="X875" s="295"/>
      <c r="Y875" s="426"/>
      <c r="Z875" s="415">
        <v>0.18987341772151897</v>
      </c>
      <c r="AA875" s="415">
        <v>0.810126582278481</v>
      </c>
      <c r="AB875" s="415"/>
      <c r="AC875" s="415"/>
      <c r="AD875" s="415"/>
      <c r="AE875" s="415"/>
      <c r="AF875" s="415"/>
      <c r="AG875" s="415"/>
      <c r="AH875" s="415"/>
      <c r="AI875" s="415"/>
      <c r="AJ875" s="415"/>
      <c r="AK875" s="415"/>
      <c r="AL875" s="415"/>
      <c r="AM875" s="296">
        <f>SUM(Y875:AL875)</f>
        <v>1</v>
      </c>
    </row>
    <row r="876" spans="1:39" hidden="1"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2615">Z875</f>
        <v>0.18987341772151897</v>
      </c>
      <c r="AA876" s="411">
        <f t="shared" ref="AA876" si="2616">AA875</f>
        <v>0.810126582278481</v>
      </c>
      <c r="AB876" s="411">
        <f t="shared" ref="AB876" si="2617">AB875</f>
        <v>0</v>
      </c>
      <c r="AC876" s="411">
        <f t="shared" ref="AC876" si="2618">AC875</f>
        <v>0</v>
      </c>
      <c r="AD876" s="411">
        <f t="shared" ref="AD876" si="2619">AD875</f>
        <v>0</v>
      </c>
      <c r="AE876" s="411">
        <f t="shared" ref="AE876" si="2620">AE875</f>
        <v>0</v>
      </c>
      <c r="AF876" s="411">
        <f t="shared" ref="AF876" si="2621">AF875</f>
        <v>0</v>
      </c>
      <c r="AG876" s="411">
        <f t="shared" ref="AG876" si="2622">AG875</f>
        <v>0</v>
      </c>
      <c r="AH876" s="411">
        <f t="shared" ref="AH876" si="2623">AH875</f>
        <v>0</v>
      </c>
      <c r="AI876" s="411">
        <f t="shared" ref="AI876" si="2624">AI875</f>
        <v>0</v>
      </c>
      <c r="AJ876" s="411">
        <f t="shared" ref="AJ876" si="2625">AJ875</f>
        <v>0</v>
      </c>
      <c r="AK876" s="411">
        <f t="shared" ref="AK876" si="2626">AK875</f>
        <v>0</v>
      </c>
      <c r="AL876" s="411">
        <f>AL875</f>
        <v>0</v>
      </c>
      <c r="AM876" s="306"/>
    </row>
    <row r="877" spans="1:39" hidden="1" outlineLevel="1">
      <c r="A877" s="532"/>
      <c r="B877" s="428"/>
      <c r="C877" s="291"/>
      <c r="D877" s="770"/>
      <c r="E877" s="291"/>
      <c r="F877" s="291"/>
      <c r="G877" s="291"/>
      <c r="H877" s="291"/>
      <c r="I877" s="291"/>
      <c r="J877" s="291"/>
      <c r="K877" s="291"/>
      <c r="L877" s="291"/>
      <c r="M877" s="291"/>
      <c r="N877" s="291"/>
      <c r="O877" s="770"/>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75" hidden="1" outlineLevel="1">
      <c r="A878" s="532"/>
      <c r="B878" s="288" t="s">
        <v>501</v>
      </c>
      <c r="C878" s="291"/>
      <c r="D878" s="770"/>
      <c r="E878" s="291"/>
      <c r="F878" s="291"/>
      <c r="G878" s="291"/>
      <c r="H878" s="291"/>
      <c r="I878" s="291"/>
      <c r="J878" s="291"/>
      <c r="K878" s="291"/>
      <c r="L878" s="291"/>
      <c r="M878" s="291"/>
      <c r="N878" s="291"/>
      <c r="O878" s="770"/>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idden="1" outlineLevel="1">
      <c r="A879" s="532">
        <v>33</v>
      </c>
      <c r="B879" s="428" t="s">
        <v>125</v>
      </c>
      <c r="C879" s="291" t="s">
        <v>25</v>
      </c>
      <c r="D879" s="295">
        <v>85758.027975140838</v>
      </c>
      <c r="E879" s="295"/>
      <c r="F879" s="295"/>
      <c r="G879" s="295"/>
      <c r="H879" s="295"/>
      <c r="I879" s="295"/>
      <c r="J879" s="295"/>
      <c r="K879" s="295"/>
      <c r="L879" s="295"/>
      <c r="M879" s="295"/>
      <c r="N879" s="295">
        <v>12</v>
      </c>
      <c r="O879" s="295">
        <v>13.140415065334357</v>
      </c>
      <c r="P879" s="295"/>
      <c r="Q879" s="295"/>
      <c r="R879" s="295"/>
      <c r="S879" s="295"/>
      <c r="T879" s="295"/>
      <c r="U879" s="295"/>
      <c r="V879" s="295"/>
      <c r="W879" s="295"/>
      <c r="X879" s="295"/>
      <c r="Y879" s="426"/>
      <c r="Z879" s="415">
        <v>0.45141663081556133</v>
      </c>
      <c r="AA879" s="415">
        <v>0.52845982142857151</v>
      </c>
      <c r="AB879" s="415"/>
      <c r="AC879" s="415"/>
      <c r="AD879" s="415"/>
      <c r="AE879" s="415"/>
      <c r="AF879" s="415"/>
      <c r="AG879" s="415"/>
      <c r="AH879" s="415"/>
      <c r="AI879" s="415"/>
      <c r="AJ879" s="415"/>
      <c r="AK879" s="415"/>
      <c r="AL879" s="415"/>
      <c r="AM879" s="296">
        <f>SUM(Y879:AL879)</f>
        <v>0.97987645224413278</v>
      </c>
    </row>
    <row r="880" spans="1:39" hidden="1" outlineLevel="1">
      <c r="A880" s="532"/>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1">
        <f>Y879</f>
        <v>0</v>
      </c>
      <c r="Z880" s="411">
        <f t="shared" ref="Z880" si="2627">Z879</f>
        <v>0.45141663081556133</v>
      </c>
      <c r="AA880" s="411">
        <f t="shared" ref="AA880" si="2628">AA879</f>
        <v>0.52845982142857151</v>
      </c>
      <c r="AB880" s="411">
        <f t="shared" ref="AB880" si="2629">AB879</f>
        <v>0</v>
      </c>
      <c r="AC880" s="411">
        <f t="shared" ref="AC880" si="2630">AC879</f>
        <v>0</v>
      </c>
      <c r="AD880" s="411">
        <f t="shared" ref="AD880" si="2631">AD879</f>
        <v>0</v>
      </c>
      <c r="AE880" s="411">
        <f t="shared" ref="AE880" si="2632">AE879</f>
        <v>0</v>
      </c>
      <c r="AF880" s="411">
        <f t="shared" ref="AF880" si="2633">AF879</f>
        <v>0</v>
      </c>
      <c r="AG880" s="411">
        <f t="shared" ref="AG880" si="2634">AG879</f>
        <v>0</v>
      </c>
      <c r="AH880" s="411">
        <f t="shared" ref="AH880" si="2635">AH879</f>
        <v>0</v>
      </c>
      <c r="AI880" s="411">
        <f t="shared" ref="AI880" si="2636">AI879</f>
        <v>0</v>
      </c>
      <c r="AJ880" s="411">
        <f t="shared" ref="AJ880" si="2637">AJ879</f>
        <v>0</v>
      </c>
      <c r="AK880" s="411">
        <f t="shared" ref="AK880" si="2638">AK879</f>
        <v>0</v>
      </c>
      <c r="AL880" s="411">
        <f t="shared" ref="AL880" si="2639">AL879</f>
        <v>0</v>
      </c>
      <c r="AM880" s="306"/>
    </row>
    <row r="881" spans="1:39" hidden="1" outlineLevel="1">
      <c r="A881" s="532"/>
      <c r="B881" s="428"/>
      <c r="C881" s="291"/>
      <c r="D881" s="770"/>
      <c r="E881" s="291"/>
      <c r="F881" s="291"/>
      <c r="G881" s="291"/>
      <c r="H881" s="291"/>
      <c r="I881" s="291"/>
      <c r="J881" s="291"/>
      <c r="K881" s="291"/>
      <c r="L881" s="291"/>
      <c r="M881" s="291"/>
      <c r="N881" s="291"/>
      <c r="O881" s="770"/>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idden="1" outlineLevel="1">
      <c r="A882" s="532">
        <v>34</v>
      </c>
      <c r="B882" s="428" t="s">
        <v>126</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idden="1" outlineLevel="1">
      <c r="A883" s="532"/>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2640">Z882</f>
        <v>0</v>
      </c>
      <c r="AA883" s="411">
        <f t="shared" ref="AA883" si="2641">AA882</f>
        <v>0</v>
      </c>
      <c r="AB883" s="411">
        <f t="shared" ref="AB883" si="2642">AB882</f>
        <v>0</v>
      </c>
      <c r="AC883" s="411">
        <f t="shared" ref="AC883" si="2643">AC882</f>
        <v>0</v>
      </c>
      <c r="AD883" s="411">
        <f t="shared" ref="AD883" si="2644">AD882</f>
        <v>0</v>
      </c>
      <c r="AE883" s="411">
        <f t="shared" ref="AE883" si="2645">AE882</f>
        <v>0</v>
      </c>
      <c r="AF883" s="411">
        <f t="shared" ref="AF883" si="2646">AF882</f>
        <v>0</v>
      </c>
      <c r="AG883" s="411">
        <f t="shared" ref="AG883" si="2647">AG882</f>
        <v>0</v>
      </c>
      <c r="AH883" s="411">
        <f t="shared" ref="AH883" si="2648">AH882</f>
        <v>0</v>
      </c>
      <c r="AI883" s="411">
        <f t="shared" ref="AI883" si="2649">AI882</f>
        <v>0</v>
      </c>
      <c r="AJ883" s="411">
        <f t="shared" ref="AJ883" si="2650">AJ882</f>
        <v>0</v>
      </c>
      <c r="AK883" s="411">
        <f t="shared" ref="AK883" si="2651">AK882</f>
        <v>0</v>
      </c>
      <c r="AL883" s="411">
        <f t="shared" ref="AL883" si="2652">AL882</f>
        <v>0</v>
      </c>
      <c r="AM883" s="306"/>
    </row>
    <row r="884" spans="1:39" hidden="1" outlineLevel="1">
      <c r="A884" s="532"/>
      <c r="B884" s="428"/>
      <c r="C884" s="291"/>
      <c r="D884" s="770"/>
      <c r="E884" s="291"/>
      <c r="F884" s="291"/>
      <c r="G884" s="291"/>
      <c r="H884" s="291"/>
      <c r="I884" s="291"/>
      <c r="J884" s="291"/>
      <c r="K884" s="291"/>
      <c r="L884" s="291"/>
      <c r="M884" s="291"/>
      <c r="N884" s="291"/>
      <c r="O884" s="770"/>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idden="1" outlineLevel="1">
      <c r="A885" s="532">
        <v>35</v>
      </c>
      <c r="B885" s="428" t="s">
        <v>911</v>
      </c>
      <c r="C885" s="291" t="s">
        <v>25</v>
      </c>
      <c r="D885" s="295">
        <v>2045201.2091034779</v>
      </c>
      <c r="E885" s="295"/>
      <c r="F885" s="295"/>
      <c r="G885" s="295"/>
      <c r="H885" s="295"/>
      <c r="I885" s="295"/>
      <c r="J885" s="295"/>
      <c r="K885" s="295"/>
      <c r="L885" s="295"/>
      <c r="M885" s="295"/>
      <c r="N885" s="295">
        <v>0</v>
      </c>
      <c r="O885" s="295">
        <v>0</v>
      </c>
      <c r="P885" s="295"/>
      <c r="Q885" s="295"/>
      <c r="R885" s="295"/>
      <c r="S885" s="295"/>
      <c r="T885" s="295"/>
      <c r="U885" s="295"/>
      <c r="V885" s="295"/>
      <c r="W885" s="295"/>
      <c r="X885" s="295"/>
      <c r="Y885" s="426">
        <v>1</v>
      </c>
      <c r="Z885" s="415"/>
      <c r="AA885" s="415"/>
      <c r="AB885" s="415"/>
      <c r="AC885" s="415"/>
      <c r="AD885" s="415"/>
      <c r="AE885" s="415"/>
      <c r="AF885" s="415"/>
      <c r="AG885" s="415"/>
      <c r="AH885" s="415"/>
      <c r="AI885" s="415"/>
      <c r="AJ885" s="415"/>
      <c r="AK885" s="415"/>
      <c r="AL885" s="415"/>
      <c r="AM885" s="296">
        <f>SUM(Y885:AL885)</f>
        <v>1</v>
      </c>
    </row>
    <row r="886" spans="1:39" hidden="1" outlineLevel="1">
      <c r="A886" s="532"/>
      <c r="B886" s="294" t="s">
        <v>342</v>
      </c>
      <c r="C886" s="291" t="s">
        <v>163</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1</v>
      </c>
      <c r="Z886" s="411">
        <f t="shared" ref="Z886" si="2653">Z885</f>
        <v>0</v>
      </c>
      <c r="AA886" s="411">
        <f t="shared" ref="AA886" si="2654">AA885</f>
        <v>0</v>
      </c>
      <c r="AB886" s="411">
        <f t="shared" ref="AB886" si="2655">AB885</f>
        <v>0</v>
      </c>
      <c r="AC886" s="411">
        <f t="shared" ref="AC886" si="2656">AC885</f>
        <v>0</v>
      </c>
      <c r="AD886" s="411">
        <f t="shared" ref="AD886" si="2657">AD885</f>
        <v>0</v>
      </c>
      <c r="AE886" s="411">
        <f t="shared" ref="AE886" si="2658">AE885</f>
        <v>0</v>
      </c>
      <c r="AF886" s="411">
        <f t="shared" ref="AF886" si="2659">AF885</f>
        <v>0</v>
      </c>
      <c r="AG886" s="411">
        <f t="shared" ref="AG886" si="2660">AG885</f>
        <v>0</v>
      </c>
      <c r="AH886" s="411">
        <f t="shared" ref="AH886" si="2661">AH885</f>
        <v>0</v>
      </c>
      <c r="AI886" s="411">
        <f t="shared" ref="AI886" si="2662">AI885</f>
        <v>0</v>
      </c>
      <c r="AJ886" s="411">
        <f t="shared" ref="AJ886" si="2663">AJ885</f>
        <v>0</v>
      </c>
      <c r="AK886" s="411">
        <f t="shared" ref="AK886" si="2664">AK885</f>
        <v>0</v>
      </c>
      <c r="AL886" s="411">
        <f t="shared" ref="AL886" si="2665">AL885</f>
        <v>0</v>
      </c>
      <c r="AM886" s="306"/>
    </row>
    <row r="887" spans="1:39" hidden="1" outlineLevel="1">
      <c r="A887" s="532"/>
      <c r="B887" s="431"/>
      <c r="C887" s="291"/>
      <c r="D887" s="770"/>
      <c r="E887" s="291"/>
      <c r="F887" s="291"/>
      <c r="G887" s="291"/>
      <c r="H887" s="291"/>
      <c r="I887" s="291"/>
      <c r="J887" s="291"/>
      <c r="K887" s="291"/>
      <c r="L887" s="291"/>
      <c r="M887" s="291"/>
      <c r="N887" s="291"/>
      <c r="O887" s="770"/>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15.75" hidden="1" outlineLevel="1">
      <c r="A888" s="532"/>
      <c r="B888" s="288" t="s">
        <v>502</v>
      </c>
      <c r="C888" s="291"/>
      <c r="D888" s="770"/>
      <c r="E888" s="291"/>
      <c r="F888" s="291"/>
      <c r="G888" s="291"/>
      <c r="H888" s="291"/>
      <c r="I888" s="291"/>
      <c r="J888" s="291"/>
      <c r="K888" s="291"/>
      <c r="L888" s="291"/>
      <c r="M888" s="291"/>
      <c r="N888" s="291"/>
      <c r="O888" s="770"/>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idden="1" outlineLevel="1">
      <c r="A889" s="532">
        <v>36</v>
      </c>
      <c r="B889" s="428" t="s">
        <v>912</v>
      </c>
      <c r="C889" s="291" t="s">
        <v>25</v>
      </c>
      <c r="D889" s="295">
        <v>34657880.424419239</v>
      </c>
      <c r="E889" s="295"/>
      <c r="F889" s="295"/>
      <c r="G889" s="295"/>
      <c r="H889" s="295"/>
      <c r="I889" s="295"/>
      <c r="J889" s="295"/>
      <c r="K889" s="295"/>
      <c r="L889" s="295"/>
      <c r="M889" s="295"/>
      <c r="N889" s="295">
        <v>12</v>
      </c>
      <c r="O889" s="295">
        <v>6317.558422006301</v>
      </c>
      <c r="P889" s="295"/>
      <c r="Q889" s="295"/>
      <c r="R889" s="295"/>
      <c r="S889" s="295"/>
      <c r="T889" s="295"/>
      <c r="U889" s="295"/>
      <c r="V889" s="295"/>
      <c r="W889" s="295"/>
      <c r="X889" s="295"/>
      <c r="Y889" s="426"/>
      <c r="Z889" s="415">
        <v>0.17461157188978285</v>
      </c>
      <c r="AA889" s="415">
        <v>0.85465545179070168</v>
      </c>
      <c r="AB889" s="415"/>
      <c r="AC889" s="415">
        <v>1.0655033525522436E-2</v>
      </c>
      <c r="AD889" s="415"/>
      <c r="AE889" s="415"/>
      <c r="AF889" s="415"/>
      <c r="AG889" s="415"/>
      <c r="AH889" s="415"/>
      <c r="AI889" s="415"/>
      <c r="AJ889" s="415"/>
      <c r="AK889" s="415"/>
      <c r="AL889" s="415"/>
      <c r="AM889" s="296">
        <f>SUM(Y889:AL889)</f>
        <v>1.0399220572060071</v>
      </c>
    </row>
    <row r="890" spans="1:39" hidden="1" outlineLevel="1">
      <c r="A890" s="532"/>
      <c r="B890" s="294" t="s">
        <v>342</v>
      </c>
      <c r="C890" s="291" t="s">
        <v>163</v>
      </c>
      <c r="D890" s="295"/>
      <c r="E890" s="295"/>
      <c r="F890" s="295"/>
      <c r="G890" s="295"/>
      <c r="H890" s="295"/>
      <c r="I890" s="295"/>
      <c r="J890" s="295"/>
      <c r="K890" s="295"/>
      <c r="L890" s="295"/>
      <c r="M890" s="295"/>
      <c r="N890" s="295">
        <f>N889</f>
        <v>12</v>
      </c>
      <c r="O890" s="295"/>
      <c r="P890" s="295"/>
      <c r="Q890" s="295"/>
      <c r="R890" s="295"/>
      <c r="S890" s="295"/>
      <c r="T890" s="295"/>
      <c r="U890" s="295"/>
      <c r="V890" s="295"/>
      <c r="W890" s="295"/>
      <c r="X890" s="295"/>
      <c r="Y890" s="411">
        <f>Y889</f>
        <v>0</v>
      </c>
      <c r="Z890" s="411">
        <f t="shared" ref="Z890" si="2666">Z889</f>
        <v>0.17461157188978285</v>
      </c>
      <c r="AA890" s="411">
        <f t="shared" ref="AA890" si="2667">AA889</f>
        <v>0.85465545179070168</v>
      </c>
      <c r="AB890" s="411">
        <f t="shared" ref="AB890" si="2668">AB889</f>
        <v>0</v>
      </c>
      <c r="AC890" s="411">
        <f t="shared" ref="AC890" si="2669">AC889</f>
        <v>1.0655033525522436E-2</v>
      </c>
      <c r="AD890" s="411">
        <f t="shared" ref="AD890" si="2670">AD889</f>
        <v>0</v>
      </c>
      <c r="AE890" s="411">
        <f t="shared" ref="AE890" si="2671">AE889</f>
        <v>0</v>
      </c>
      <c r="AF890" s="411">
        <f t="shared" ref="AF890" si="2672">AF889</f>
        <v>0</v>
      </c>
      <c r="AG890" s="411">
        <f t="shared" ref="AG890" si="2673">AG889</f>
        <v>0</v>
      </c>
      <c r="AH890" s="411">
        <f t="shared" ref="AH890" si="2674">AH889</f>
        <v>0</v>
      </c>
      <c r="AI890" s="411">
        <f t="shared" ref="AI890" si="2675">AI889</f>
        <v>0</v>
      </c>
      <c r="AJ890" s="411">
        <f t="shared" ref="AJ890" si="2676">AJ889</f>
        <v>0</v>
      </c>
      <c r="AK890" s="411">
        <f t="shared" ref="AK890" si="2677">AK889</f>
        <v>0</v>
      </c>
      <c r="AL890" s="411">
        <f t="shared" ref="AL890" si="2678">AL889</f>
        <v>0</v>
      </c>
      <c r="AM890" s="306"/>
    </row>
    <row r="891" spans="1:39" hidden="1" outlineLevel="1">
      <c r="A891" s="532"/>
      <c r="B891" s="428"/>
      <c r="C891" s="291"/>
      <c r="D891" s="770"/>
      <c r="E891" s="291"/>
      <c r="F891" s="291"/>
      <c r="G891" s="291"/>
      <c r="H891" s="291"/>
      <c r="I891" s="291"/>
      <c r="J891" s="291"/>
      <c r="K891" s="291"/>
      <c r="L891" s="291"/>
      <c r="M891" s="291"/>
      <c r="N891" s="291"/>
      <c r="O891" s="770"/>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idden="1" outlineLevel="1">
      <c r="A892" s="532">
        <v>37</v>
      </c>
      <c r="B892" s="428" t="s">
        <v>913</v>
      </c>
      <c r="C892" s="291" t="s">
        <v>25</v>
      </c>
      <c r="D892" s="295">
        <v>7287444.3485613987</v>
      </c>
      <c r="E892" s="295"/>
      <c r="F892" s="295"/>
      <c r="G892" s="295"/>
      <c r="H892" s="295"/>
      <c r="I892" s="295"/>
      <c r="J892" s="295"/>
      <c r="K892" s="295"/>
      <c r="L892" s="295"/>
      <c r="M892" s="295"/>
      <c r="N892" s="295">
        <v>12</v>
      </c>
      <c r="O892" s="295">
        <f>-SUM('8.  Streetlighting'!F256)/12</f>
        <v>1633.1683616531002</v>
      </c>
      <c r="P892" s="295"/>
      <c r="Q892" s="295"/>
      <c r="R892" s="295"/>
      <c r="S892" s="295"/>
      <c r="T892" s="295"/>
      <c r="U892" s="295"/>
      <c r="V892" s="295"/>
      <c r="W892" s="295"/>
      <c r="X892" s="295"/>
      <c r="Y892" s="426"/>
      <c r="Z892" s="415"/>
      <c r="AA892" s="415"/>
      <c r="AB892" s="415"/>
      <c r="AC892" s="415"/>
      <c r="AD892" s="415"/>
      <c r="AE892" s="415">
        <v>1</v>
      </c>
      <c r="AF892" s="415"/>
      <c r="AG892" s="415"/>
      <c r="AH892" s="415"/>
      <c r="AI892" s="415"/>
      <c r="AJ892" s="415"/>
      <c r="AK892" s="415"/>
      <c r="AL892" s="415"/>
      <c r="AM892" s="296">
        <f>SUM(Y892:AL892)</f>
        <v>1</v>
      </c>
    </row>
    <row r="893" spans="1:39" hidden="1"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2679">Z892</f>
        <v>0</v>
      </c>
      <c r="AA893" s="411">
        <f t="shared" ref="AA893" si="2680">AA892</f>
        <v>0</v>
      </c>
      <c r="AB893" s="411">
        <f t="shared" ref="AB893" si="2681">AB892</f>
        <v>0</v>
      </c>
      <c r="AC893" s="411">
        <f t="shared" ref="AC893" si="2682">AC892</f>
        <v>0</v>
      </c>
      <c r="AD893" s="411">
        <f t="shared" ref="AD893" si="2683">AD892</f>
        <v>0</v>
      </c>
      <c r="AE893" s="411">
        <f t="shared" ref="AE893" si="2684">AE892</f>
        <v>1</v>
      </c>
      <c r="AF893" s="411">
        <f t="shared" ref="AF893" si="2685">AF892</f>
        <v>0</v>
      </c>
      <c r="AG893" s="411">
        <f t="shared" ref="AG893" si="2686">AG892</f>
        <v>0</v>
      </c>
      <c r="AH893" s="411">
        <f t="shared" ref="AH893" si="2687">AH892</f>
        <v>0</v>
      </c>
      <c r="AI893" s="411">
        <f t="shared" ref="AI893" si="2688">AI892</f>
        <v>0</v>
      </c>
      <c r="AJ893" s="411">
        <f t="shared" ref="AJ893" si="2689">AJ892</f>
        <v>0</v>
      </c>
      <c r="AK893" s="411">
        <f t="shared" ref="AK893" si="2690">AK892</f>
        <v>0</v>
      </c>
      <c r="AL893" s="411">
        <f t="shared" ref="AL893" si="2691">AL892</f>
        <v>0</v>
      </c>
      <c r="AM893" s="306"/>
    </row>
    <row r="894" spans="1:39" hidden="1" outlineLevel="1">
      <c r="A894" s="532"/>
      <c r="B894" s="428"/>
      <c r="C894" s="291"/>
      <c r="D894" s="770"/>
      <c r="E894" s="291"/>
      <c r="F894" s="291"/>
      <c r="G894" s="291"/>
      <c r="H894" s="291"/>
      <c r="I894" s="291"/>
      <c r="J894" s="291"/>
      <c r="K894" s="291"/>
      <c r="L894" s="291"/>
      <c r="M894" s="291"/>
      <c r="N894" s="291"/>
      <c r="O894" s="770"/>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idden="1" outlineLevel="1">
      <c r="A895" s="532">
        <v>38</v>
      </c>
      <c r="B895" s="428" t="s">
        <v>914</v>
      </c>
      <c r="C895" s="291" t="s">
        <v>25</v>
      </c>
      <c r="D895" s="295">
        <v>2106453.0281850849</v>
      </c>
      <c r="E895" s="295"/>
      <c r="F895" s="295"/>
      <c r="G895" s="295"/>
      <c r="H895" s="295"/>
      <c r="I895" s="295"/>
      <c r="J895" s="295"/>
      <c r="K895" s="295"/>
      <c r="L895" s="295"/>
      <c r="M895" s="295"/>
      <c r="N895" s="295">
        <v>12</v>
      </c>
      <c r="O895" s="295">
        <f>-SUM('8.  Streetlighting'!F302,'8.  Streetlighting'!F326)/12</f>
        <v>472.17398084749834</v>
      </c>
      <c r="P895" s="295"/>
      <c r="Q895" s="295"/>
      <c r="R895" s="295"/>
      <c r="S895" s="295"/>
      <c r="T895" s="295"/>
      <c r="U895" s="295"/>
      <c r="V895" s="295"/>
      <c r="W895" s="295"/>
      <c r="X895" s="295"/>
      <c r="Y895" s="426"/>
      <c r="Z895" s="415"/>
      <c r="AA895" s="415"/>
      <c r="AB895" s="415"/>
      <c r="AC895" s="415"/>
      <c r="AD895" s="415"/>
      <c r="AE895" s="415">
        <v>1</v>
      </c>
      <c r="AF895" s="415"/>
      <c r="AG895" s="415"/>
      <c r="AH895" s="415"/>
      <c r="AI895" s="415"/>
      <c r="AJ895" s="415"/>
      <c r="AK895" s="415"/>
      <c r="AL895" s="415"/>
      <c r="AM895" s="296">
        <f>SUM(Y895:AL895)</f>
        <v>1</v>
      </c>
    </row>
    <row r="896" spans="1:39" hidden="1"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2692">Z895</f>
        <v>0</v>
      </c>
      <c r="AA896" s="411">
        <f t="shared" ref="AA896" si="2693">AA895</f>
        <v>0</v>
      </c>
      <c r="AB896" s="411">
        <f t="shared" ref="AB896" si="2694">AB895</f>
        <v>0</v>
      </c>
      <c r="AC896" s="411">
        <f t="shared" ref="AC896" si="2695">AC895</f>
        <v>0</v>
      </c>
      <c r="AD896" s="411">
        <f t="shared" ref="AD896" si="2696">AD895</f>
        <v>0</v>
      </c>
      <c r="AE896" s="411">
        <f t="shared" ref="AE896" si="2697">AE895</f>
        <v>1</v>
      </c>
      <c r="AF896" s="411">
        <f t="shared" ref="AF896" si="2698">AF895</f>
        <v>0</v>
      </c>
      <c r="AG896" s="411">
        <f t="shared" ref="AG896" si="2699">AG895</f>
        <v>0</v>
      </c>
      <c r="AH896" s="411">
        <f t="shared" ref="AH896" si="2700">AH895</f>
        <v>0</v>
      </c>
      <c r="AI896" s="411">
        <f t="shared" ref="AI896" si="2701">AI895</f>
        <v>0</v>
      </c>
      <c r="AJ896" s="411">
        <f t="shared" ref="AJ896" si="2702">AJ895</f>
        <v>0</v>
      </c>
      <c r="AK896" s="411">
        <f t="shared" ref="AK896" si="2703">AK895</f>
        <v>0</v>
      </c>
      <c r="AL896" s="411">
        <f t="shared" ref="AL896" si="2704">AL895</f>
        <v>0</v>
      </c>
      <c r="AM896" s="306"/>
    </row>
    <row r="897" spans="1:39" hidden="1"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idden="1" outlineLevel="1">
      <c r="A898" s="532">
        <v>39</v>
      </c>
      <c r="B898" s="428" t="s">
        <v>131</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idden="1"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2705">Z898</f>
        <v>0</v>
      </c>
      <c r="AA899" s="411">
        <f t="shared" ref="AA899" si="2706">AA898</f>
        <v>0</v>
      </c>
      <c r="AB899" s="411">
        <f t="shared" ref="AB899" si="2707">AB898</f>
        <v>0</v>
      </c>
      <c r="AC899" s="411">
        <f t="shared" ref="AC899" si="2708">AC898</f>
        <v>0</v>
      </c>
      <c r="AD899" s="411">
        <f t="shared" ref="AD899" si="2709">AD898</f>
        <v>0</v>
      </c>
      <c r="AE899" s="411">
        <f t="shared" ref="AE899" si="2710">AE898</f>
        <v>0</v>
      </c>
      <c r="AF899" s="411">
        <f t="shared" ref="AF899" si="2711">AF898</f>
        <v>0</v>
      </c>
      <c r="AG899" s="411">
        <f t="shared" ref="AG899" si="2712">AG898</f>
        <v>0</v>
      </c>
      <c r="AH899" s="411">
        <f t="shared" ref="AH899" si="2713">AH898</f>
        <v>0</v>
      </c>
      <c r="AI899" s="411">
        <f t="shared" ref="AI899" si="2714">AI898</f>
        <v>0</v>
      </c>
      <c r="AJ899" s="411">
        <f t="shared" ref="AJ899" si="2715">AJ898</f>
        <v>0</v>
      </c>
      <c r="AK899" s="411">
        <f t="shared" ref="AK899" si="2716">AK898</f>
        <v>0</v>
      </c>
      <c r="AL899" s="411">
        <f t="shared" ref="AL899" si="2717">AL898</f>
        <v>0</v>
      </c>
      <c r="AM899" s="306"/>
    </row>
    <row r="900" spans="1:39" hidden="1"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idden="1" outlineLevel="1">
      <c r="A901" s="532">
        <v>40</v>
      </c>
      <c r="B901" s="428" t="s">
        <v>132</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hidden="1"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718">Z901</f>
        <v>0</v>
      </c>
      <c r="AA902" s="411">
        <f t="shared" ref="AA902" si="2719">AA901</f>
        <v>0</v>
      </c>
      <c r="AB902" s="411">
        <f t="shared" ref="AB902" si="2720">AB901</f>
        <v>0</v>
      </c>
      <c r="AC902" s="411">
        <f t="shared" ref="AC902" si="2721">AC901</f>
        <v>0</v>
      </c>
      <c r="AD902" s="411">
        <f t="shared" ref="AD902" si="2722">AD901</f>
        <v>0</v>
      </c>
      <c r="AE902" s="411">
        <f t="shared" ref="AE902" si="2723">AE901</f>
        <v>0</v>
      </c>
      <c r="AF902" s="411">
        <f t="shared" ref="AF902" si="2724">AF901</f>
        <v>0</v>
      </c>
      <c r="AG902" s="411">
        <f t="shared" ref="AG902" si="2725">AG901</f>
        <v>0</v>
      </c>
      <c r="AH902" s="411">
        <f t="shared" ref="AH902" si="2726">AH901</f>
        <v>0</v>
      </c>
      <c r="AI902" s="411">
        <f t="shared" ref="AI902" si="2727">AI901</f>
        <v>0</v>
      </c>
      <c r="AJ902" s="411">
        <f t="shared" ref="AJ902" si="2728">AJ901</f>
        <v>0</v>
      </c>
      <c r="AK902" s="411">
        <f t="shared" ref="AK902" si="2729">AK901</f>
        <v>0</v>
      </c>
      <c r="AL902" s="411">
        <f t="shared" ref="AL902" si="2730">AL901</f>
        <v>0</v>
      </c>
      <c r="AM902" s="306"/>
    </row>
    <row r="903" spans="1:39" hidden="1"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30" hidden="1" outlineLevel="1">
      <c r="A904" s="532">
        <v>41</v>
      </c>
      <c r="B904" s="428" t="s">
        <v>133</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idden="1" outlineLevel="1">
      <c r="A905" s="532"/>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2731">Z904</f>
        <v>0</v>
      </c>
      <c r="AA905" s="411">
        <f t="shared" ref="AA905" si="2732">AA904</f>
        <v>0</v>
      </c>
      <c r="AB905" s="411">
        <f t="shared" ref="AB905" si="2733">AB904</f>
        <v>0</v>
      </c>
      <c r="AC905" s="411">
        <f t="shared" ref="AC905" si="2734">AC904</f>
        <v>0</v>
      </c>
      <c r="AD905" s="411">
        <f t="shared" ref="AD905" si="2735">AD904</f>
        <v>0</v>
      </c>
      <c r="AE905" s="411">
        <f t="shared" ref="AE905" si="2736">AE904</f>
        <v>0</v>
      </c>
      <c r="AF905" s="411">
        <f t="shared" ref="AF905" si="2737">AF904</f>
        <v>0</v>
      </c>
      <c r="AG905" s="411">
        <f t="shared" ref="AG905" si="2738">AG904</f>
        <v>0</v>
      </c>
      <c r="AH905" s="411">
        <f t="shared" ref="AH905" si="2739">AH904</f>
        <v>0</v>
      </c>
      <c r="AI905" s="411">
        <f t="shared" ref="AI905" si="2740">AI904</f>
        <v>0</v>
      </c>
      <c r="AJ905" s="411">
        <f t="shared" ref="AJ905" si="2741">AJ904</f>
        <v>0</v>
      </c>
      <c r="AK905" s="411">
        <f t="shared" ref="AK905" si="2742">AK904</f>
        <v>0</v>
      </c>
      <c r="AL905" s="411">
        <f t="shared" ref="AL905" si="2743">AL904</f>
        <v>0</v>
      </c>
      <c r="AM905" s="306"/>
    </row>
    <row r="906" spans="1:39" hidden="1"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30" hidden="1" outlineLevel="1">
      <c r="A907" s="532">
        <v>42</v>
      </c>
      <c r="B907" s="428" t="s">
        <v>134</v>
      </c>
      <c r="C907" s="291" t="s">
        <v>25</v>
      </c>
      <c r="D907" s="295"/>
      <c r="E907" s="295"/>
      <c r="F907" s="295"/>
      <c r="G907" s="295"/>
      <c r="H907" s="295"/>
      <c r="I907" s="295"/>
      <c r="J907" s="295"/>
      <c r="K907" s="295"/>
      <c r="L907" s="295"/>
      <c r="M907" s="295"/>
      <c r="N907" s="291"/>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idden="1" outlineLevel="1">
      <c r="A908" s="532"/>
      <c r="B908" s="294" t="s">
        <v>342</v>
      </c>
      <c r="C908" s="291" t="s">
        <v>163</v>
      </c>
      <c r="D908" s="295"/>
      <c r="E908" s="295"/>
      <c r="F908" s="295"/>
      <c r="G908" s="295"/>
      <c r="H908" s="295"/>
      <c r="I908" s="295"/>
      <c r="J908" s="295"/>
      <c r="K908" s="295"/>
      <c r="L908" s="295"/>
      <c r="M908" s="295"/>
      <c r="N908" s="468"/>
      <c r="O908" s="295"/>
      <c r="P908" s="295"/>
      <c r="Q908" s="295"/>
      <c r="R908" s="295"/>
      <c r="S908" s="295"/>
      <c r="T908" s="295"/>
      <c r="U908" s="295"/>
      <c r="V908" s="295"/>
      <c r="W908" s="295"/>
      <c r="X908" s="295"/>
      <c r="Y908" s="411">
        <f>Y907</f>
        <v>0</v>
      </c>
      <c r="Z908" s="411">
        <f t="shared" ref="Z908" si="2744">Z907</f>
        <v>0</v>
      </c>
      <c r="AA908" s="411">
        <f t="shared" ref="AA908" si="2745">AA907</f>
        <v>0</v>
      </c>
      <c r="AB908" s="411">
        <f t="shared" ref="AB908" si="2746">AB907</f>
        <v>0</v>
      </c>
      <c r="AC908" s="411">
        <f t="shared" ref="AC908" si="2747">AC907</f>
        <v>0</v>
      </c>
      <c r="AD908" s="411">
        <f t="shared" ref="AD908" si="2748">AD907</f>
        <v>0</v>
      </c>
      <c r="AE908" s="411">
        <f t="shared" ref="AE908" si="2749">AE907</f>
        <v>0</v>
      </c>
      <c r="AF908" s="411">
        <f t="shared" ref="AF908" si="2750">AF907</f>
        <v>0</v>
      </c>
      <c r="AG908" s="411">
        <f t="shared" ref="AG908" si="2751">AG907</f>
        <v>0</v>
      </c>
      <c r="AH908" s="411">
        <f t="shared" ref="AH908" si="2752">AH907</f>
        <v>0</v>
      </c>
      <c r="AI908" s="411">
        <f t="shared" ref="AI908" si="2753">AI907</f>
        <v>0</v>
      </c>
      <c r="AJ908" s="411">
        <f t="shared" ref="AJ908" si="2754">AJ907</f>
        <v>0</v>
      </c>
      <c r="AK908" s="411">
        <f t="shared" ref="AK908" si="2755">AK907</f>
        <v>0</v>
      </c>
      <c r="AL908" s="411">
        <f t="shared" ref="AL908" si="2756">AL907</f>
        <v>0</v>
      </c>
      <c r="AM908" s="306"/>
    </row>
    <row r="909" spans="1:39" hidden="1"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idden="1" outlineLevel="1">
      <c r="A910" s="532">
        <v>43</v>
      </c>
      <c r="B910" s="428" t="s">
        <v>135</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idden="1"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757">Z910</f>
        <v>0</v>
      </c>
      <c r="AA911" s="411">
        <f t="shared" ref="AA911" si="2758">AA910</f>
        <v>0</v>
      </c>
      <c r="AB911" s="411">
        <f t="shared" ref="AB911" si="2759">AB910</f>
        <v>0</v>
      </c>
      <c r="AC911" s="411">
        <f t="shared" ref="AC911" si="2760">AC910</f>
        <v>0</v>
      </c>
      <c r="AD911" s="411">
        <f t="shared" ref="AD911" si="2761">AD910</f>
        <v>0</v>
      </c>
      <c r="AE911" s="411">
        <f t="shared" ref="AE911" si="2762">AE910</f>
        <v>0</v>
      </c>
      <c r="AF911" s="411">
        <f t="shared" ref="AF911" si="2763">AF910</f>
        <v>0</v>
      </c>
      <c r="AG911" s="411">
        <f t="shared" ref="AG911" si="2764">AG910</f>
        <v>0</v>
      </c>
      <c r="AH911" s="411">
        <f t="shared" ref="AH911" si="2765">AH910</f>
        <v>0</v>
      </c>
      <c r="AI911" s="411">
        <f t="shared" ref="AI911" si="2766">AI910</f>
        <v>0</v>
      </c>
      <c r="AJ911" s="411">
        <f t="shared" ref="AJ911" si="2767">AJ910</f>
        <v>0</v>
      </c>
      <c r="AK911" s="411">
        <f t="shared" ref="AK911" si="2768">AK910</f>
        <v>0</v>
      </c>
      <c r="AL911" s="411">
        <f t="shared" ref="AL911" si="2769">AL910</f>
        <v>0</v>
      </c>
      <c r="AM911" s="306"/>
    </row>
    <row r="912" spans="1:39" hidden="1"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0" hidden="1" outlineLevel="1">
      <c r="A913" s="532">
        <v>44</v>
      </c>
      <c r="B913" s="428" t="s">
        <v>136</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idden="1"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770">Z913</f>
        <v>0</v>
      </c>
      <c r="AA914" s="411">
        <f t="shared" ref="AA914" si="2771">AA913</f>
        <v>0</v>
      </c>
      <c r="AB914" s="411">
        <f t="shared" ref="AB914" si="2772">AB913</f>
        <v>0</v>
      </c>
      <c r="AC914" s="411">
        <f t="shared" ref="AC914" si="2773">AC913</f>
        <v>0</v>
      </c>
      <c r="AD914" s="411">
        <f t="shared" ref="AD914" si="2774">AD913</f>
        <v>0</v>
      </c>
      <c r="AE914" s="411">
        <f t="shared" ref="AE914" si="2775">AE913</f>
        <v>0</v>
      </c>
      <c r="AF914" s="411">
        <f t="shared" ref="AF914" si="2776">AF913</f>
        <v>0</v>
      </c>
      <c r="AG914" s="411">
        <f t="shared" ref="AG914" si="2777">AG913</f>
        <v>0</v>
      </c>
      <c r="AH914" s="411">
        <f t="shared" ref="AH914" si="2778">AH913</f>
        <v>0</v>
      </c>
      <c r="AI914" s="411">
        <f t="shared" ref="AI914" si="2779">AI913</f>
        <v>0</v>
      </c>
      <c r="AJ914" s="411">
        <f t="shared" ref="AJ914" si="2780">AJ913</f>
        <v>0</v>
      </c>
      <c r="AK914" s="411">
        <f t="shared" ref="AK914" si="2781">AK913</f>
        <v>0</v>
      </c>
      <c r="AL914" s="411">
        <f t="shared" ref="AL914" si="2782">AL913</f>
        <v>0</v>
      </c>
      <c r="AM914" s="306"/>
    </row>
    <row r="915" spans="1:39" hidden="1"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hidden="1" outlineLevel="1">
      <c r="A916" s="532">
        <v>45</v>
      </c>
      <c r="B916" s="428" t="s">
        <v>137</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idden="1"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83">Z916</f>
        <v>0</v>
      </c>
      <c r="AA917" s="411">
        <f t="shared" ref="AA917" si="2784">AA916</f>
        <v>0</v>
      </c>
      <c r="AB917" s="411">
        <f t="shared" ref="AB917" si="2785">AB916</f>
        <v>0</v>
      </c>
      <c r="AC917" s="411">
        <f t="shared" ref="AC917" si="2786">AC916</f>
        <v>0</v>
      </c>
      <c r="AD917" s="411">
        <f t="shared" ref="AD917" si="2787">AD916</f>
        <v>0</v>
      </c>
      <c r="AE917" s="411">
        <f t="shared" ref="AE917" si="2788">AE916</f>
        <v>0</v>
      </c>
      <c r="AF917" s="411">
        <f t="shared" ref="AF917" si="2789">AF916</f>
        <v>0</v>
      </c>
      <c r="AG917" s="411">
        <f t="shared" ref="AG917" si="2790">AG916</f>
        <v>0</v>
      </c>
      <c r="AH917" s="411">
        <f t="shared" ref="AH917" si="2791">AH916</f>
        <v>0</v>
      </c>
      <c r="AI917" s="411">
        <f t="shared" ref="AI917" si="2792">AI916</f>
        <v>0</v>
      </c>
      <c r="AJ917" s="411">
        <f t="shared" ref="AJ917" si="2793">AJ916</f>
        <v>0</v>
      </c>
      <c r="AK917" s="411">
        <f t="shared" ref="AK917" si="2794">AK916</f>
        <v>0</v>
      </c>
      <c r="AL917" s="411">
        <f t="shared" ref="AL917" si="2795">AL916</f>
        <v>0</v>
      </c>
      <c r="AM917" s="306"/>
    </row>
    <row r="918" spans="1:39" hidden="1"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hidden="1" outlineLevel="1">
      <c r="A919" s="532">
        <v>46</v>
      </c>
      <c r="B919" s="428" t="s">
        <v>138</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idden="1"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2796">Z919</f>
        <v>0</v>
      </c>
      <c r="AA920" s="411">
        <f t="shared" ref="AA920" si="2797">AA919</f>
        <v>0</v>
      </c>
      <c r="AB920" s="411">
        <f t="shared" ref="AB920" si="2798">AB919</f>
        <v>0</v>
      </c>
      <c r="AC920" s="411">
        <f t="shared" ref="AC920" si="2799">AC919</f>
        <v>0</v>
      </c>
      <c r="AD920" s="411">
        <f t="shared" ref="AD920" si="2800">AD919</f>
        <v>0</v>
      </c>
      <c r="AE920" s="411">
        <f t="shared" ref="AE920" si="2801">AE919</f>
        <v>0</v>
      </c>
      <c r="AF920" s="411">
        <f t="shared" ref="AF920" si="2802">AF919</f>
        <v>0</v>
      </c>
      <c r="AG920" s="411">
        <f t="shared" ref="AG920" si="2803">AG919</f>
        <v>0</v>
      </c>
      <c r="AH920" s="411">
        <f t="shared" ref="AH920" si="2804">AH919</f>
        <v>0</v>
      </c>
      <c r="AI920" s="411">
        <f t="shared" ref="AI920" si="2805">AI919</f>
        <v>0</v>
      </c>
      <c r="AJ920" s="411">
        <f t="shared" ref="AJ920" si="2806">AJ919</f>
        <v>0</v>
      </c>
      <c r="AK920" s="411">
        <f t="shared" ref="AK920" si="2807">AK919</f>
        <v>0</v>
      </c>
      <c r="AL920" s="411">
        <f t="shared" ref="AL920" si="2808">AL919</f>
        <v>0</v>
      </c>
      <c r="AM920" s="306"/>
    </row>
    <row r="921" spans="1:39" hidden="1"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0" hidden="1" outlineLevel="1">
      <c r="A922" s="532">
        <v>47</v>
      </c>
      <c r="B922" s="428" t="s">
        <v>139</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idden="1"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809">Z922</f>
        <v>0</v>
      </c>
      <c r="AA923" s="411">
        <f t="shared" ref="AA923" si="2810">AA922</f>
        <v>0</v>
      </c>
      <c r="AB923" s="411">
        <f t="shared" ref="AB923" si="2811">AB922</f>
        <v>0</v>
      </c>
      <c r="AC923" s="411">
        <f t="shared" ref="AC923" si="2812">AC922</f>
        <v>0</v>
      </c>
      <c r="AD923" s="411">
        <f t="shared" ref="AD923" si="2813">AD922</f>
        <v>0</v>
      </c>
      <c r="AE923" s="411">
        <f t="shared" ref="AE923" si="2814">AE922</f>
        <v>0</v>
      </c>
      <c r="AF923" s="411">
        <f t="shared" ref="AF923" si="2815">AF922</f>
        <v>0</v>
      </c>
      <c r="AG923" s="411">
        <f t="shared" ref="AG923" si="2816">AG922</f>
        <v>0</v>
      </c>
      <c r="AH923" s="411">
        <f t="shared" ref="AH923" si="2817">AH922</f>
        <v>0</v>
      </c>
      <c r="AI923" s="411">
        <f t="shared" ref="AI923" si="2818">AI922</f>
        <v>0</v>
      </c>
      <c r="AJ923" s="411">
        <f t="shared" ref="AJ923" si="2819">AJ922</f>
        <v>0</v>
      </c>
      <c r="AK923" s="411">
        <f t="shared" ref="AK923" si="2820">AK922</f>
        <v>0</v>
      </c>
      <c r="AL923" s="411">
        <f t="shared" ref="AL923" si="2821">AL922</f>
        <v>0</v>
      </c>
      <c r="AM923" s="306"/>
    </row>
    <row r="924" spans="1:39" hidden="1"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hidden="1" outlineLevel="1">
      <c r="A925" s="532">
        <v>48</v>
      </c>
      <c r="B925" s="428" t="s">
        <v>140</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idden="1"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822">Z925</f>
        <v>0</v>
      </c>
      <c r="AA926" s="411">
        <f t="shared" ref="AA926" si="2823">AA925</f>
        <v>0</v>
      </c>
      <c r="AB926" s="411">
        <f t="shared" ref="AB926" si="2824">AB925</f>
        <v>0</v>
      </c>
      <c r="AC926" s="411">
        <f t="shared" ref="AC926" si="2825">AC925</f>
        <v>0</v>
      </c>
      <c r="AD926" s="411">
        <f t="shared" ref="AD926" si="2826">AD925</f>
        <v>0</v>
      </c>
      <c r="AE926" s="411">
        <f t="shared" ref="AE926" si="2827">AE925</f>
        <v>0</v>
      </c>
      <c r="AF926" s="411">
        <f t="shared" ref="AF926" si="2828">AF925</f>
        <v>0</v>
      </c>
      <c r="AG926" s="411">
        <f t="shared" ref="AG926" si="2829">AG925</f>
        <v>0</v>
      </c>
      <c r="AH926" s="411">
        <f t="shared" ref="AH926" si="2830">AH925</f>
        <v>0</v>
      </c>
      <c r="AI926" s="411">
        <f t="shared" ref="AI926" si="2831">AI925</f>
        <v>0</v>
      </c>
      <c r="AJ926" s="411">
        <f t="shared" ref="AJ926" si="2832">AJ925</f>
        <v>0</v>
      </c>
      <c r="AK926" s="411">
        <f t="shared" ref="AK926" si="2833">AK925</f>
        <v>0</v>
      </c>
      <c r="AL926" s="411">
        <f t="shared" ref="AL926" si="2834">AL925</f>
        <v>0</v>
      </c>
      <c r="AM926" s="306"/>
    </row>
    <row r="927" spans="1:39" hidden="1"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hidden="1" outlineLevel="1">
      <c r="A928" s="532">
        <v>49</v>
      </c>
      <c r="B928" s="428" t="s">
        <v>141</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idden="1"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2835">Z928</f>
        <v>0</v>
      </c>
      <c r="AA929" s="411">
        <f t="shared" ref="AA929" si="2836">AA928</f>
        <v>0</v>
      </c>
      <c r="AB929" s="411">
        <f t="shared" ref="AB929" si="2837">AB928</f>
        <v>0</v>
      </c>
      <c r="AC929" s="411">
        <f t="shared" ref="AC929" si="2838">AC928</f>
        <v>0</v>
      </c>
      <c r="AD929" s="411">
        <f t="shared" ref="AD929" si="2839">AD928</f>
        <v>0</v>
      </c>
      <c r="AE929" s="411">
        <f t="shared" ref="AE929" si="2840">AE928</f>
        <v>0</v>
      </c>
      <c r="AF929" s="411">
        <f t="shared" ref="AF929" si="2841">AF928</f>
        <v>0</v>
      </c>
      <c r="AG929" s="411">
        <f t="shared" ref="AG929" si="2842">AG928</f>
        <v>0</v>
      </c>
      <c r="AH929" s="411">
        <f t="shared" ref="AH929" si="2843">AH928</f>
        <v>0</v>
      </c>
      <c r="AI929" s="411">
        <f t="shared" ref="AI929" si="2844">AI928</f>
        <v>0</v>
      </c>
      <c r="AJ929" s="411">
        <f t="shared" ref="AJ929" si="2845">AJ928</f>
        <v>0</v>
      </c>
      <c r="AK929" s="411">
        <f t="shared" ref="AK929" si="2846">AK928</f>
        <v>0</v>
      </c>
      <c r="AL929" s="411">
        <f t="shared" ref="AL929" si="2847">AL928</f>
        <v>0</v>
      </c>
      <c r="AM929" s="306"/>
    </row>
    <row r="930" spans="1:39" hidden="1" outlineLevel="1">
      <c r="A930" s="532"/>
      <c r="B930" s="294"/>
      <c r="C930" s="305"/>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301"/>
      <c r="Z930" s="301"/>
      <c r="AA930" s="301"/>
      <c r="AB930" s="301"/>
      <c r="AC930" s="301"/>
      <c r="AD930" s="301"/>
      <c r="AE930" s="301"/>
      <c r="AF930" s="301"/>
      <c r="AG930" s="301"/>
      <c r="AH930" s="301"/>
      <c r="AI930" s="301"/>
      <c r="AJ930" s="301"/>
      <c r="AK930" s="301"/>
      <c r="AL930" s="301"/>
      <c r="AM930" s="306"/>
    </row>
    <row r="931" spans="1:39" ht="15.75" collapsed="1">
      <c r="B931" s="327" t="s">
        <v>328</v>
      </c>
      <c r="C931" s="329"/>
      <c r="D931" s="329">
        <f>SUM(D774:D929)</f>
        <v>57852862.560107172</v>
      </c>
      <c r="E931" s="329"/>
      <c r="F931" s="329"/>
      <c r="G931" s="329"/>
      <c r="H931" s="329"/>
      <c r="I931" s="329"/>
      <c r="J931" s="329"/>
      <c r="K931" s="329"/>
      <c r="L931" s="329"/>
      <c r="M931" s="329"/>
      <c r="N931" s="329"/>
      <c r="O931" s="329">
        <f>SUM(O774:O929)</f>
        <v>10007.679223931294</v>
      </c>
      <c r="P931" s="329"/>
      <c r="Q931" s="329"/>
      <c r="R931" s="329"/>
      <c r="S931" s="329"/>
      <c r="T931" s="329"/>
      <c r="U931" s="329"/>
      <c r="V931" s="329"/>
      <c r="W931" s="329"/>
      <c r="X931" s="329"/>
      <c r="Y931" s="329">
        <f>IF(Y772="kWh",SUMPRODUCT(D774:D929,Y774:Y929))</f>
        <v>3021064.9289648933</v>
      </c>
      <c r="Z931" s="329">
        <f>IF(Z772="kWh",SUMPRODUCT(D774:D929,Z774:Z929))</f>
        <v>8340200.3851375952</v>
      </c>
      <c r="AA931" s="329">
        <f>IF(AA772="kw",SUMPRODUCT(N774:N929,O774:O929,AA774:AA929),SUMPRODUCT(D774:D929,AA774:AA929))</f>
        <v>77163.018270383676</v>
      </c>
      <c r="AB931" s="329">
        <f>IF(AB772="kw",SUMPRODUCT(N774:N929,O774:O929,AB774:AB929),SUMPRODUCT(D774:D929,AB774:AB929))</f>
        <v>0</v>
      </c>
      <c r="AC931" s="329">
        <f>IF(AC772="kw",SUMPRODUCT(N774:N929,O774:O929,AC774:AC929),SUMPRODUCT(D774:D929,AC774:AC929))</f>
        <v>369280.87784573477</v>
      </c>
      <c r="AD931" s="329">
        <f>IF(AD772="kw",SUMPRODUCT(N774:N929,O774:O929,AD774:AD929),SUMPRODUCT(D774:D929,AD774:AD929))</f>
        <v>0</v>
      </c>
      <c r="AE931" s="329">
        <f>IF(AE772="kw",SUMPRODUCT(N774:N929,O774:O929,AE774:AE929),SUMPRODUCT(D774:D929,AE774:AE929))</f>
        <v>25264.108110007182</v>
      </c>
      <c r="AF931" s="329">
        <f>IF(AF772="kw",SUMPRODUCT(N774:N929,O774:O929,AF774:AF929),SUMPRODUCT(D774:D929,AF774:AF929))</f>
        <v>0</v>
      </c>
      <c r="AG931" s="329">
        <f>IF(AG772="kw",SUMPRODUCT(N774:N929,O774:O929,AG774:AG929),SUMPRODUCT(D774:D929,AG774:AG929))</f>
        <v>0</v>
      </c>
      <c r="AH931" s="329">
        <f>IF(AH772="kw",SUMPRODUCT(N774:N929,O774:O929,AH774:AH929),SUMPRODUCT(D774:D929,AH774:AH929))</f>
        <v>0</v>
      </c>
      <c r="AI931" s="329">
        <f>IF(AI772="kw",SUMPRODUCT(N774:N929,O774:O929,AI774:AI929),SUMPRODUCT(D774:D929,AI774:AI929))</f>
        <v>0</v>
      </c>
      <c r="AJ931" s="329">
        <f>IF(AJ772="kw",SUMPRODUCT(N774:N929,O774:O929,AJ774:AJ929),SUMPRODUCT(D774:D929,AJ774:AJ929))</f>
        <v>0</v>
      </c>
      <c r="AK931" s="329">
        <f>IF(AK772="kw",SUMPRODUCT(N774:N929,O774:O929,AK774:AK929),SUMPRODUCT(D774:D929,AK774:AK929))</f>
        <v>0</v>
      </c>
      <c r="AL931" s="329">
        <f>IF(AL772="kw",SUMPRODUCT(N774:N929,O774:O929,AL774:AL929),SUMPRODUCT(D774:D929,AL774:AL929))</f>
        <v>0</v>
      </c>
      <c r="AM931" s="330"/>
    </row>
    <row r="932" spans="1:39" ht="15.75">
      <c r="B932" s="391" t="s">
        <v>329</v>
      </c>
      <c r="C932" s="392"/>
      <c r="D932" s="392"/>
      <c r="E932" s="392"/>
      <c r="F932" s="392"/>
      <c r="G932" s="392"/>
      <c r="H932" s="392"/>
      <c r="I932" s="392"/>
      <c r="J932" s="392"/>
      <c r="K932" s="392"/>
      <c r="L932" s="392"/>
      <c r="M932" s="392"/>
      <c r="N932" s="392"/>
      <c r="O932" s="392"/>
      <c r="P932" s="392"/>
      <c r="Q932" s="392"/>
      <c r="R932" s="392"/>
      <c r="S932" s="392"/>
      <c r="T932" s="392"/>
      <c r="U932" s="392"/>
      <c r="V932" s="392"/>
      <c r="W932" s="392"/>
      <c r="X932" s="392"/>
      <c r="Y932" s="392">
        <f>HLOOKUP(Y584,'2. LRAMVA Threshold'!$B$42:$Q$53,11,FALSE)</f>
        <v>32226368.155000001</v>
      </c>
      <c r="Z932" s="392">
        <f>HLOOKUP(Z584,'2. LRAMVA Threshold'!$B$42:$Q$53,11,FALSE)</f>
        <v>26548153.548999999</v>
      </c>
      <c r="AA932" s="392">
        <f>HLOOKUP(AA584,'2. LRAMVA Threshold'!$B$42:$Q$53,11,FALSE)</f>
        <v>264157.47899999999</v>
      </c>
      <c r="AB932" s="392">
        <f>HLOOKUP(AB584,'2. LRAMVA Threshold'!$B$42:$Q$53,11,FALSE)</f>
        <v>0</v>
      </c>
      <c r="AC932" s="392">
        <f>HLOOKUP(AC584,'2. LRAMVA Threshold'!$B$42:$Q$53,11,FALSE)</f>
        <v>0</v>
      </c>
      <c r="AD932" s="392">
        <f>HLOOKUP(AD584,'2. LRAMVA Threshold'!$B$42:$Q$53,11,FALSE)</f>
        <v>0</v>
      </c>
      <c r="AE932" s="392">
        <f>HLOOKUP(AE584,'2. LRAMVA Threshold'!$B$42:$Q$53,11,FALSE)</f>
        <v>40557.853000000003</v>
      </c>
      <c r="AF932" s="392">
        <f>HLOOKUP(AF584,'2. LRAMVA Threshold'!$B$42:$Q$53,11,FALSE)</f>
        <v>0</v>
      </c>
      <c r="AG932" s="392">
        <f>HLOOKUP(AG584,'2. LRAMVA Threshold'!$B$42:$Q$53,11,FALSE)</f>
        <v>0</v>
      </c>
      <c r="AH932" s="392">
        <f>HLOOKUP(AH584,'2. LRAMVA Threshold'!$B$42:$Q$53,11,FALSE)</f>
        <v>0</v>
      </c>
      <c r="AI932" s="392">
        <f>HLOOKUP(AI584,'2. LRAMVA Threshold'!$B$42:$Q$53,11,FALSE)</f>
        <v>0</v>
      </c>
      <c r="AJ932" s="392">
        <f>HLOOKUP(AJ584,'2. LRAMVA Threshold'!$B$42:$Q$53,11,FALSE)</f>
        <v>0</v>
      </c>
      <c r="AK932" s="392">
        <f>HLOOKUP(AK584,'2. LRAMVA Threshold'!$B$42:$Q$53,11,FALSE)</f>
        <v>0</v>
      </c>
      <c r="AL932" s="392">
        <f>HLOOKUP(AL584,'2. LRAMVA Threshold'!$B$42:$Q$53,11,FALSE)</f>
        <v>0</v>
      </c>
      <c r="AM932" s="442"/>
    </row>
    <row r="933" spans="1:39">
      <c r="B933" s="394"/>
      <c r="C933" s="432"/>
      <c r="D933" s="433"/>
      <c r="E933" s="433"/>
      <c r="F933" s="433"/>
      <c r="G933" s="433"/>
      <c r="H933" s="433"/>
      <c r="I933" s="433"/>
      <c r="J933" s="433"/>
      <c r="K933" s="433"/>
      <c r="L933" s="433"/>
      <c r="M933" s="433"/>
      <c r="N933" s="433"/>
      <c r="O933" s="434"/>
      <c r="P933" s="433"/>
      <c r="Q933" s="433"/>
      <c r="R933" s="433"/>
      <c r="S933" s="435"/>
      <c r="T933" s="435"/>
      <c r="U933" s="435"/>
      <c r="V933" s="435"/>
      <c r="W933" s="433"/>
      <c r="X933" s="433"/>
      <c r="Y933" s="436"/>
      <c r="Z933" s="436"/>
      <c r="AA933" s="436"/>
      <c r="AB933" s="436"/>
      <c r="AC933" s="436"/>
      <c r="AD933" s="436"/>
      <c r="AE933" s="436"/>
      <c r="AF933" s="399"/>
      <c r="AG933" s="399"/>
      <c r="AH933" s="399"/>
      <c r="AI933" s="399"/>
      <c r="AJ933" s="399"/>
      <c r="AK933" s="399"/>
      <c r="AL933" s="399"/>
      <c r="AM933" s="400"/>
    </row>
    <row r="934" spans="1:39">
      <c r="B934" s="324" t="s">
        <v>330</v>
      </c>
      <c r="C934" s="338"/>
      <c r="D934" s="338"/>
      <c r="E934" s="376"/>
      <c r="F934" s="376"/>
      <c r="G934" s="376"/>
      <c r="H934" s="376"/>
      <c r="I934" s="376"/>
      <c r="J934" s="376"/>
      <c r="K934" s="376"/>
      <c r="L934" s="376"/>
      <c r="M934" s="376"/>
      <c r="N934" s="376"/>
      <c r="O934" s="291"/>
      <c r="P934" s="340"/>
      <c r="Q934" s="340"/>
      <c r="R934" s="340"/>
      <c r="S934" s="339"/>
      <c r="T934" s="339"/>
      <c r="U934" s="339"/>
      <c r="V934" s="339"/>
      <c r="W934" s="340"/>
      <c r="X934" s="340"/>
      <c r="Y934" s="341">
        <f>HLOOKUP(Y$35,'3.  Distribution Rates'!$C$122:$P$133,11,FALSE)</f>
        <v>4.8999999999999998E-3</v>
      </c>
      <c r="Z934" s="341">
        <f>HLOOKUP(Z$35,'3.  Distribution Rates'!$C$122:$P$133,11,FALSE)</f>
        <v>1.8700000000000001E-2</v>
      </c>
      <c r="AA934" s="341">
        <f>HLOOKUP(AA$35,'3.  Distribution Rates'!$C$122:$P$133,11,FALSE)</f>
        <v>4.2881999999999998</v>
      </c>
      <c r="AB934" s="341">
        <f>HLOOKUP(AB$35,'3.  Distribution Rates'!$C$122:$P$133,11,FALSE)</f>
        <v>2.2871000000000001</v>
      </c>
      <c r="AC934" s="341">
        <f>HLOOKUP(AC$35,'3.  Distribution Rates'!$C$122:$P$133,11,FALSE)</f>
        <v>1.9900000000000001E-2</v>
      </c>
      <c r="AD934" s="341">
        <f>HLOOKUP(AD$35,'3.  Distribution Rates'!$C$122:$P$133,11,FALSE)</f>
        <v>10.0677</v>
      </c>
      <c r="AE934" s="341">
        <f>HLOOKUP(AE$35,'3.  Distribution Rates'!$C$122:$P$133,11,FALSE)</f>
        <v>6.4492000000000003</v>
      </c>
      <c r="AF934" s="341">
        <f>HLOOKUP(AF$35,'3.  Distribution Rates'!$C$122:$P$133,11,FALSE)</f>
        <v>0</v>
      </c>
      <c r="AG934" s="341">
        <f>HLOOKUP(AG$35,'3.  Distribution Rates'!$C$122:$P$133,11,FALSE)</f>
        <v>0</v>
      </c>
      <c r="AH934" s="341">
        <f>HLOOKUP(AH$35,'3.  Distribution Rates'!$C$122:$P$133,11,FALSE)</f>
        <v>0</v>
      </c>
      <c r="AI934" s="341">
        <f>HLOOKUP(AI$35,'3.  Distribution Rates'!$C$122:$P$133,11,FALSE)</f>
        <v>0</v>
      </c>
      <c r="AJ934" s="341">
        <f>HLOOKUP(AJ$35,'3.  Distribution Rates'!$C$122:$P$133,11,FALSE)</f>
        <v>0</v>
      </c>
      <c r="AK934" s="341">
        <f>HLOOKUP(AK$35,'3.  Distribution Rates'!$C$122:$P$133,11,FALSE)</f>
        <v>0</v>
      </c>
      <c r="AL934" s="341">
        <f>HLOOKUP(AL$35,'3.  Distribution Rates'!$C$122:$P$133,11,FALSE)</f>
        <v>0</v>
      </c>
      <c r="AM934" s="377"/>
    </row>
    <row r="935" spans="1:39">
      <c r="B935" s="324" t="s">
        <v>331</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LRAM'!Y142*Y934</f>
        <v>0</v>
      </c>
      <c r="Z935" s="378">
        <f>'4.  2011-2014 LRAM'!Z142*Z934</f>
        <v>0</v>
      </c>
      <c r="AA935" s="378">
        <f>'4.  2011-2014 LRAM'!AA142*AA934</f>
        <v>0</v>
      </c>
      <c r="AB935" s="378">
        <f>'4.  2011-2014 LRAM'!AB142*AB934</f>
        <v>0</v>
      </c>
      <c r="AC935" s="378">
        <f>'4.  2011-2014 LRAM'!AC142*AC934</f>
        <v>0</v>
      </c>
      <c r="AD935" s="378">
        <f>'4.  2011-2014 LRAM'!AD142*AD934</f>
        <v>0</v>
      </c>
      <c r="AE935" s="378">
        <f>'4.  2011-2014 LRAM'!AE142*AE934</f>
        <v>0</v>
      </c>
      <c r="AF935" s="378">
        <f>'4.  2011-2014 LRAM'!AF142*AF934</f>
        <v>0</v>
      </c>
      <c r="AG935" s="378">
        <f>'4.  2011-2014 LRAM'!AG142*AG934</f>
        <v>0</v>
      </c>
      <c r="AH935" s="378">
        <f>'4.  2011-2014 LRAM'!AH142*AH934</f>
        <v>0</v>
      </c>
      <c r="AI935" s="378">
        <f>'4.  2011-2014 LRAM'!AI142*AI934</f>
        <v>0</v>
      </c>
      <c r="AJ935" s="378">
        <f>'4.  2011-2014 LRAM'!AJ142*AJ934</f>
        <v>0</v>
      </c>
      <c r="AK935" s="378">
        <f>'4.  2011-2014 LRAM'!AK142*AK934</f>
        <v>0</v>
      </c>
      <c r="AL935" s="378">
        <f>'4.  2011-2014 LRAM'!AL142*AL934</f>
        <v>0</v>
      </c>
      <c r="AM935" s="629">
        <f t="shared" ref="AM935:AM943" si="2848">SUM(Y935:AL935)</f>
        <v>0</v>
      </c>
    </row>
    <row r="936" spans="1:39">
      <c r="B936" s="324" t="s">
        <v>332</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LRAM'!Y271*Y934</f>
        <v>0</v>
      </c>
      <c r="Z936" s="378">
        <f>'4.  2011-2014 LRAM'!Z271*Z934</f>
        <v>0</v>
      </c>
      <c r="AA936" s="378">
        <f>'4.  2011-2014 LRAM'!AA271*AA934</f>
        <v>0</v>
      </c>
      <c r="AB936" s="378">
        <f>'4.  2011-2014 LRAM'!AB271*AB934</f>
        <v>0</v>
      </c>
      <c r="AC936" s="378">
        <f>'4.  2011-2014 LRAM'!AC271*AC934</f>
        <v>0</v>
      </c>
      <c r="AD936" s="378">
        <f>'4.  2011-2014 LRAM'!AD271*AD934</f>
        <v>0</v>
      </c>
      <c r="AE936" s="378">
        <f>'4.  2011-2014 LRAM'!AE271*AE934</f>
        <v>0</v>
      </c>
      <c r="AF936" s="378">
        <f>'4.  2011-2014 LRAM'!AF271*AF934</f>
        <v>0</v>
      </c>
      <c r="AG936" s="378">
        <f>'4.  2011-2014 LRAM'!AG271*AG934</f>
        <v>0</v>
      </c>
      <c r="AH936" s="378">
        <f>'4.  2011-2014 LRAM'!AH271*AH934</f>
        <v>0</v>
      </c>
      <c r="AI936" s="378">
        <f>'4.  2011-2014 LRAM'!AI271*AI934</f>
        <v>0</v>
      </c>
      <c r="AJ936" s="378">
        <f>'4.  2011-2014 LRAM'!AJ271*AJ934</f>
        <v>0</v>
      </c>
      <c r="AK936" s="378">
        <f>'4.  2011-2014 LRAM'!AK271*AK934</f>
        <v>0</v>
      </c>
      <c r="AL936" s="378">
        <f>'4.  2011-2014 LRAM'!AL271*AL934</f>
        <v>0</v>
      </c>
      <c r="AM936" s="629">
        <f t="shared" si="2848"/>
        <v>0</v>
      </c>
    </row>
    <row r="937" spans="1:39">
      <c r="B937" s="324" t="s">
        <v>333</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LRAM'!Y400*Y934</f>
        <v>0</v>
      </c>
      <c r="Z937" s="378">
        <f>'4.  2011-2014 LRAM'!Z400*Z934</f>
        <v>0</v>
      </c>
      <c r="AA937" s="378">
        <f>'4.  2011-2014 LRAM'!AA400*AA934</f>
        <v>0</v>
      </c>
      <c r="AB937" s="378">
        <f>'4.  2011-2014 LRAM'!AB400*AB934</f>
        <v>0</v>
      </c>
      <c r="AC937" s="378">
        <f>'4.  2011-2014 LRAM'!AC400*AC934</f>
        <v>0</v>
      </c>
      <c r="AD937" s="378">
        <f>'4.  2011-2014 LRAM'!AD400*AD934</f>
        <v>0</v>
      </c>
      <c r="AE937" s="378">
        <f>'4.  2011-2014 LRAM'!AE400*AE934</f>
        <v>0</v>
      </c>
      <c r="AF937" s="378">
        <f>'4.  2011-2014 LRAM'!AF400*AF934</f>
        <v>0</v>
      </c>
      <c r="AG937" s="378">
        <f>'4.  2011-2014 LRAM'!AG400*AG934</f>
        <v>0</v>
      </c>
      <c r="AH937" s="378">
        <f>'4.  2011-2014 LRAM'!AH400*AH934</f>
        <v>0</v>
      </c>
      <c r="AI937" s="378">
        <f>'4.  2011-2014 LRAM'!AI400*AI934</f>
        <v>0</v>
      </c>
      <c r="AJ937" s="378">
        <f>'4.  2011-2014 LRAM'!AJ400*AJ934</f>
        <v>0</v>
      </c>
      <c r="AK937" s="378">
        <f>'4.  2011-2014 LRAM'!AK400*AK934</f>
        <v>0</v>
      </c>
      <c r="AL937" s="378">
        <f>'4.  2011-2014 LRAM'!AL400*AL934</f>
        <v>0</v>
      </c>
      <c r="AM937" s="629">
        <f t="shared" si="2848"/>
        <v>0</v>
      </c>
    </row>
    <row r="938" spans="1:39">
      <c r="B938" s="324" t="s">
        <v>334</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LRAM'!Y530*Y934</f>
        <v>0</v>
      </c>
      <c r="Z938" s="378">
        <f>'4.  2011-2014 LRAM'!Z530*Z934</f>
        <v>0</v>
      </c>
      <c r="AA938" s="378">
        <f>'4.  2011-2014 LRAM'!AA530*AA934</f>
        <v>0</v>
      </c>
      <c r="AB938" s="378">
        <f>'4.  2011-2014 LRAM'!AB530*AB934</f>
        <v>0</v>
      </c>
      <c r="AC938" s="378">
        <f>'4.  2011-2014 LRAM'!AC530*AC934</f>
        <v>0</v>
      </c>
      <c r="AD938" s="378">
        <f>'4.  2011-2014 LRAM'!AD530*AD934</f>
        <v>0</v>
      </c>
      <c r="AE938" s="378">
        <f>'4.  2011-2014 LRAM'!AE530*AE934</f>
        <v>0</v>
      </c>
      <c r="AF938" s="378">
        <f>'4.  2011-2014 LRAM'!AF530*AF934</f>
        <v>0</v>
      </c>
      <c r="AG938" s="378">
        <f>'4.  2011-2014 LRAM'!AG530*AG934</f>
        <v>0</v>
      </c>
      <c r="AH938" s="378">
        <f>'4.  2011-2014 LRAM'!AH530*AH934</f>
        <v>0</v>
      </c>
      <c r="AI938" s="378">
        <f>'4.  2011-2014 LRAM'!AI530*AI934</f>
        <v>0</v>
      </c>
      <c r="AJ938" s="378">
        <f>'4.  2011-2014 LRAM'!AJ530*AJ934</f>
        <v>0</v>
      </c>
      <c r="AK938" s="378">
        <f>'4.  2011-2014 LRAM'!AK530*AK934</f>
        <v>0</v>
      </c>
      <c r="AL938" s="378">
        <f>'4.  2011-2014 LRAM'!AL530*AL934</f>
        <v>0</v>
      </c>
      <c r="AM938" s="629">
        <f t="shared" si="2848"/>
        <v>0</v>
      </c>
    </row>
    <row r="939" spans="1:39">
      <c r="B939" s="324" t="s">
        <v>335</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49">Y211*Y934</f>
        <v>90288.125712121531</v>
      </c>
      <c r="Z939" s="378">
        <f t="shared" si="2849"/>
        <v>210229.84835600006</v>
      </c>
      <c r="AA939" s="378">
        <f t="shared" si="2849"/>
        <v>464199.02222400001</v>
      </c>
      <c r="AB939" s="378">
        <f t="shared" si="2849"/>
        <v>0</v>
      </c>
      <c r="AC939" s="378">
        <f t="shared" si="2849"/>
        <v>0</v>
      </c>
      <c r="AD939" s="378">
        <f t="shared" si="2849"/>
        <v>0</v>
      </c>
      <c r="AE939" s="378">
        <f t="shared" si="2849"/>
        <v>0</v>
      </c>
      <c r="AF939" s="378">
        <f t="shared" si="2849"/>
        <v>0</v>
      </c>
      <c r="AG939" s="378">
        <f t="shared" si="2849"/>
        <v>0</v>
      </c>
      <c r="AH939" s="378">
        <f t="shared" si="2849"/>
        <v>0</v>
      </c>
      <c r="AI939" s="378">
        <f t="shared" si="2849"/>
        <v>0</v>
      </c>
      <c r="AJ939" s="378">
        <f t="shared" si="2849"/>
        <v>0</v>
      </c>
      <c r="AK939" s="378">
        <f t="shared" si="2849"/>
        <v>0</v>
      </c>
      <c r="AL939" s="378">
        <f t="shared" si="2849"/>
        <v>0</v>
      </c>
      <c r="AM939" s="629">
        <f t="shared" si="2848"/>
        <v>764716.99629212159</v>
      </c>
    </row>
    <row r="940" spans="1:39">
      <c r="B940" s="324" t="s">
        <v>336</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50">Y394*Y934</f>
        <v>196068.7078</v>
      </c>
      <c r="Z940" s="378">
        <f t="shared" si="2850"/>
        <v>167563.86047500002</v>
      </c>
      <c r="AA940" s="378">
        <f t="shared" si="2850"/>
        <v>448111.06804799999</v>
      </c>
      <c r="AB940" s="378">
        <f t="shared" si="2850"/>
        <v>0</v>
      </c>
      <c r="AC940" s="378">
        <f t="shared" si="2850"/>
        <v>0</v>
      </c>
      <c r="AD940" s="378">
        <f t="shared" si="2850"/>
        <v>0</v>
      </c>
      <c r="AE940" s="378">
        <f t="shared" si="2850"/>
        <v>0</v>
      </c>
      <c r="AF940" s="378">
        <f t="shared" si="2850"/>
        <v>0</v>
      </c>
      <c r="AG940" s="378">
        <f t="shared" si="2850"/>
        <v>0</v>
      </c>
      <c r="AH940" s="378">
        <f t="shared" si="2850"/>
        <v>0</v>
      </c>
      <c r="AI940" s="378">
        <f t="shared" si="2850"/>
        <v>0</v>
      </c>
      <c r="AJ940" s="378">
        <f t="shared" si="2850"/>
        <v>0</v>
      </c>
      <c r="AK940" s="378">
        <f t="shared" si="2850"/>
        <v>0</v>
      </c>
      <c r="AL940" s="378">
        <f t="shared" si="2850"/>
        <v>0</v>
      </c>
      <c r="AM940" s="629">
        <f t="shared" si="2848"/>
        <v>811743.63632300007</v>
      </c>
    </row>
    <row r="941" spans="1:39">
      <c r="B941" s="324" t="s">
        <v>337</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51">Y577*Y934</f>
        <v>442333.26597198809</v>
      </c>
      <c r="Z941" s="378">
        <f t="shared" si="2851"/>
        <v>300624.87955185043</v>
      </c>
      <c r="AA941" s="378">
        <f t="shared" si="2851"/>
        <v>992505.67078468786</v>
      </c>
      <c r="AB941" s="378">
        <f t="shared" si="2851"/>
        <v>3537.277471638919</v>
      </c>
      <c r="AC941" s="378">
        <f t="shared" si="2851"/>
        <v>0</v>
      </c>
      <c r="AD941" s="378">
        <f t="shared" si="2851"/>
        <v>0</v>
      </c>
      <c r="AE941" s="378">
        <f t="shared" si="2851"/>
        <v>201184.68937320317</v>
      </c>
      <c r="AF941" s="378">
        <f t="shared" si="2851"/>
        <v>0</v>
      </c>
      <c r="AG941" s="378">
        <f t="shared" si="2851"/>
        <v>0</v>
      </c>
      <c r="AH941" s="378">
        <f t="shared" si="2851"/>
        <v>0</v>
      </c>
      <c r="AI941" s="378">
        <f t="shared" si="2851"/>
        <v>0</v>
      </c>
      <c r="AJ941" s="378">
        <f t="shared" si="2851"/>
        <v>0</v>
      </c>
      <c r="AK941" s="378">
        <f t="shared" si="2851"/>
        <v>0</v>
      </c>
      <c r="AL941" s="378">
        <f t="shared" si="2851"/>
        <v>0</v>
      </c>
      <c r="AM941" s="629">
        <f t="shared" si="2848"/>
        <v>1940185.7831533684</v>
      </c>
    </row>
    <row r="942" spans="1:39">
      <c r="B942" s="324" t="s">
        <v>338</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852">Y764*Y934</f>
        <v>237551.48594410543</v>
      </c>
      <c r="Z942" s="378">
        <f t="shared" si="2852"/>
        <v>185456.41199798774</v>
      </c>
      <c r="AA942" s="378">
        <f t="shared" si="2852"/>
        <v>922513.94374493009</v>
      </c>
      <c r="AB942" s="378">
        <f t="shared" si="2852"/>
        <v>28026.355418244941</v>
      </c>
      <c r="AC942" s="378">
        <f t="shared" si="2852"/>
        <v>359.22995489567853</v>
      </c>
      <c r="AD942" s="378">
        <f t="shared" si="2852"/>
        <v>743.07231722036022</v>
      </c>
      <c r="AE942" s="378">
        <f t="shared" si="2852"/>
        <v>9299.1161514830164</v>
      </c>
      <c r="AF942" s="378">
        <f t="shared" si="2852"/>
        <v>0</v>
      </c>
      <c r="AG942" s="378">
        <f t="shared" si="2852"/>
        <v>0</v>
      </c>
      <c r="AH942" s="378">
        <f t="shared" si="2852"/>
        <v>0</v>
      </c>
      <c r="AI942" s="378">
        <f t="shared" si="2852"/>
        <v>0</v>
      </c>
      <c r="AJ942" s="378">
        <f t="shared" si="2852"/>
        <v>0</v>
      </c>
      <c r="AK942" s="378">
        <f t="shared" si="2852"/>
        <v>0</v>
      </c>
      <c r="AL942" s="378">
        <f t="shared" si="2852"/>
        <v>0</v>
      </c>
      <c r="AM942" s="629">
        <f t="shared" si="2848"/>
        <v>1383949.6155288669</v>
      </c>
    </row>
    <row r="943" spans="1:39">
      <c r="B943" s="324" t="s">
        <v>339</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Y931*Y934</f>
        <v>14803.218151927977</v>
      </c>
      <c r="Z943" s="378">
        <f t="shared" ref="Z943:AL943" si="2853">Z931*Z934</f>
        <v>155961.74720207305</v>
      </c>
      <c r="AA943" s="378">
        <f t="shared" si="2853"/>
        <v>330890.45494705928</v>
      </c>
      <c r="AB943" s="378">
        <f t="shared" si="2853"/>
        <v>0</v>
      </c>
      <c r="AC943" s="378">
        <f t="shared" si="2853"/>
        <v>7348.6894691301222</v>
      </c>
      <c r="AD943" s="378">
        <f t="shared" si="2853"/>
        <v>0</v>
      </c>
      <c r="AE943" s="378">
        <f t="shared" si="2853"/>
        <v>162933.28602305832</v>
      </c>
      <c r="AF943" s="378">
        <f t="shared" si="2853"/>
        <v>0</v>
      </c>
      <c r="AG943" s="378">
        <f t="shared" si="2853"/>
        <v>0</v>
      </c>
      <c r="AH943" s="378">
        <f t="shared" si="2853"/>
        <v>0</v>
      </c>
      <c r="AI943" s="378">
        <f t="shared" si="2853"/>
        <v>0</v>
      </c>
      <c r="AJ943" s="378">
        <f t="shared" si="2853"/>
        <v>0</v>
      </c>
      <c r="AK943" s="378">
        <f t="shared" si="2853"/>
        <v>0</v>
      </c>
      <c r="AL943" s="378">
        <f t="shared" si="2853"/>
        <v>0</v>
      </c>
      <c r="AM943" s="629">
        <f t="shared" si="2848"/>
        <v>671937.39579324878</v>
      </c>
    </row>
    <row r="944" spans="1:39" ht="15.75">
      <c r="B944" s="349" t="s">
        <v>343</v>
      </c>
      <c r="C944" s="345"/>
      <c r="D944" s="336"/>
      <c r="E944" s="334"/>
      <c r="F944" s="334"/>
      <c r="G944" s="334"/>
      <c r="H944" s="334"/>
      <c r="I944" s="334"/>
      <c r="J944" s="334"/>
      <c r="K944" s="334"/>
      <c r="L944" s="334"/>
      <c r="M944" s="334"/>
      <c r="N944" s="334"/>
      <c r="O944" s="300"/>
      <c r="P944" s="334"/>
      <c r="Q944" s="334"/>
      <c r="R944" s="334"/>
      <c r="S944" s="336"/>
      <c r="T944" s="336"/>
      <c r="U944" s="336"/>
      <c r="V944" s="336"/>
      <c r="W944" s="334"/>
      <c r="X944" s="334"/>
      <c r="Y944" s="346">
        <f>SUM(Y935:Y943)</f>
        <v>981044.80358014291</v>
      </c>
      <c r="Z944" s="346">
        <f t="shared" ref="Z944:AE944" si="2854">SUM(Z935:Z943)</f>
        <v>1019836.7475829113</v>
      </c>
      <c r="AA944" s="346">
        <f t="shared" si="2854"/>
        <v>3158220.1597486772</v>
      </c>
      <c r="AB944" s="346">
        <f t="shared" si="2854"/>
        <v>31563.632889883858</v>
      </c>
      <c r="AC944" s="346">
        <f t="shared" si="2854"/>
        <v>7707.9194240258012</v>
      </c>
      <c r="AD944" s="346">
        <f t="shared" si="2854"/>
        <v>743.07231722036022</v>
      </c>
      <c r="AE944" s="346">
        <f t="shared" si="2854"/>
        <v>373417.09154774447</v>
      </c>
      <c r="AF944" s="346">
        <f>SUM(AF935:AF943)</f>
        <v>0</v>
      </c>
      <c r="AG944" s="346">
        <f t="shared" ref="AG944:AL944" si="2855">SUM(AG935:AG943)</f>
        <v>0</v>
      </c>
      <c r="AH944" s="346">
        <f t="shared" si="2855"/>
        <v>0</v>
      </c>
      <c r="AI944" s="346">
        <f t="shared" si="2855"/>
        <v>0</v>
      </c>
      <c r="AJ944" s="346">
        <f t="shared" si="2855"/>
        <v>0</v>
      </c>
      <c r="AK944" s="346">
        <f t="shared" si="2855"/>
        <v>0</v>
      </c>
      <c r="AL944" s="346">
        <f t="shared" si="2855"/>
        <v>0</v>
      </c>
      <c r="AM944" s="407">
        <f>SUM(AM935:AM943)</f>
        <v>5572533.4270906057</v>
      </c>
    </row>
    <row r="945" spans="1:39" ht="15.75">
      <c r="B945" s="349" t="s">
        <v>344</v>
      </c>
      <c r="C945" s="345"/>
      <c r="D945" s="350"/>
      <c r="E945" s="334"/>
      <c r="F945" s="334"/>
      <c r="G945" s="334"/>
      <c r="H945" s="334"/>
      <c r="I945" s="334"/>
      <c r="J945" s="334"/>
      <c r="K945" s="334"/>
      <c r="L945" s="334"/>
      <c r="M945" s="334"/>
      <c r="N945" s="334"/>
      <c r="O945" s="300"/>
      <c r="P945" s="334"/>
      <c r="Q945" s="334"/>
      <c r="R945" s="334"/>
      <c r="S945" s="336"/>
      <c r="T945" s="336"/>
      <c r="U945" s="336"/>
      <c r="V945" s="336"/>
      <c r="W945" s="334"/>
      <c r="X945" s="334"/>
      <c r="Y945" s="347">
        <f>Y932*Y934</f>
        <v>157909.20395950001</v>
      </c>
      <c r="Z945" s="347">
        <f t="shared" ref="Z945:AE945" si="2856">Z932*Z934</f>
        <v>496450.47136630001</v>
      </c>
      <c r="AA945" s="347">
        <f t="shared" si="2856"/>
        <v>1132760.1014477999</v>
      </c>
      <c r="AB945" s="347">
        <f t="shared" si="2856"/>
        <v>0</v>
      </c>
      <c r="AC945" s="347">
        <f t="shared" si="2856"/>
        <v>0</v>
      </c>
      <c r="AD945" s="347">
        <f t="shared" si="2856"/>
        <v>0</v>
      </c>
      <c r="AE945" s="347">
        <f t="shared" si="2856"/>
        <v>261565.70556760003</v>
      </c>
      <c r="AF945" s="347">
        <f>AF932*AF934</f>
        <v>0</v>
      </c>
      <c r="AG945" s="347">
        <f t="shared" ref="AG945:AL945" si="2857">AG932*AG934</f>
        <v>0</v>
      </c>
      <c r="AH945" s="347">
        <f t="shared" si="2857"/>
        <v>0</v>
      </c>
      <c r="AI945" s="347">
        <f t="shared" si="2857"/>
        <v>0</v>
      </c>
      <c r="AJ945" s="347">
        <f t="shared" si="2857"/>
        <v>0</v>
      </c>
      <c r="AK945" s="347">
        <f t="shared" si="2857"/>
        <v>0</v>
      </c>
      <c r="AL945" s="347">
        <f t="shared" si="2857"/>
        <v>0</v>
      </c>
      <c r="AM945" s="407">
        <f>SUM(Y945:AL945)</f>
        <v>2048685.4823411999</v>
      </c>
    </row>
    <row r="946" spans="1:39" ht="15.75">
      <c r="B946" s="349" t="s">
        <v>345</v>
      </c>
      <c r="C946" s="345"/>
      <c r="D946" s="350"/>
      <c r="E946" s="334"/>
      <c r="F946" s="334"/>
      <c r="G946" s="334"/>
      <c r="H946" s="334"/>
      <c r="I946" s="334"/>
      <c r="J946" s="334"/>
      <c r="K946" s="334"/>
      <c r="L946" s="334"/>
      <c r="M946" s="334"/>
      <c r="N946" s="334"/>
      <c r="O946" s="300"/>
      <c r="P946" s="334"/>
      <c r="Q946" s="334"/>
      <c r="R946" s="334"/>
      <c r="S946" s="350"/>
      <c r="T946" s="350"/>
      <c r="U946" s="350"/>
      <c r="V946" s="350"/>
      <c r="W946" s="334"/>
      <c r="X946" s="334"/>
      <c r="Y946" s="351"/>
      <c r="Z946" s="351"/>
      <c r="AA946" s="351"/>
      <c r="AB946" s="351"/>
      <c r="AC946" s="351"/>
      <c r="AD946" s="351"/>
      <c r="AE946" s="351"/>
      <c r="AF946" s="351"/>
      <c r="AG946" s="351"/>
      <c r="AH946" s="351"/>
      <c r="AI946" s="351"/>
      <c r="AJ946" s="351"/>
      <c r="AK946" s="351"/>
      <c r="AL946" s="351"/>
      <c r="AM946" s="407">
        <f>AM944-AM945</f>
        <v>3523847.9447494056</v>
      </c>
    </row>
    <row r="947" spans="1:39">
      <c r="B947" s="324"/>
      <c r="C947" s="350"/>
      <c r="D947" s="350"/>
      <c r="E947" s="334"/>
      <c r="F947" s="334"/>
      <c r="G947" s="334"/>
      <c r="H947" s="334"/>
      <c r="I947" s="334"/>
      <c r="J947" s="334"/>
      <c r="K947" s="334"/>
      <c r="L947" s="334"/>
      <c r="M947" s="334"/>
      <c r="N947" s="334"/>
      <c r="O947" s="300"/>
      <c r="P947" s="334"/>
      <c r="Q947" s="334"/>
      <c r="R947" s="334"/>
      <c r="S947" s="350"/>
      <c r="T947" s="345"/>
      <c r="U947" s="350"/>
      <c r="V947" s="350"/>
      <c r="W947" s="334"/>
      <c r="X947" s="334"/>
      <c r="Y947" s="352"/>
      <c r="Z947" s="352"/>
      <c r="AA947" s="352"/>
      <c r="AB947" s="352"/>
      <c r="AC947" s="352"/>
      <c r="AD947" s="352"/>
      <c r="AE947" s="352"/>
      <c r="AF947" s="352"/>
      <c r="AG947" s="352"/>
      <c r="AH947" s="352"/>
      <c r="AI947" s="352"/>
      <c r="AJ947" s="352"/>
      <c r="AK947" s="352"/>
      <c r="AL947" s="352"/>
      <c r="AM947" s="337"/>
    </row>
    <row r="948" spans="1:39">
      <c r="B948" s="440" t="s">
        <v>340</v>
      </c>
      <c r="C948" s="364"/>
      <c r="D948" s="384"/>
      <c r="E948" s="384"/>
      <c r="F948" s="384"/>
      <c r="G948" s="384"/>
      <c r="H948" s="384"/>
      <c r="I948" s="384"/>
      <c r="J948" s="384"/>
      <c r="K948" s="384"/>
      <c r="L948" s="384"/>
      <c r="M948" s="384"/>
      <c r="N948" s="384"/>
      <c r="O948" s="383"/>
      <c r="P948" s="384"/>
      <c r="Q948" s="384"/>
      <c r="R948" s="384"/>
      <c r="S948" s="364"/>
      <c r="T948" s="385"/>
      <c r="U948" s="385"/>
      <c r="V948" s="384"/>
      <c r="W948" s="384"/>
      <c r="X948" s="385"/>
      <c r="Y948" s="326">
        <f>SUMPRODUCT(E774:E929,Y774:Y929)</f>
        <v>0</v>
      </c>
      <c r="Z948" s="326">
        <f>SUMPRODUCT(E774:E929,Z774:Z929)</f>
        <v>0</v>
      </c>
      <c r="AA948" s="326">
        <f t="shared" ref="AA948:AL948" si="2858">IF(AA772="kw",SUMPRODUCT($N$774:$N$929,$P$774:$P$929,AA774:AA929),SUMPRODUCT($E$774:$E$929,AA774:AA929))</f>
        <v>0</v>
      </c>
      <c r="AB948" s="326">
        <f t="shared" si="2858"/>
        <v>0</v>
      </c>
      <c r="AC948" s="326">
        <f t="shared" si="2858"/>
        <v>0</v>
      </c>
      <c r="AD948" s="326">
        <f t="shared" si="2858"/>
        <v>0</v>
      </c>
      <c r="AE948" s="326">
        <f t="shared" si="2858"/>
        <v>0</v>
      </c>
      <c r="AF948" s="326">
        <f t="shared" si="2858"/>
        <v>0</v>
      </c>
      <c r="AG948" s="326">
        <f t="shared" si="2858"/>
        <v>0</v>
      </c>
      <c r="AH948" s="326">
        <f t="shared" si="2858"/>
        <v>0</v>
      </c>
      <c r="AI948" s="326">
        <f t="shared" si="2858"/>
        <v>0</v>
      </c>
      <c r="AJ948" s="326">
        <f t="shared" si="2858"/>
        <v>0</v>
      </c>
      <c r="AK948" s="326">
        <f t="shared" si="2858"/>
        <v>0</v>
      </c>
      <c r="AL948" s="326">
        <f t="shared" si="2858"/>
        <v>0</v>
      </c>
      <c r="AM948" s="386"/>
    </row>
    <row r="949" spans="1:39" ht="18.75" customHeight="1">
      <c r="B949" s="368" t="s">
        <v>592</v>
      </c>
      <c r="C949" s="387"/>
      <c r="D949" s="388"/>
      <c r="E949" s="388"/>
      <c r="F949" s="388"/>
      <c r="G949" s="388"/>
      <c r="H949" s="388"/>
      <c r="I949" s="388"/>
      <c r="J949" s="388"/>
      <c r="K949" s="388"/>
      <c r="L949" s="388"/>
      <c r="M949" s="388"/>
      <c r="N949" s="388"/>
      <c r="O949" s="388"/>
      <c r="P949" s="388"/>
      <c r="Q949" s="388"/>
      <c r="R949" s="388"/>
      <c r="S949" s="371"/>
      <c r="T949" s="372"/>
      <c r="U949" s="388"/>
      <c r="V949" s="388"/>
      <c r="W949" s="388"/>
      <c r="X949" s="388"/>
      <c r="Y949" s="409"/>
      <c r="Z949" s="409"/>
      <c r="AA949" s="409"/>
      <c r="AB949" s="409"/>
      <c r="AC949" s="409"/>
      <c r="AD949" s="409"/>
      <c r="AE949" s="409"/>
      <c r="AF949" s="409"/>
      <c r="AG949" s="409"/>
      <c r="AH949" s="409"/>
      <c r="AI949" s="409"/>
      <c r="AJ949" s="409"/>
      <c r="AK949" s="409"/>
      <c r="AL949" s="409"/>
      <c r="AM949" s="389"/>
    </row>
    <row r="950" spans="1:39" collapsed="1"/>
    <row r="952" spans="1:39" ht="15.75">
      <c r="B952" s="280" t="s">
        <v>341</v>
      </c>
      <c r="C952" s="281"/>
      <c r="D952" s="590" t="s">
        <v>526</v>
      </c>
      <c r="E952" s="253"/>
      <c r="F952" s="590"/>
      <c r="G952" s="253"/>
      <c r="H952" s="253"/>
      <c r="I952" s="253"/>
      <c r="J952" s="253"/>
      <c r="K952" s="253"/>
      <c r="L952" s="253"/>
      <c r="M952" s="253"/>
      <c r="N952" s="253"/>
      <c r="O952" s="281"/>
      <c r="P952" s="253"/>
      <c r="Q952" s="253"/>
      <c r="R952" s="253"/>
      <c r="S952" s="253"/>
      <c r="T952" s="253"/>
      <c r="U952" s="253"/>
      <c r="V952" s="253"/>
      <c r="W952" s="253"/>
      <c r="X952" s="253"/>
      <c r="Y952" s="270"/>
      <c r="Z952" s="267"/>
      <c r="AA952" s="267"/>
      <c r="AB952" s="267"/>
      <c r="AC952" s="267"/>
      <c r="AD952" s="267"/>
      <c r="AE952" s="267"/>
      <c r="AF952" s="267"/>
      <c r="AG952" s="267"/>
      <c r="AH952" s="267"/>
      <c r="AI952" s="267"/>
      <c r="AJ952" s="267"/>
      <c r="AK952" s="267"/>
      <c r="AL952" s="267"/>
    </row>
    <row r="953" spans="1:39" ht="39.75" customHeight="1">
      <c r="B953" s="824" t="s">
        <v>211</v>
      </c>
      <c r="C953" s="826" t="s">
        <v>33</v>
      </c>
      <c r="D953" s="284" t="s">
        <v>422</v>
      </c>
      <c r="E953" s="828" t="s">
        <v>209</v>
      </c>
      <c r="F953" s="829"/>
      <c r="G953" s="829"/>
      <c r="H953" s="829"/>
      <c r="I953" s="829"/>
      <c r="J953" s="829"/>
      <c r="K953" s="829"/>
      <c r="L953" s="829"/>
      <c r="M953" s="830"/>
      <c r="N953" s="831" t="s">
        <v>213</v>
      </c>
      <c r="O953" s="284" t="s">
        <v>423</v>
      </c>
      <c r="P953" s="828" t="s">
        <v>212</v>
      </c>
      <c r="Q953" s="829"/>
      <c r="R953" s="829"/>
      <c r="S953" s="829"/>
      <c r="T953" s="829"/>
      <c r="U953" s="829"/>
      <c r="V953" s="829"/>
      <c r="W953" s="829"/>
      <c r="X953" s="830"/>
      <c r="Y953" s="821" t="s">
        <v>243</v>
      </c>
      <c r="Z953" s="822"/>
      <c r="AA953" s="822"/>
      <c r="AB953" s="822"/>
      <c r="AC953" s="822"/>
      <c r="AD953" s="822"/>
      <c r="AE953" s="822"/>
      <c r="AF953" s="822"/>
      <c r="AG953" s="822"/>
      <c r="AH953" s="822"/>
      <c r="AI953" s="822"/>
      <c r="AJ953" s="822"/>
      <c r="AK953" s="822"/>
      <c r="AL953" s="822"/>
      <c r="AM953" s="823"/>
    </row>
    <row r="954" spans="1:39" ht="65.25" customHeight="1">
      <c r="B954" s="825"/>
      <c r="C954" s="827"/>
      <c r="D954" s="285">
        <v>2020</v>
      </c>
      <c r="E954" s="285">
        <v>2021</v>
      </c>
      <c r="F954" s="285">
        <v>2022</v>
      </c>
      <c r="G954" s="285">
        <v>2023</v>
      </c>
      <c r="H954" s="285">
        <v>2024</v>
      </c>
      <c r="I954" s="285">
        <v>2025</v>
      </c>
      <c r="J954" s="285">
        <v>2026</v>
      </c>
      <c r="K954" s="285">
        <v>2027</v>
      </c>
      <c r="L954" s="285">
        <v>2028</v>
      </c>
      <c r="M954" s="285">
        <v>2029</v>
      </c>
      <c r="N954" s="832"/>
      <c r="O954" s="285">
        <v>2020</v>
      </c>
      <c r="P954" s="285">
        <v>2021</v>
      </c>
      <c r="Q954" s="285">
        <v>2022</v>
      </c>
      <c r="R954" s="285">
        <v>2023</v>
      </c>
      <c r="S954" s="285">
        <v>2024</v>
      </c>
      <c r="T954" s="285">
        <v>2025</v>
      </c>
      <c r="U954" s="285">
        <v>2026</v>
      </c>
      <c r="V954" s="285">
        <v>2027</v>
      </c>
      <c r="W954" s="285">
        <v>2028</v>
      </c>
      <c r="X954" s="285">
        <v>2029</v>
      </c>
      <c r="Y954" s="285" t="str">
        <f>'1.  LRAMVA Summary'!D52</f>
        <v>Residential</v>
      </c>
      <c r="Z954" s="285" t="str">
        <f>'1.  LRAMVA Summary'!E52</f>
        <v>GS&lt;50 kW</v>
      </c>
      <c r="AA954" s="285" t="str">
        <f>'1.  LRAMVA Summary'!F52</f>
        <v>GS&gt;50 kW</v>
      </c>
      <c r="AB954" s="285" t="str">
        <f>'1.  LRAMVA Summary'!G52</f>
        <v>Large Use</v>
      </c>
      <c r="AC954" s="285" t="str">
        <f>'1.  LRAMVA Summary'!H52</f>
        <v>Unmetered Scattered Load</v>
      </c>
      <c r="AD954" s="285" t="str">
        <f>'1.  LRAMVA Summary'!I52</f>
        <v>Sentinel Lighting</v>
      </c>
      <c r="AE954" s="285" t="str">
        <f>'1.  LRAMVA Summary'!J52</f>
        <v>Street Lighting</v>
      </c>
      <c r="AF954" s="285" t="str">
        <f>'1.  LRAMVA Summary'!K52</f>
        <v/>
      </c>
      <c r="AG954" s="285" t="str">
        <f>'1.  LRAMVA Summary'!L52</f>
        <v/>
      </c>
      <c r="AH954" s="285" t="str">
        <f>'1.  LRAMVA Summary'!M52</f>
        <v/>
      </c>
      <c r="AI954" s="285" t="str">
        <f>'1.  LRAMVA Summary'!N52</f>
        <v/>
      </c>
      <c r="AJ954" s="285" t="str">
        <f>'1.  LRAMVA Summary'!O52</f>
        <v/>
      </c>
      <c r="AK954" s="285" t="str">
        <f>'1.  LRAMVA Summary'!P52</f>
        <v/>
      </c>
      <c r="AL954" s="285" t="str">
        <f>'1.  LRAMVA Summary'!Q52</f>
        <v/>
      </c>
      <c r="AM954" s="287" t="str">
        <f>'1.  LRAMVA Summary'!R52</f>
        <v>Total</v>
      </c>
    </row>
    <row r="955" spans="1:39" ht="15" customHeight="1">
      <c r="A955" s="532"/>
      <c r="B955" s="518" t="s">
        <v>504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t="str">
        <f>'1.  LRAMVA Summary'!D53</f>
        <v>kWh</v>
      </c>
      <c r="Z955" s="291" t="str">
        <f>'1.  LRAMVA Summary'!E53</f>
        <v>kWh</v>
      </c>
      <c r="AA955" s="291" t="str">
        <f>'1.  LRAMVA Summary'!F53</f>
        <v>kW</v>
      </c>
      <c r="AB955" s="291" t="str">
        <f>'1.  LRAMVA Summary'!G53</f>
        <v>kW</v>
      </c>
      <c r="AC955" s="291" t="str">
        <f>'1.  LRAMVA Summary'!H53</f>
        <v>kWh</v>
      </c>
      <c r="AD955" s="291" t="str">
        <f>'1.  LRAMVA Summary'!I53</f>
        <v>kW</v>
      </c>
      <c r="AE955" s="291" t="str">
        <f>'1.  LRAMVA Summary'!J53</f>
        <v>kW</v>
      </c>
      <c r="AF955" s="291">
        <f>'1.  LRAMVA Summary'!K53</f>
        <v>0</v>
      </c>
      <c r="AG955" s="291">
        <f>'1.  LRAMVA Summary'!L53</f>
        <v>0</v>
      </c>
      <c r="AH955" s="291">
        <f>'1.  LRAMVA Summary'!M53</f>
        <v>0</v>
      </c>
      <c r="AI955" s="291">
        <f>'1.  LRAMVA Summary'!N53</f>
        <v>0</v>
      </c>
      <c r="AJ955" s="291">
        <f>'1.  LRAMVA Summary'!O53</f>
        <v>0</v>
      </c>
      <c r="AK955" s="291">
        <f>'1.  LRAMVA Summary'!P53</f>
        <v>0</v>
      </c>
      <c r="AL955" s="291">
        <f>'1.  LRAMVA Summary'!Q53</f>
        <v>0</v>
      </c>
      <c r="AM955" s="292"/>
    </row>
    <row r="956" spans="1:39" ht="15" hidden="1" customHeight="1" outlineLevel="1">
      <c r="A956" s="532"/>
      <c r="B956" s="504" t="s">
        <v>497</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c r="Z956" s="291"/>
      <c r="AA956" s="291"/>
      <c r="AB956" s="291"/>
      <c r="AC956" s="291"/>
      <c r="AD956" s="291"/>
      <c r="AE956" s="291"/>
      <c r="AF956" s="291"/>
      <c r="AG956" s="291"/>
      <c r="AH956" s="291"/>
      <c r="AI956" s="291"/>
      <c r="AJ956" s="291"/>
      <c r="AK956" s="291"/>
      <c r="AL956" s="291"/>
      <c r="AM956" s="292"/>
    </row>
    <row r="957" spans="1:39" ht="15" hidden="1" customHeight="1" outlineLevel="1">
      <c r="A957" s="532">
        <v>1</v>
      </c>
      <c r="B957" s="428" t="s">
        <v>95</v>
      </c>
      <c r="C957" s="291" t="s">
        <v>25</v>
      </c>
      <c r="D957" s="295"/>
      <c r="E957" s="295"/>
      <c r="F957" s="295"/>
      <c r="G957" s="295"/>
      <c r="H957" s="295"/>
      <c r="I957" s="295"/>
      <c r="J957" s="295"/>
      <c r="K957" s="295"/>
      <c r="L957" s="295"/>
      <c r="M957" s="295"/>
      <c r="N957" s="291"/>
      <c r="O957" s="295"/>
      <c r="P957" s="295"/>
      <c r="Q957" s="295"/>
      <c r="R957" s="295"/>
      <c r="S957" s="295"/>
      <c r="T957" s="295"/>
      <c r="U957" s="295"/>
      <c r="V957" s="295"/>
      <c r="W957" s="295"/>
      <c r="X957" s="295"/>
      <c r="Y957" s="415"/>
      <c r="Z957" s="415"/>
      <c r="AA957" s="415"/>
      <c r="AB957" s="415"/>
      <c r="AC957" s="415"/>
      <c r="AD957" s="415"/>
      <c r="AE957" s="415"/>
      <c r="AF957" s="410"/>
      <c r="AG957" s="410"/>
      <c r="AH957" s="410"/>
      <c r="AI957" s="410"/>
      <c r="AJ957" s="410"/>
      <c r="AK957" s="410"/>
      <c r="AL957" s="410"/>
      <c r="AM957" s="296">
        <f>SUM(Y957:AL957)</f>
        <v>0</v>
      </c>
    </row>
    <row r="958" spans="1:39" ht="15" hidden="1" customHeight="1" outlineLevel="1">
      <c r="A958" s="532"/>
      <c r="B958" s="294" t="s">
        <v>346</v>
      </c>
      <c r="C958" s="291" t="s">
        <v>163</v>
      </c>
      <c r="D958" s="295"/>
      <c r="E958" s="295"/>
      <c r="F958" s="295"/>
      <c r="G958" s="295"/>
      <c r="H958" s="295"/>
      <c r="I958" s="295"/>
      <c r="J958" s="295"/>
      <c r="K958" s="295"/>
      <c r="L958" s="295"/>
      <c r="M958" s="295"/>
      <c r="N958" s="468"/>
      <c r="O958" s="295"/>
      <c r="P958" s="295"/>
      <c r="Q958" s="295"/>
      <c r="R958" s="295"/>
      <c r="S958" s="295"/>
      <c r="T958" s="295"/>
      <c r="U958" s="295"/>
      <c r="V958" s="295"/>
      <c r="W958" s="295"/>
      <c r="X958" s="295"/>
      <c r="Y958" s="411">
        <f>Y957</f>
        <v>0</v>
      </c>
      <c r="Z958" s="411">
        <f t="shared" ref="Z958" si="2859">Z957</f>
        <v>0</v>
      </c>
      <c r="AA958" s="411">
        <f t="shared" ref="AA958" si="2860">AA957</f>
        <v>0</v>
      </c>
      <c r="AB958" s="411">
        <f t="shared" ref="AB958" si="2861">AB957</f>
        <v>0</v>
      </c>
      <c r="AC958" s="411">
        <f t="shared" ref="AC958" si="2862">AC957</f>
        <v>0</v>
      </c>
      <c r="AD958" s="411">
        <f t="shared" ref="AD958" si="2863">AD957</f>
        <v>0</v>
      </c>
      <c r="AE958" s="411">
        <f t="shared" ref="AE958" si="2864">AE957</f>
        <v>0</v>
      </c>
      <c r="AF958" s="411">
        <f t="shared" ref="AF958" si="2865">AF957</f>
        <v>0</v>
      </c>
      <c r="AG958" s="411">
        <f t="shared" ref="AG958" si="2866">AG957</f>
        <v>0</v>
      </c>
      <c r="AH958" s="411">
        <f t="shared" ref="AH958" si="2867">AH957</f>
        <v>0</v>
      </c>
      <c r="AI958" s="411">
        <f t="shared" ref="AI958" si="2868">AI957</f>
        <v>0</v>
      </c>
      <c r="AJ958" s="411">
        <f t="shared" ref="AJ958" si="2869">AJ957</f>
        <v>0</v>
      </c>
      <c r="AK958" s="411">
        <f t="shared" ref="AK958" si="2870">AK957</f>
        <v>0</v>
      </c>
      <c r="AL958" s="411">
        <f t="shared" ref="AL958" si="2871">AL957</f>
        <v>0</v>
      </c>
      <c r="AM958" s="297"/>
    </row>
    <row r="959" spans="1:39" ht="15" hidden="1" customHeight="1" outlineLevel="1">
      <c r="A959" s="532"/>
      <c r="B959" s="298"/>
      <c r="C959" s="299"/>
      <c r="D959" s="299"/>
      <c r="E959" s="299"/>
      <c r="F959" s="299"/>
      <c r="G959" s="299"/>
      <c r="H959" s="299"/>
      <c r="I959" s="299"/>
      <c r="J959" s="299"/>
      <c r="K959" s="299"/>
      <c r="L959" s="299"/>
      <c r="M959" s="299"/>
      <c r="N959" s="300"/>
      <c r="O959" s="299"/>
      <c r="P959" s="299"/>
      <c r="Q959" s="299"/>
      <c r="R959" s="299"/>
      <c r="S959" s="299"/>
      <c r="T959" s="299"/>
      <c r="U959" s="299"/>
      <c r="V959" s="299"/>
      <c r="W959" s="299"/>
      <c r="X959" s="299"/>
      <c r="Y959" s="412"/>
      <c r="Z959" s="413"/>
      <c r="AA959" s="413"/>
      <c r="AB959" s="413"/>
      <c r="AC959" s="413"/>
      <c r="AD959" s="413"/>
      <c r="AE959" s="413"/>
      <c r="AF959" s="413"/>
      <c r="AG959" s="413"/>
      <c r="AH959" s="413"/>
      <c r="AI959" s="413"/>
      <c r="AJ959" s="413"/>
      <c r="AK959" s="413"/>
      <c r="AL959" s="413"/>
      <c r="AM959" s="302"/>
    </row>
    <row r="960" spans="1:39" ht="15" hidden="1" customHeight="1" outlineLevel="1">
      <c r="A960" s="532">
        <v>2</v>
      </c>
      <c r="B960" s="428" t="s">
        <v>96</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2"/>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2872">Z960</f>
        <v>0</v>
      </c>
      <c r="AA961" s="411">
        <f t="shared" ref="AA961" si="2873">AA960</f>
        <v>0</v>
      </c>
      <c r="AB961" s="411">
        <f t="shared" ref="AB961" si="2874">AB960</f>
        <v>0</v>
      </c>
      <c r="AC961" s="411">
        <f t="shared" ref="AC961" si="2875">AC960</f>
        <v>0</v>
      </c>
      <c r="AD961" s="411">
        <f t="shared" ref="AD961" si="2876">AD960</f>
        <v>0</v>
      </c>
      <c r="AE961" s="411">
        <f t="shared" ref="AE961" si="2877">AE960</f>
        <v>0</v>
      </c>
      <c r="AF961" s="411">
        <f t="shared" ref="AF961" si="2878">AF960</f>
        <v>0</v>
      </c>
      <c r="AG961" s="411">
        <f t="shared" ref="AG961" si="2879">AG960</f>
        <v>0</v>
      </c>
      <c r="AH961" s="411">
        <f t="shared" ref="AH961" si="2880">AH960</f>
        <v>0</v>
      </c>
      <c r="AI961" s="411">
        <f t="shared" ref="AI961" si="2881">AI960</f>
        <v>0</v>
      </c>
      <c r="AJ961" s="411">
        <f t="shared" ref="AJ961" si="2882">AJ960</f>
        <v>0</v>
      </c>
      <c r="AK961" s="411">
        <f t="shared" ref="AK961" si="2883">AK960</f>
        <v>0</v>
      </c>
      <c r="AL961" s="411">
        <f t="shared" ref="AL961" si="2884">AL960</f>
        <v>0</v>
      </c>
      <c r="AM961" s="297"/>
    </row>
    <row r="962" spans="1:39" ht="15" hidden="1" customHeight="1" outlineLevel="1">
      <c r="A962" s="532"/>
      <c r="B962" s="298"/>
      <c r="C962" s="299"/>
      <c r="D962" s="304"/>
      <c r="E962" s="304"/>
      <c r="F962" s="304"/>
      <c r="G962" s="304"/>
      <c r="H962" s="304"/>
      <c r="I962" s="304"/>
      <c r="J962" s="304"/>
      <c r="K962" s="304"/>
      <c r="L962" s="304"/>
      <c r="M962" s="304"/>
      <c r="N962" s="300"/>
      <c r="O962" s="304"/>
      <c r="P962" s="304"/>
      <c r="Q962" s="304"/>
      <c r="R962" s="304"/>
      <c r="S962" s="304"/>
      <c r="T962" s="304"/>
      <c r="U962" s="304"/>
      <c r="V962" s="304"/>
      <c r="W962" s="304"/>
      <c r="X962" s="304"/>
      <c r="Y962" s="412"/>
      <c r="Z962" s="413"/>
      <c r="AA962" s="413"/>
      <c r="AB962" s="413"/>
      <c r="AC962" s="413"/>
      <c r="AD962" s="413"/>
      <c r="AE962" s="413"/>
      <c r="AF962" s="413"/>
      <c r="AG962" s="413"/>
      <c r="AH962" s="413"/>
      <c r="AI962" s="413"/>
      <c r="AJ962" s="413"/>
      <c r="AK962" s="413"/>
      <c r="AL962" s="413"/>
      <c r="AM962" s="302"/>
    </row>
    <row r="963" spans="1:39" ht="15" hidden="1" customHeight="1" outlineLevel="1">
      <c r="A963" s="532">
        <v>3</v>
      </c>
      <c r="B963" s="428" t="s">
        <v>97</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2"/>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2885">Z963</f>
        <v>0</v>
      </c>
      <c r="AA964" s="411">
        <f t="shared" ref="AA964" si="2886">AA963</f>
        <v>0</v>
      </c>
      <c r="AB964" s="411">
        <f t="shared" ref="AB964" si="2887">AB963</f>
        <v>0</v>
      </c>
      <c r="AC964" s="411">
        <f t="shared" ref="AC964" si="2888">AC963</f>
        <v>0</v>
      </c>
      <c r="AD964" s="411">
        <f t="shared" ref="AD964" si="2889">AD963</f>
        <v>0</v>
      </c>
      <c r="AE964" s="411">
        <f t="shared" ref="AE964" si="2890">AE963</f>
        <v>0</v>
      </c>
      <c r="AF964" s="411">
        <f t="shared" ref="AF964" si="2891">AF963</f>
        <v>0</v>
      </c>
      <c r="AG964" s="411">
        <f t="shared" ref="AG964" si="2892">AG963</f>
        <v>0</v>
      </c>
      <c r="AH964" s="411">
        <f t="shared" ref="AH964" si="2893">AH963</f>
        <v>0</v>
      </c>
      <c r="AI964" s="411">
        <f t="shared" ref="AI964" si="2894">AI963</f>
        <v>0</v>
      </c>
      <c r="AJ964" s="411">
        <f t="shared" ref="AJ964" si="2895">AJ963</f>
        <v>0</v>
      </c>
      <c r="AK964" s="411">
        <f t="shared" ref="AK964" si="2896">AK963</f>
        <v>0</v>
      </c>
      <c r="AL964" s="411">
        <f t="shared" ref="AL964" si="2897">AL963</f>
        <v>0</v>
      </c>
      <c r="AM964" s="297"/>
    </row>
    <row r="965" spans="1:39" ht="15" hidden="1" customHeight="1" outlineLevel="1">
      <c r="A965" s="532"/>
      <c r="B965" s="294"/>
      <c r="C965" s="305"/>
      <c r="D965" s="291"/>
      <c r="E965" s="291"/>
      <c r="F965" s="291"/>
      <c r="G965" s="291"/>
      <c r="H965" s="291"/>
      <c r="I965" s="291"/>
      <c r="J965" s="291"/>
      <c r="K965" s="291"/>
      <c r="L965" s="291"/>
      <c r="M965" s="291"/>
      <c r="N965" s="291"/>
      <c r="O965" s="291"/>
      <c r="P965" s="291"/>
      <c r="Q965" s="291"/>
      <c r="R965" s="291"/>
      <c r="S965" s="291"/>
      <c r="T965" s="291"/>
      <c r="U965" s="291"/>
      <c r="V965" s="291"/>
      <c r="W965" s="291"/>
      <c r="X965" s="291"/>
      <c r="Y965" s="412"/>
      <c r="Z965" s="412"/>
      <c r="AA965" s="412"/>
      <c r="AB965" s="412"/>
      <c r="AC965" s="412"/>
      <c r="AD965" s="412"/>
      <c r="AE965" s="412"/>
      <c r="AF965" s="412"/>
      <c r="AG965" s="412"/>
      <c r="AH965" s="412"/>
      <c r="AI965" s="412"/>
      <c r="AJ965" s="412"/>
      <c r="AK965" s="412"/>
      <c r="AL965" s="412"/>
      <c r="AM965" s="306"/>
    </row>
    <row r="966" spans="1:39" ht="15" hidden="1" customHeight="1" outlineLevel="1">
      <c r="A966" s="532">
        <v>4</v>
      </c>
      <c r="B966" s="520" t="s">
        <v>678</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2"/>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2898">Z966</f>
        <v>0</v>
      </c>
      <c r="AA967" s="411">
        <f t="shared" ref="AA967" si="2899">AA966</f>
        <v>0</v>
      </c>
      <c r="AB967" s="411">
        <f t="shared" ref="AB967" si="2900">AB966</f>
        <v>0</v>
      </c>
      <c r="AC967" s="411">
        <f t="shared" ref="AC967" si="2901">AC966</f>
        <v>0</v>
      </c>
      <c r="AD967" s="411">
        <f t="shared" ref="AD967" si="2902">AD966</f>
        <v>0</v>
      </c>
      <c r="AE967" s="411">
        <f t="shared" ref="AE967" si="2903">AE966</f>
        <v>0</v>
      </c>
      <c r="AF967" s="411">
        <f t="shared" ref="AF967" si="2904">AF966</f>
        <v>0</v>
      </c>
      <c r="AG967" s="411">
        <f t="shared" ref="AG967" si="2905">AG966</f>
        <v>0</v>
      </c>
      <c r="AH967" s="411">
        <f t="shared" ref="AH967" si="2906">AH966</f>
        <v>0</v>
      </c>
      <c r="AI967" s="411">
        <f t="shared" ref="AI967" si="2907">AI966</f>
        <v>0</v>
      </c>
      <c r="AJ967" s="411">
        <f t="shared" ref="AJ967" si="2908">AJ966</f>
        <v>0</v>
      </c>
      <c r="AK967" s="411">
        <f t="shared" ref="AK967" si="2909">AK966</f>
        <v>0</v>
      </c>
      <c r="AL967" s="411">
        <f t="shared" ref="AL967" si="2910">AL966</f>
        <v>0</v>
      </c>
      <c r="AM967" s="297"/>
    </row>
    <row r="968" spans="1:39" ht="15" hidden="1" customHeight="1" outlineLevel="1">
      <c r="A968" s="532"/>
      <c r="B968" s="294"/>
      <c r="C968" s="305"/>
      <c r="D968" s="304"/>
      <c r="E968" s="304"/>
      <c r="F968" s="304"/>
      <c r="G968" s="304"/>
      <c r="H968" s="304"/>
      <c r="I968" s="304"/>
      <c r="J968" s="304"/>
      <c r="K968" s="304"/>
      <c r="L968" s="304"/>
      <c r="M968" s="304"/>
      <c r="N968" s="291"/>
      <c r="O968" s="304"/>
      <c r="P968" s="304"/>
      <c r="Q968" s="304"/>
      <c r="R968" s="304"/>
      <c r="S968" s="304"/>
      <c r="T968" s="304"/>
      <c r="U968" s="304"/>
      <c r="V968" s="304"/>
      <c r="W968" s="304"/>
      <c r="X968" s="304"/>
      <c r="Y968" s="412"/>
      <c r="Z968" s="412"/>
      <c r="AA968" s="412"/>
      <c r="AB968" s="412"/>
      <c r="AC968" s="412"/>
      <c r="AD968" s="412"/>
      <c r="AE968" s="412"/>
      <c r="AF968" s="412"/>
      <c r="AG968" s="412"/>
      <c r="AH968" s="412"/>
      <c r="AI968" s="412"/>
      <c r="AJ968" s="412"/>
      <c r="AK968" s="412"/>
      <c r="AL968" s="412"/>
      <c r="AM968" s="306"/>
    </row>
    <row r="969" spans="1:39" ht="15" hidden="1" customHeight="1" outlineLevel="1">
      <c r="A969" s="532">
        <v>5</v>
      </c>
      <c r="B969" s="428" t="s">
        <v>98</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2911">Z969</f>
        <v>0</v>
      </c>
      <c r="AA970" s="411">
        <f t="shared" ref="AA970" si="2912">AA969</f>
        <v>0</v>
      </c>
      <c r="AB970" s="411">
        <f t="shared" ref="AB970" si="2913">AB969</f>
        <v>0</v>
      </c>
      <c r="AC970" s="411">
        <f t="shared" ref="AC970" si="2914">AC969</f>
        <v>0</v>
      </c>
      <c r="AD970" s="411">
        <f t="shared" ref="AD970" si="2915">AD969</f>
        <v>0</v>
      </c>
      <c r="AE970" s="411">
        <f t="shared" ref="AE970" si="2916">AE969</f>
        <v>0</v>
      </c>
      <c r="AF970" s="411">
        <f t="shared" ref="AF970" si="2917">AF969</f>
        <v>0</v>
      </c>
      <c r="AG970" s="411">
        <f t="shared" ref="AG970" si="2918">AG969</f>
        <v>0</v>
      </c>
      <c r="AH970" s="411">
        <f t="shared" ref="AH970" si="2919">AH969</f>
        <v>0</v>
      </c>
      <c r="AI970" s="411">
        <f t="shared" ref="AI970" si="2920">AI969</f>
        <v>0</v>
      </c>
      <c r="AJ970" s="411">
        <f t="shared" ref="AJ970" si="2921">AJ969</f>
        <v>0</v>
      </c>
      <c r="AK970" s="411">
        <f t="shared" ref="AK970" si="2922">AK969</f>
        <v>0</v>
      </c>
      <c r="AL970" s="411">
        <f t="shared" ref="AL970" si="2923">AL969</f>
        <v>0</v>
      </c>
      <c r="AM970" s="297"/>
    </row>
    <row r="971" spans="1:39" ht="15" hidden="1" customHeight="1" outlineLevel="1">
      <c r="A971" s="532"/>
      <c r="B971" s="294"/>
      <c r="C971" s="29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22"/>
      <c r="Z971" s="423"/>
      <c r="AA971" s="423"/>
      <c r="AB971" s="423"/>
      <c r="AC971" s="423"/>
      <c r="AD971" s="423"/>
      <c r="AE971" s="423"/>
      <c r="AF971" s="423"/>
      <c r="AG971" s="423"/>
      <c r="AH971" s="423"/>
      <c r="AI971" s="423"/>
      <c r="AJ971" s="423"/>
      <c r="AK971" s="423"/>
      <c r="AL971" s="423"/>
      <c r="AM971" s="297"/>
    </row>
    <row r="972" spans="1:39" ht="15.75" hidden="1" outlineLevel="1">
      <c r="A972" s="532"/>
      <c r="B972" s="319" t="s">
        <v>498</v>
      </c>
      <c r="C972" s="289"/>
      <c r="D972" s="289"/>
      <c r="E972" s="289"/>
      <c r="F972" s="289"/>
      <c r="G972" s="289"/>
      <c r="H972" s="289"/>
      <c r="I972" s="289"/>
      <c r="J972" s="289"/>
      <c r="K972" s="289"/>
      <c r="L972" s="289"/>
      <c r="M972" s="289"/>
      <c r="N972" s="290"/>
      <c r="O972" s="289"/>
      <c r="P972" s="289"/>
      <c r="Q972" s="289"/>
      <c r="R972" s="289"/>
      <c r="S972" s="289"/>
      <c r="T972" s="289"/>
      <c r="U972" s="289"/>
      <c r="V972" s="289"/>
      <c r="W972" s="289"/>
      <c r="X972" s="289"/>
      <c r="Y972" s="414"/>
      <c r="Z972" s="414"/>
      <c r="AA972" s="414"/>
      <c r="AB972" s="414"/>
      <c r="AC972" s="414"/>
      <c r="AD972" s="414"/>
      <c r="AE972" s="414"/>
      <c r="AF972" s="414"/>
      <c r="AG972" s="414"/>
      <c r="AH972" s="414"/>
      <c r="AI972" s="414"/>
      <c r="AJ972" s="414"/>
      <c r="AK972" s="414"/>
      <c r="AL972" s="414"/>
      <c r="AM972" s="292"/>
    </row>
    <row r="973" spans="1:39" ht="15" hidden="1" customHeight="1" outlineLevel="1">
      <c r="A973" s="532">
        <v>6</v>
      </c>
      <c r="B973" s="428" t="s">
        <v>99</v>
      </c>
      <c r="C973" s="291" t="s">
        <v>25</v>
      </c>
      <c r="D973" s="295"/>
      <c r="E973" s="295"/>
      <c r="F973" s="295"/>
      <c r="G973" s="295"/>
      <c r="H973" s="295"/>
      <c r="I973" s="295"/>
      <c r="J973" s="295"/>
      <c r="K973" s="295"/>
      <c r="L973" s="295"/>
      <c r="M973" s="295"/>
      <c r="N973" s="295">
        <v>12</v>
      </c>
      <c r="O973" s="295"/>
      <c r="P973" s="295"/>
      <c r="Q973" s="295"/>
      <c r="R973" s="295"/>
      <c r="S973" s="295"/>
      <c r="T973" s="295"/>
      <c r="U973" s="295"/>
      <c r="V973" s="295"/>
      <c r="W973" s="295"/>
      <c r="X973" s="295"/>
      <c r="Y973" s="415"/>
      <c r="Z973" s="415"/>
      <c r="AA973" s="415"/>
      <c r="AB973" s="415"/>
      <c r="AC973" s="415"/>
      <c r="AD973" s="415"/>
      <c r="AE973" s="415"/>
      <c r="AF973" s="415"/>
      <c r="AG973" s="415"/>
      <c r="AH973" s="415"/>
      <c r="AI973" s="415"/>
      <c r="AJ973" s="415"/>
      <c r="AK973" s="415"/>
      <c r="AL973" s="415"/>
      <c r="AM973" s="296">
        <f>SUM(Y973:AL973)</f>
        <v>0</v>
      </c>
    </row>
    <row r="974" spans="1:39" ht="15" hidden="1" customHeight="1" outlineLevel="1">
      <c r="A974" s="532"/>
      <c r="B974" s="294" t="s">
        <v>346</v>
      </c>
      <c r="C974" s="291" t="s">
        <v>163</v>
      </c>
      <c r="D974" s="295"/>
      <c r="E974" s="295"/>
      <c r="F974" s="295"/>
      <c r="G974" s="295"/>
      <c r="H974" s="295"/>
      <c r="I974" s="295"/>
      <c r="J974" s="295"/>
      <c r="K974" s="295"/>
      <c r="L974" s="295"/>
      <c r="M974" s="295"/>
      <c r="N974" s="295">
        <f>N973</f>
        <v>12</v>
      </c>
      <c r="O974" s="295"/>
      <c r="P974" s="295"/>
      <c r="Q974" s="295"/>
      <c r="R974" s="295"/>
      <c r="S974" s="295"/>
      <c r="T974" s="295"/>
      <c r="U974" s="295"/>
      <c r="V974" s="295"/>
      <c r="W974" s="295"/>
      <c r="X974" s="295"/>
      <c r="Y974" s="411">
        <f>Y973</f>
        <v>0</v>
      </c>
      <c r="Z974" s="411">
        <f t="shared" ref="Z974" si="2924">Z973</f>
        <v>0</v>
      </c>
      <c r="AA974" s="411">
        <f t="shared" ref="AA974" si="2925">AA973</f>
        <v>0</v>
      </c>
      <c r="AB974" s="411">
        <f t="shared" ref="AB974" si="2926">AB973</f>
        <v>0</v>
      </c>
      <c r="AC974" s="411">
        <f t="shared" ref="AC974" si="2927">AC973</f>
        <v>0</v>
      </c>
      <c r="AD974" s="411">
        <f t="shared" ref="AD974" si="2928">AD973</f>
        <v>0</v>
      </c>
      <c r="AE974" s="411">
        <f t="shared" ref="AE974" si="2929">AE973</f>
        <v>0</v>
      </c>
      <c r="AF974" s="411">
        <f t="shared" ref="AF974" si="2930">AF973</f>
        <v>0</v>
      </c>
      <c r="AG974" s="411">
        <f t="shared" ref="AG974" si="2931">AG973</f>
        <v>0</v>
      </c>
      <c r="AH974" s="411">
        <f t="shared" ref="AH974" si="2932">AH973</f>
        <v>0</v>
      </c>
      <c r="AI974" s="411">
        <f t="shared" ref="AI974" si="2933">AI973</f>
        <v>0</v>
      </c>
      <c r="AJ974" s="411">
        <f t="shared" ref="AJ974" si="2934">AJ973</f>
        <v>0</v>
      </c>
      <c r="AK974" s="411">
        <f t="shared" ref="AK974" si="2935">AK973</f>
        <v>0</v>
      </c>
      <c r="AL974" s="411">
        <f t="shared" ref="AL974" si="2936">AL973</f>
        <v>0</v>
      </c>
      <c r="AM974" s="311"/>
    </row>
    <row r="975" spans="1:39" ht="15" hidden="1" customHeight="1" outlineLevel="1">
      <c r="A975" s="532"/>
      <c r="B975" s="310"/>
      <c r="C975" s="312"/>
      <c r="D975" s="291"/>
      <c r="E975" s="291"/>
      <c r="F975" s="291"/>
      <c r="G975" s="291"/>
      <c r="H975" s="291"/>
      <c r="I975" s="291"/>
      <c r="J975" s="291"/>
      <c r="K975" s="291"/>
      <c r="L975" s="291"/>
      <c r="M975" s="291"/>
      <c r="N975" s="291"/>
      <c r="O975" s="291"/>
      <c r="P975" s="291"/>
      <c r="Q975" s="291"/>
      <c r="R975" s="291"/>
      <c r="S975" s="291"/>
      <c r="T975" s="291"/>
      <c r="U975" s="291"/>
      <c r="V975" s="291"/>
      <c r="W975" s="291"/>
      <c r="X975" s="291"/>
      <c r="Y975" s="416"/>
      <c r="Z975" s="416"/>
      <c r="AA975" s="416"/>
      <c r="AB975" s="416"/>
      <c r="AC975" s="416"/>
      <c r="AD975" s="416"/>
      <c r="AE975" s="416"/>
      <c r="AF975" s="416"/>
      <c r="AG975" s="416"/>
      <c r="AH975" s="416"/>
      <c r="AI975" s="416"/>
      <c r="AJ975" s="416"/>
      <c r="AK975" s="416"/>
      <c r="AL975" s="416"/>
      <c r="AM975" s="313"/>
    </row>
    <row r="976" spans="1:39" ht="15" hidden="1" customHeight="1" outlineLevel="1">
      <c r="A976" s="532">
        <v>7</v>
      </c>
      <c r="B976" s="428" t="s">
        <v>100</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2"/>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2937">Z976</f>
        <v>0</v>
      </c>
      <c r="AA977" s="411">
        <f t="shared" ref="AA977" si="2938">AA976</f>
        <v>0</v>
      </c>
      <c r="AB977" s="411">
        <f t="shared" ref="AB977" si="2939">AB976</f>
        <v>0</v>
      </c>
      <c r="AC977" s="411">
        <f t="shared" ref="AC977" si="2940">AC976</f>
        <v>0</v>
      </c>
      <c r="AD977" s="411">
        <f t="shared" ref="AD977" si="2941">AD976</f>
        <v>0</v>
      </c>
      <c r="AE977" s="411">
        <f t="shared" ref="AE977" si="2942">AE976</f>
        <v>0</v>
      </c>
      <c r="AF977" s="411">
        <f t="shared" ref="AF977" si="2943">AF976</f>
        <v>0</v>
      </c>
      <c r="AG977" s="411">
        <f t="shared" ref="AG977" si="2944">AG976</f>
        <v>0</v>
      </c>
      <c r="AH977" s="411">
        <f t="shared" ref="AH977" si="2945">AH976</f>
        <v>0</v>
      </c>
      <c r="AI977" s="411">
        <f t="shared" ref="AI977" si="2946">AI976</f>
        <v>0</v>
      </c>
      <c r="AJ977" s="411">
        <f t="shared" ref="AJ977" si="2947">AJ976</f>
        <v>0</v>
      </c>
      <c r="AK977" s="411">
        <f t="shared" ref="AK977" si="2948">AK976</f>
        <v>0</v>
      </c>
      <c r="AL977" s="411">
        <f t="shared" ref="AL977" si="2949">AL976</f>
        <v>0</v>
      </c>
      <c r="AM977" s="311"/>
    </row>
    <row r="978" spans="1:39" ht="15" hidden="1" customHeight="1" outlineLevel="1">
      <c r="A978" s="532"/>
      <c r="B978" s="314"/>
      <c r="C978" s="312"/>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16"/>
      <c r="Z978" s="417"/>
      <c r="AA978" s="416"/>
      <c r="AB978" s="416"/>
      <c r="AC978" s="416"/>
      <c r="AD978" s="416"/>
      <c r="AE978" s="416"/>
      <c r="AF978" s="416"/>
      <c r="AG978" s="416"/>
      <c r="AH978" s="416"/>
      <c r="AI978" s="416"/>
      <c r="AJ978" s="416"/>
      <c r="AK978" s="416"/>
      <c r="AL978" s="416"/>
      <c r="AM978" s="313"/>
    </row>
    <row r="979" spans="1:39" ht="15" hidden="1" customHeight="1" outlineLevel="1">
      <c r="A979" s="532">
        <v>8</v>
      </c>
      <c r="B979" s="428" t="s">
        <v>101</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2"/>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2950">Z979</f>
        <v>0</v>
      </c>
      <c r="AA980" s="411">
        <f t="shared" ref="AA980" si="2951">AA979</f>
        <v>0</v>
      </c>
      <c r="AB980" s="411">
        <f t="shared" ref="AB980" si="2952">AB979</f>
        <v>0</v>
      </c>
      <c r="AC980" s="411">
        <f t="shared" ref="AC980" si="2953">AC979</f>
        <v>0</v>
      </c>
      <c r="AD980" s="411">
        <f t="shared" ref="AD980" si="2954">AD979</f>
        <v>0</v>
      </c>
      <c r="AE980" s="411">
        <f t="shared" ref="AE980" si="2955">AE979</f>
        <v>0</v>
      </c>
      <c r="AF980" s="411">
        <f t="shared" ref="AF980" si="2956">AF979</f>
        <v>0</v>
      </c>
      <c r="AG980" s="411">
        <f t="shared" ref="AG980" si="2957">AG979</f>
        <v>0</v>
      </c>
      <c r="AH980" s="411">
        <f t="shared" ref="AH980" si="2958">AH979</f>
        <v>0</v>
      </c>
      <c r="AI980" s="411">
        <f t="shared" ref="AI980" si="2959">AI979</f>
        <v>0</v>
      </c>
      <c r="AJ980" s="411">
        <f t="shared" ref="AJ980" si="2960">AJ979</f>
        <v>0</v>
      </c>
      <c r="AK980" s="411">
        <f t="shared" ref="AK980" si="2961">AK979</f>
        <v>0</v>
      </c>
      <c r="AL980" s="411">
        <f t="shared" ref="AL980" si="2962">AL979</f>
        <v>0</v>
      </c>
      <c r="AM980" s="311"/>
    </row>
    <row r="981" spans="1:39" ht="15" hidden="1" customHeight="1" outlineLevel="1">
      <c r="A981" s="532"/>
      <c r="B981" s="314"/>
      <c r="C981" s="312"/>
      <c r="D981" s="316"/>
      <c r="E981" s="316"/>
      <c r="F981" s="316"/>
      <c r="G981" s="316"/>
      <c r="H981" s="316"/>
      <c r="I981" s="316"/>
      <c r="J981" s="316"/>
      <c r="K981" s="316"/>
      <c r="L981" s="316"/>
      <c r="M981" s="316"/>
      <c r="N981" s="291"/>
      <c r="O981" s="316"/>
      <c r="P981" s="316"/>
      <c r="Q981" s="316"/>
      <c r="R981" s="316"/>
      <c r="S981" s="316"/>
      <c r="T981" s="316"/>
      <c r="U981" s="316"/>
      <c r="V981" s="316"/>
      <c r="W981" s="316"/>
      <c r="X981" s="316"/>
      <c r="Y981" s="416"/>
      <c r="Z981" s="417"/>
      <c r="AA981" s="416"/>
      <c r="AB981" s="416"/>
      <c r="AC981" s="416"/>
      <c r="AD981" s="416"/>
      <c r="AE981" s="416"/>
      <c r="AF981" s="416"/>
      <c r="AG981" s="416"/>
      <c r="AH981" s="416"/>
      <c r="AI981" s="416"/>
      <c r="AJ981" s="416"/>
      <c r="AK981" s="416"/>
      <c r="AL981" s="416"/>
      <c r="AM981" s="313"/>
    </row>
    <row r="982" spans="1:39" ht="15" hidden="1" customHeight="1" outlineLevel="1">
      <c r="A982" s="532">
        <v>9</v>
      </c>
      <c r="B982" s="428" t="s">
        <v>102</v>
      </c>
      <c r="C982" s="291" t="s">
        <v>25</v>
      </c>
      <c r="D982" s="295"/>
      <c r="E982" s="295"/>
      <c r="F982" s="295"/>
      <c r="G982" s="295"/>
      <c r="H982" s="295"/>
      <c r="I982" s="295"/>
      <c r="J982" s="295"/>
      <c r="K982" s="295"/>
      <c r="L982" s="295"/>
      <c r="M982" s="295"/>
      <c r="N982" s="295">
        <v>12</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2"/>
      <c r="B983" s="294" t="s">
        <v>346</v>
      </c>
      <c r="C983" s="291" t="s">
        <v>163</v>
      </c>
      <c r="D983" s="295"/>
      <c r="E983" s="295"/>
      <c r="F983" s="295"/>
      <c r="G983" s="295"/>
      <c r="H983" s="295"/>
      <c r="I983" s="295"/>
      <c r="J983" s="295"/>
      <c r="K983" s="295"/>
      <c r="L983" s="295"/>
      <c r="M983" s="295"/>
      <c r="N983" s="295">
        <f>N982</f>
        <v>12</v>
      </c>
      <c r="O983" s="295"/>
      <c r="P983" s="295"/>
      <c r="Q983" s="295"/>
      <c r="R983" s="295"/>
      <c r="S983" s="295"/>
      <c r="T983" s="295"/>
      <c r="U983" s="295"/>
      <c r="V983" s="295"/>
      <c r="W983" s="295"/>
      <c r="X983" s="295"/>
      <c r="Y983" s="411">
        <f>Y982</f>
        <v>0</v>
      </c>
      <c r="Z983" s="411">
        <f t="shared" ref="Z983" si="2963">Z982</f>
        <v>0</v>
      </c>
      <c r="AA983" s="411">
        <f t="shared" ref="AA983" si="2964">AA982</f>
        <v>0</v>
      </c>
      <c r="AB983" s="411">
        <f t="shared" ref="AB983" si="2965">AB982</f>
        <v>0</v>
      </c>
      <c r="AC983" s="411">
        <f t="shared" ref="AC983" si="2966">AC982</f>
        <v>0</v>
      </c>
      <c r="AD983" s="411">
        <f t="shared" ref="AD983" si="2967">AD982</f>
        <v>0</v>
      </c>
      <c r="AE983" s="411">
        <f t="shared" ref="AE983" si="2968">AE982</f>
        <v>0</v>
      </c>
      <c r="AF983" s="411">
        <f t="shared" ref="AF983" si="2969">AF982</f>
        <v>0</v>
      </c>
      <c r="AG983" s="411">
        <f t="shared" ref="AG983" si="2970">AG982</f>
        <v>0</v>
      </c>
      <c r="AH983" s="411">
        <f t="shared" ref="AH983" si="2971">AH982</f>
        <v>0</v>
      </c>
      <c r="AI983" s="411">
        <f t="shared" ref="AI983" si="2972">AI982</f>
        <v>0</v>
      </c>
      <c r="AJ983" s="411">
        <f t="shared" ref="AJ983" si="2973">AJ982</f>
        <v>0</v>
      </c>
      <c r="AK983" s="411">
        <f t="shared" ref="AK983" si="2974">AK982</f>
        <v>0</v>
      </c>
      <c r="AL983" s="411">
        <f t="shared" ref="AL983" si="2975">AL982</f>
        <v>0</v>
      </c>
      <c r="AM983" s="311"/>
    </row>
    <row r="984" spans="1:39" ht="15" hidden="1" customHeight="1" outlineLevel="1">
      <c r="A984" s="532"/>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6"/>
      <c r="AA984" s="416"/>
      <c r="AB984" s="416"/>
      <c r="AC984" s="416"/>
      <c r="AD984" s="416"/>
      <c r="AE984" s="416"/>
      <c r="AF984" s="416"/>
      <c r="AG984" s="416"/>
      <c r="AH984" s="416"/>
      <c r="AI984" s="416"/>
      <c r="AJ984" s="416"/>
      <c r="AK984" s="416"/>
      <c r="AL984" s="416"/>
      <c r="AM984" s="313"/>
    </row>
    <row r="985" spans="1:39" ht="15" hidden="1" customHeight="1" outlineLevel="1">
      <c r="A985" s="532">
        <v>10</v>
      </c>
      <c r="B985" s="428" t="s">
        <v>103</v>
      </c>
      <c r="C985" s="291" t="s">
        <v>25</v>
      </c>
      <c r="D985" s="295"/>
      <c r="E985" s="295"/>
      <c r="F985" s="295"/>
      <c r="G985" s="295"/>
      <c r="H985" s="295"/>
      <c r="I985" s="295"/>
      <c r="J985" s="295"/>
      <c r="K985" s="295"/>
      <c r="L985" s="295"/>
      <c r="M985" s="295"/>
      <c r="N985" s="295">
        <v>3</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3</v>
      </c>
      <c r="O986" s="295"/>
      <c r="P986" s="295"/>
      <c r="Q986" s="295"/>
      <c r="R986" s="295"/>
      <c r="S986" s="295"/>
      <c r="T986" s="295"/>
      <c r="U986" s="295"/>
      <c r="V986" s="295"/>
      <c r="W986" s="295"/>
      <c r="X986" s="295"/>
      <c r="Y986" s="411">
        <f>Y985</f>
        <v>0</v>
      </c>
      <c r="Z986" s="411">
        <f t="shared" ref="Z986" si="2976">Z985</f>
        <v>0</v>
      </c>
      <c r="AA986" s="411">
        <f t="shared" ref="AA986" si="2977">AA985</f>
        <v>0</v>
      </c>
      <c r="AB986" s="411">
        <f t="shared" ref="AB986" si="2978">AB985</f>
        <v>0</v>
      </c>
      <c r="AC986" s="411">
        <f t="shared" ref="AC986" si="2979">AC985</f>
        <v>0</v>
      </c>
      <c r="AD986" s="411">
        <f t="shared" ref="AD986" si="2980">AD985</f>
        <v>0</v>
      </c>
      <c r="AE986" s="411">
        <f t="shared" ref="AE986" si="2981">AE985</f>
        <v>0</v>
      </c>
      <c r="AF986" s="411">
        <f t="shared" ref="AF986" si="2982">AF985</f>
        <v>0</v>
      </c>
      <c r="AG986" s="411">
        <f t="shared" ref="AG986" si="2983">AG985</f>
        <v>0</v>
      </c>
      <c r="AH986" s="411">
        <f t="shared" ref="AH986" si="2984">AH985</f>
        <v>0</v>
      </c>
      <c r="AI986" s="411">
        <f t="shared" ref="AI986" si="2985">AI985</f>
        <v>0</v>
      </c>
      <c r="AJ986" s="411">
        <f t="shared" ref="AJ986" si="2986">AJ985</f>
        <v>0</v>
      </c>
      <c r="AK986" s="411">
        <f t="shared" ref="AK986" si="2987">AK985</f>
        <v>0</v>
      </c>
      <c r="AL986" s="411">
        <f t="shared" ref="AL986" si="2988">AL985</f>
        <v>0</v>
      </c>
      <c r="AM986" s="311"/>
    </row>
    <row r="987" spans="1:39" ht="15" hidden="1" customHeight="1" outlineLevel="1">
      <c r="A987" s="532"/>
      <c r="B987" s="314"/>
      <c r="C987" s="312"/>
      <c r="D987" s="316"/>
      <c r="E987" s="316"/>
      <c r="F987" s="316"/>
      <c r="G987" s="316"/>
      <c r="H987" s="316"/>
      <c r="I987" s="316"/>
      <c r="J987" s="316"/>
      <c r="K987" s="316"/>
      <c r="L987" s="316"/>
      <c r="M987" s="316"/>
      <c r="N987" s="291"/>
      <c r="O987" s="316"/>
      <c r="P987" s="316"/>
      <c r="Q987" s="316"/>
      <c r="R987" s="316"/>
      <c r="S987" s="316"/>
      <c r="T987" s="316"/>
      <c r="U987" s="316"/>
      <c r="V987" s="316"/>
      <c r="W987" s="316"/>
      <c r="X987" s="316"/>
      <c r="Y987" s="416"/>
      <c r="Z987" s="417"/>
      <c r="AA987" s="416"/>
      <c r="AB987" s="416"/>
      <c r="AC987" s="416"/>
      <c r="AD987" s="416"/>
      <c r="AE987" s="416"/>
      <c r="AF987" s="416"/>
      <c r="AG987" s="416"/>
      <c r="AH987" s="416"/>
      <c r="AI987" s="416"/>
      <c r="AJ987" s="416"/>
      <c r="AK987" s="416"/>
      <c r="AL987" s="416"/>
      <c r="AM987" s="313"/>
    </row>
    <row r="988" spans="1:39" ht="15" hidden="1" customHeight="1" outlineLevel="1">
      <c r="A988" s="532"/>
      <c r="B988" s="288" t="s">
        <v>10</v>
      </c>
      <c r="C988" s="289"/>
      <c r="D988" s="289"/>
      <c r="E988" s="289"/>
      <c r="F988" s="289"/>
      <c r="G988" s="289"/>
      <c r="H988" s="289"/>
      <c r="I988" s="289"/>
      <c r="J988" s="289"/>
      <c r="K988" s="289"/>
      <c r="L988" s="289"/>
      <c r="M988" s="289"/>
      <c r="N988" s="290"/>
      <c r="O988" s="289"/>
      <c r="P988" s="289"/>
      <c r="Q988" s="289"/>
      <c r="R988" s="289"/>
      <c r="S988" s="289"/>
      <c r="T988" s="289"/>
      <c r="U988" s="289"/>
      <c r="V988" s="289"/>
      <c r="W988" s="289"/>
      <c r="X988" s="289"/>
      <c r="Y988" s="414"/>
      <c r="Z988" s="414"/>
      <c r="AA988" s="414"/>
      <c r="AB988" s="414"/>
      <c r="AC988" s="414"/>
      <c r="AD988" s="414"/>
      <c r="AE988" s="414"/>
      <c r="AF988" s="414"/>
      <c r="AG988" s="414"/>
      <c r="AH988" s="414"/>
      <c r="AI988" s="414"/>
      <c r="AJ988" s="414"/>
      <c r="AK988" s="414"/>
      <c r="AL988" s="414"/>
      <c r="AM988" s="292"/>
    </row>
    <row r="989" spans="1:39" ht="15" hidden="1" customHeight="1" outlineLevel="1">
      <c r="A989" s="532">
        <v>11</v>
      </c>
      <c r="B989" s="428" t="s">
        <v>104</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26"/>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2989">Z989</f>
        <v>0</v>
      </c>
      <c r="AA990" s="411">
        <f t="shared" ref="AA990" si="2990">AA989</f>
        <v>0</v>
      </c>
      <c r="AB990" s="411">
        <f t="shared" ref="AB990" si="2991">AB989</f>
        <v>0</v>
      </c>
      <c r="AC990" s="411">
        <f t="shared" ref="AC990" si="2992">AC989</f>
        <v>0</v>
      </c>
      <c r="AD990" s="411">
        <f t="shared" ref="AD990" si="2993">AD989</f>
        <v>0</v>
      </c>
      <c r="AE990" s="411">
        <f t="shared" ref="AE990" si="2994">AE989</f>
        <v>0</v>
      </c>
      <c r="AF990" s="411">
        <f t="shared" ref="AF990" si="2995">AF989</f>
        <v>0</v>
      </c>
      <c r="AG990" s="411">
        <f t="shared" ref="AG990" si="2996">AG989</f>
        <v>0</v>
      </c>
      <c r="AH990" s="411">
        <f t="shared" ref="AH990" si="2997">AH989</f>
        <v>0</v>
      </c>
      <c r="AI990" s="411">
        <f t="shared" ref="AI990" si="2998">AI989</f>
        <v>0</v>
      </c>
      <c r="AJ990" s="411">
        <f t="shared" ref="AJ990" si="2999">AJ989</f>
        <v>0</v>
      </c>
      <c r="AK990" s="411">
        <f t="shared" ref="AK990" si="3000">AK989</f>
        <v>0</v>
      </c>
      <c r="AL990" s="411">
        <f t="shared" ref="AL990" si="3001">AL989</f>
        <v>0</v>
      </c>
      <c r="AM990" s="297"/>
    </row>
    <row r="991" spans="1:39" ht="15" hidden="1" customHeight="1" outlineLevel="1">
      <c r="A991" s="532"/>
      <c r="B991" s="315"/>
      <c r="C991" s="305"/>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12"/>
      <c r="Z991" s="421"/>
      <c r="AA991" s="421"/>
      <c r="AB991" s="421"/>
      <c r="AC991" s="421"/>
      <c r="AD991" s="421"/>
      <c r="AE991" s="421"/>
      <c r="AF991" s="421"/>
      <c r="AG991" s="421"/>
      <c r="AH991" s="421"/>
      <c r="AI991" s="421"/>
      <c r="AJ991" s="421"/>
      <c r="AK991" s="421"/>
      <c r="AL991" s="421"/>
      <c r="AM991" s="306"/>
    </row>
    <row r="992" spans="1:39" ht="28.5" hidden="1" customHeight="1" outlineLevel="1">
      <c r="A992" s="532">
        <v>12</v>
      </c>
      <c r="B992" s="428" t="s">
        <v>105</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0"/>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2"/>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3002">Z992</f>
        <v>0</v>
      </c>
      <c r="AA993" s="411">
        <f t="shared" ref="AA993" si="3003">AA992</f>
        <v>0</v>
      </c>
      <c r="AB993" s="411">
        <f t="shared" ref="AB993" si="3004">AB992</f>
        <v>0</v>
      </c>
      <c r="AC993" s="411">
        <f t="shared" ref="AC993" si="3005">AC992</f>
        <v>0</v>
      </c>
      <c r="AD993" s="411">
        <f t="shared" ref="AD993" si="3006">AD992</f>
        <v>0</v>
      </c>
      <c r="AE993" s="411">
        <f t="shared" ref="AE993" si="3007">AE992</f>
        <v>0</v>
      </c>
      <c r="AF993" s="411">
        <f t="shared" ref="AF993" si="3008">AF992</f>
        <v>0</v>
      </c>
      <c r="AG993" s="411">
        <f t="shared" ref="AG993" si="3009">AG992</f>
        <v>0</v>
      </c>
      <c r="AH993" s="411">
        <f t="shared" ref="AH993" si="3010">AH992</f>
        <v>0</v>
      </c>
      <c r="AI993" s="411">
        <f t="shared" ref="AI993" si="3011">AI992</f>
        <v>0</v>
      </c>
      <c r="AJ993" s="411">
        <f t="shared" ref="AJ993" si="3012">AJ992</f>
        <v>0</v>
      </c>
      <c r="AK993" s="411">
        <f t="shared" ref="AK993" si="3013">AK992</f>
        <v>0</v>
      </c>
      <c r="AL993" s="411">
        <f t="shared" ref="AL993" si="3014">AL992</f>
        <v>0</v>
      </c>
      <c r="AM993" s="297"/>
    </row>
    <row r="994" spans="1:40" ht="15" hidden="1" customHeight="1" outlineLevel="1">
      <c r="A994" s="532"/>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2"/>
      <c r="AA994" s="412"/>
      <c r="AB994" s="412"/>
      <c r="AC994" s="412"/>
      <c r="AD994" s="412"/>
      <c r="AE994" s="412"/>
      <c r="AF994" s="412"/>
      <c r="AG994" s="412"/>
      <c r="AH994" s="412"/>
      <c r="AI994" s="412"/>
      <c r="AJ994" s="412"/>
      <c r="AK994" s="412"/>
      <c r="AL994" s="412"/>
      <c r="AM994" s="306"/>
    </row>
    <row r="995" spans="1:40" ht="15" hidden="1" customHeight="1" outlineLevel="1">
      <c r="A995" s="532">
        <v>13</v>
      </c>
      <c r="B995" s="428" t="s">
        <v>106</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5"/>
      <c r="AA995" s="415"/>
      <c r="AB995" s="415"/>
      <c r="AC995" s="415"/>
      <c r="AD995" s="415"/>
      <c r="AE995" s="415"/>
      <c r="AF995" s="415"/>
      <c r="AG995" s="415"/>
      <c r="AH995" s="415"/>
      <c r="AI995" s="415"/>
      <c r="AJ995" s="415"/>
      <c r="AK995" s="415"/>
      <c r="AL995" s="415"/>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15">Z995</f>
        <v>0</v>
      </c>
      <c r="AA996" s="411">
        <f t="shared" ref="AA996" si="3016">AA995</f>
        <v>0</v>
      </c>
      <c r="AB996" s="411">
        <f t="shared" ref="AB996" si="3017">AB995</f>
        <v>0</v>
      </c>
      <c r="AC996" s="411">
        <f t="shared" ref="AC996" si="3018">AC995</f>
        <v>0</v>
      </c>
      <c r="AD996" s="411">
        <f t="shared" ref="AD996" si="3019">AD995</f>
        <v>0</v>
      </c>
      <c r="AE996" s="411">
        <f t="shared" ref="AE996" si="3020">AE995</f>
        <v>0</v>
      </c>
      <c r="AF996" s="411">
        <f t="shared" ref="AF996" si="3021">AF995</f>
        <v>0</v>
      </c>
      <c r="AG996" s="411">
        <f t="shared" ref="AG996" si="3022">AG995</f>
        <v>0</v>
      </c>
      <c r="AH996" s="411">
        <f t="shared" ref="AH996" si="3023">AH995</f>
        <v>0</v>
      </c>
      <c r="AI996" s="411">
        <f t="shared" ref="AI996" si="3024">AI995</f>
        <v>0</v>
      </c>
      <c r="AJ996" s="411">
        <f t="shared" ref="AJ996" si="3025">AJ995</f>
        <v>0</v>
      </c>
      <c r="AK996" s="411">
        <f t="shared" ref="AK996" si="3026">AK995</f>
        <v>0</v>
      </c>
      <c r="AL996" s="411">
        <f t="shared" ref="AL996" si="3027">AL995</f>
        <v>0</v>
      </c>
      <c r="AM996" s="306"/>
    </row>
    <row r="997" spans="1:40" ht="15" hidden="1" customHeight="1" outlineLevel="1">
      <c r="A997" s="532"/>
      <c r="B997" s="315"/>
      <c r="C997" s="305"/>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6"/>
    </row>
    <row r="998" spans="1:40" ht="15" hidden="1" customHeight="1" outlineLevel="1">
      <c r="A998" s="532"/>
      <c r="B998" s="288" t="s">
        <v>107</v>
      </c>
      <c r="C998" s="289"/>
      <c r="D998" s="290"/>
      <c r="E998" s="290"/>
      <c r="F998" s="290"/>
      <c r="G998" s="290"/>
      <c r="H998" s="290"/>
      <c r="I998" s="290"/>
      <c r="J998" s="290"/>
      <c r="K998" s="290"/>
      <c r="L998" s="290"/>
      <c r="M998" s="290"/>
      <c r="N998" s="290"/>
      <c r="O998" s="290"/>
      <c r="P998" s="289"/>
      <c r="Q998" s="289"/>
      <c r="R998" s="289"/>
      <c r="S998" s="289"/>
      <c r="T998" s="289"/>
      <c r="U998" s="289"/>
      <c r="V998" s="289"/>
      <c r="W998" s="289"/>
      <c r="X998" s="289"/>
      <c r="Y998" s="414"/>
      <c r="Z998" s="414"/>
      <c r="AA998" s="414"/>
      <c r="AB998" s="414"/>
      <c r="AC998" s="414"/>
      <c r="AD998" s="414"/>
      <c r="AE998" s="414"/>
      <c r="AF998" s="414"/>
      <c r="AG998" s="414"/>
      <c r="AH998" s="414"/>
      <c r="AI998" s="414"/>
      <c r="AJ998" s="414"/>
      <c r="AK998" s="414"/>
      <c r="AL998" s="414"/>
      <c r="AM998" s="292"/>
    </row>
    <row r="999" spans="1:40" ht="15" hidden="1" customHeight="1" outlineLevel="1">
      <c r="A999" s="532">
        <v>14</v>
      </c>
      <c r="B999" s="315" t="s">
        <v>108</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296">
        <f>SUM(Y999:AL999)</f>
        <v>0</v>
      </c>
    </row>
    <row r="1000" spans="1:40" ht="15" hidden="1" customHeight="1" outlineLevel="1">
      <c r="A1000" s="532"/>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3028">Z999</f>
        <v>0</v>
      </c>
      <c r="AA1000" s="411">
        <f t="shared" ref="AA1000" si="3029">AA999</f>
        <v>0</v>
      </c>
      <c r="AB1000" s="411">
        <f t="shared" ref="AB1000" si="3030">AB999</f>
        <v>0</v>
      </c>
      <c r="AC1000" s="411">
        <f t="shared" ref="AC1000" si="3031">AC999</f>
        <v>0</v>
      </c>
      <c r="AD1000" s="411">
        <f t="shared" ref="AD1000" si="3032">AD999</f>
        <v>0</v>
      </c>
      <c r="AE1000" s="411">
        <f t="shared" ref="AE1000" si="3033">AE999</f>
        <v>0</v>
      </c>
      <c r="AF1000" s="411">
        <f t="shared" ref="AF1000" si="3034">AF999</f>
        <v>0</v>
      </c>
      <c r="AG1000" s="411">
        <f t="shared" ref="AG1000" si="3035">AG999</f>
        <v>0</v>
      </c>
      <c r="AH1000" s="411">
        <f t="shared" ref="AH1000" si="3036">AH999</f>
        <v>0</v>
      </c>
      <c r="AI1000" s="411">
        <f t="shared" ref="AI1000" si="3037">AI999</f>
        <v>0</v>
      </c>
      <c r="AJ1000" s="411">
        <f t="shared" ref="AJ1000" si="3038">AJ999</f>
        <v>0</v>
      </c>
      <c r="AK1000" s="411">
        <f t="shared" ref="AK1000" si="3039">AK999</f>
        <v>0</v>
      </c>
      <c r="AL1000" s="411">
        <f t="shared" ref="AL1000" si="3040">AL999</f>
        <v>0</v>
      </c>
      <c r="AM1000" s="297"/>
    </row>
    <row r="1001" spans="1:40" ht="15" hidden="1" customHeight="1" outlineLevel="1">
      <c r="A1001" s="532"/>
      <c r="B1001" s="315"/>
      <c r="C1001" s="305"/>
      <c r="D1001" s="291"/>
      <c r="E1001" s="291"/>
      <c r="F1001" s="291"/>
      <c r="G1001" s="291"/>
      <c r="H1001" s="291"/>
      <c r="I1001" s="291"/>
      <c r="J1001" s="291"/>
      <c r="K1001" s="291"/>
      <c r="L1001" s="291"/>
      <c r="M1001" s="291"/>
      <c r="N1001" s="468"/>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1"/>
      <c r="AN1001" s="630"/>
    </row>
    <row r="1002" spans="1:40" s="309" customFormat="1" ht="15.75" hidden="1" outlineLevel="1">
      <c r="A1002" s="532"/>
      <c r="B1002" s="288" t="s">
        <v>490</v>
      </c>
      <c r="C1002" s="291"/>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6"/>
      <c r="AF1002" s="416"/>
      <c r="AG1002" s="416"/>
      <c r="AH1002" s="416"/>
      <c r="AI1002" s="416"/>
      <c r="AJ1002" s="416"/>
      <c r="AK1002" s="416"/>
      <c r="AL1002" s="416"/>
      <c r="AM1002" s="517"/>
      <c r="AN1002" s="631"/>
    </row>
    <row r="1003" spans="1:40" hidden="1" outlineLevel="1">
      <c r="A1003" s="532">
        <v>15</v>
      </c>
      <c r="B1003" s="294" t="s">
        <v>495</v>
      </c>
      <c r="C1003" s="291" t="s">
        <v>25</v>
      </c>
      <c r="D1003" s="295"/>
      <c r="E1003" s="295"/>
      <c r="F1003" s="295"/>
      <c r="G1003" s="295"/>
      <c r="H1003" s="295"/>
      <c r="I1003" s="295"/>
      <c r="J1003" s="295"/>
      <c r="K1003" s="295"/>
      <c r="L1003" s="295"/>
      <c r="M1003" s="295"/>
      <c r="N1003" s="295">
        <v>0</v>
      </c>
      <c r="O1003" s="295"/>
      <c r="P1003" s="295"/>
      <c r="Q1003" s="295"/>
      <c r="R1003" s="295"/>
      <c r="S1003" s="295"/>
      <c r="T1003" s="295"/>
      <c r="U1003" s="295"/>
      <c r="V1003" s="295"/>
      <c r="W1003" s="295"/>
      <c r="X1003" s="295"/>
      <c r="Y1003" s="410"/>
      <c r="Z1003" s="410"/>
      <c r="AA1003" s="410"/>
      <c r="AB1003" s="410"/>
      <c r="AC1003" s="410"/>
      <c r="AD1003" s="410"/>
      <c r="AE1003" s="410"/>
      <c r="AF1003" s="410"/>
      <c r="AG1003" s="410"/>
      <c r="AH1003" s="410"/>
      <c r="AI1003" s="410"/>
      <c r="AJ1003" s="410"/>
      <c r="AK1003" s="410"/>
      <c r="AL1003" s="410"/>
      <c r="AM1003" s="632">
        <f>SUM(Y1003:AL1003)</f>
        <v>0</v>
      </c>
      <c r="AN1003" s="630"/>
    </row>
    <row r="1004" spans="1:40" hidden="1" outlineLevel="1">
      <c r="A1004" s="532"/>
      <c r="B1004" s="294" t="s">
        <v>346</v>
      </c>
      <c r="C1004" s="291" t="s">
        <v>163</v>
      </c>
      <c r="D1004" s="295"/>
      <c r="E1004" s="295"/>
      <c r="F1004" s="295"/>
      <c r="G1004" s="295"/>
      <c r="H1004" s="295"/>
      <c r="I1004" s="295"/>
      <c r="J1004" s="295"/>
      <c r="K1004" s="295"/>
      <c r="L1004" s="295"/>
      <c r="M1004" s="295"/>
      <c r="N1004" s="295">
        <f>N1003</f>
        <v>0</v>
      </c>
      <c r="O1004" s="295"/>
      <c r="P1004" s="295"/>
      <c r="Q1004" s="295"/>
      <c r="R1004" s="295"/>
      <c r="S1004" s="295"/>
      <c r="T1004" s="295"/>
      <c r="U1004" s="295"/>
      <c r="V1004" s="295"/>
      <c r="W1004" s="295"/>
      <c r="X1004" s="295"/>
      <c r="Y1004" s="411">
        <f>Y1003</f>
        <v>0</v>
      </c>
      <c r="Z1004" s="411">
        <f>Z1003</f>
        <v>0</v>
      </c>
      <c r="AA1004" s="411">
        <f t="shared" ref="AA1004:AL1004" si="3041">AA1003</f>
        <v>0</v>
      </c>
      <c r="AB1004" s="411">
        <f t="shared" si="3041"/>
        <v>0</v>
      </c>
      <c r="AC1004" s="411">
        <f t="shared" si="3041"/>
        <v>0</v>
      </c>
      <c r="AD1004" s="411">
        <f>AD1003</f>
        <v>0</v>
      </c>
      <c r="AE1004" s="411">
        <f t="shared" si="3041"/>
        <v>0</v>
      </c>
      <c r="AF1004" s="411">
        <f t="shared" si="3041"/>
        <v>0</v>
      </c>
      <c r="AG1004" s="411">
        <f t="shared" si="3041"/>
        <v>0</v>
      </c>
      <c r="AH1004" s="411">
        <f t="shared" si="3041"/>
        <v>0</v>
      </c>
      <c r="AI1004" s="411">
        <f t="shared" si="3041"/>
        <v>0</v>
      </c>
      <c r="AJ1004" s="411">
        <f t="shared" si="3041"/>
        <v>0</v>
      </c>
      <c r="AK1004" s="411">
        <f t="shared" si="3041"/>
        <v>0</v>
      </c>
      <c r="AL1004" s="411">
        <f t="shared" si="3041"/>
        <v>0</v>
      </c>
      <c r="AM1004" s="297"/>
    </row>
    <row r="1005" spans="1:40" hidden="1" outlineLevel="1">
      <c r="A1005" s="532"/>
      <c r="B1005" s="315"/>
      <c r="C1005" s="305"/>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2"/>
      <c r="AF1005" s="412"/>
      <c r="AG1005" s="412"/>
      <c r="AH1005" s="412"/>
      <c r="AI1005" s="412"/>
      <c r="AJ1005" s="412"/>
      <c r="AK1005" s="412"/>
      <c r="AL1005" s="412"/>
      <c r="AM1005" s="306"/>
    </row>
    <row r="1006" spans="1:40" s="283" customFormat="1" hidden="1" outlineLevel="1">
      <c r="A1006" s="532">
        <v>16</v>
      </c>
      <c r="B1006" s="324" t="s">
        <v>491</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296">
        <f>SUM(Y1006:AL1006)</f>
        <v>0</v>
      </c>
    </row>
    <row r="1007" spans="1:40" s="283" customFormat="1" hidden="1" outlineLevel="1">
      <c r="A1007" s="532"/>
      <c r="B1007" s="294" t="s">
        <v>346</v>
      </c>
      <c r="C1007" s="291" t="s">
        <v>163</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K1007" si="3042">Z1006</f>
        <v>0</v>
      </c>
      <c r="AA1007" s="411">
        <f t="shared" si="3042"/>
        <v>0</v>
      </c>
      <c r="AB1007" s="411">
        <f t="shared" si="3042"/>
        <v>0</v>
      </c>
      <c r="AC1007" s="411">
        <f t="shared" si="3042"/>
        <v>0</v>
      </c>
      <c r="AD1007" s="411">
        <f t="shared" si="3042"/>
        <v>0</v>
      </c>
      <c r="AE1007" s="411">
        <f t="shared" si="3042"/>
        <v>0</v>
      </c>
      <c r="AF1007" s="411">
        <f t="shared" si="3042"/>
        <v>0</v>
      </c>
      <c r="AG1007" s="411">
        <f t="shared" si="3042"/>
        <v>0</v>
      </c>
      <c r="AH1007" s="411">
        <f t="shared" si="3042"/>
        <v>0</v>
      </c>
      <c r="AI1007" s="411">
        <f t="shared" si="3042"/>
        <v>0</v>
      </c>
      <c r="AJ1007" s="411">
        <f t="shared" si="3042"/>
        <v>0</v>
      </c>
      <c r="AK1007" s="411">
        <f t="shared" si="3042"/>
        <v>0</v>
      </c>
      <c r="AL1007" s="411">
        <f>AL1006</f>
        <v>0</v>
      </c>
      <c r="AM1007" s="297"/>
    </row>
    <row r="1008" spans="1:40" s="283" customFormat="1" hidden="1" outlineLevel="1">
      <c r="A1008" s="532"/>
      <c r="B1008" s="32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12"/>
      <c r="AA1008" s="412"/>
      <c r="AB1008" s="412"/>
      <c r="AC1008" s="412"/>
      <c r="AD1008" s="412"/>
      <c r="AE1008" s="416"/>
      <c r="AF1008" s="416"/>
      <c r="AG1008" s="416"/>
      <c r="AH1008" s="416"/>
      <c r="AI1008" s="416"/>
      <c r="AJ1008" s="416"/>
      <c r="AK1008" s="416"/>
      <c r="AL1008" s="416"/>
      <c r="AM1008" s="313"/>
    </row>
    <row r="1009" spans="1:39" ht="15.75" hidden="1" outlineLevel="1">
      <c r="A1009" s="532"/>
      <c r="B1009" s="519" t="s">
        <v>496</v>
      </c>
      <c r="C1009" s="320"/>
      <c r="D1009" s="290"/>
      <c r="E1009" s="289"/>
      <c r="F1009" s="289"/>
      <c r="G1009" s="289"/>
      <c r="H1009" s="289"/>
      <c r="I1009" s="289"/>
      <c r="J1009" s="289"/>
      <c r="K1009" s="289"/>
      <c r="L1009" s="289"/>
      <c r="M1009" s="289"/>
      <c r="N1009" s="290"/>
      <c r="O1009" s="289"/>
      <c r="P1009" s="289"/>
      <c r="Q1009" s="289"/>
      <c r="R1009" s="289"/>
      <c r="S1009" s="289"/>
      <c r="T1009" s="289"/>
      <c r="U1009" s="289"/>
      <c r="V1009" s="289"/>
      <c r="W1009" s="289"/>
      <c r="X1009" s="289"/>
      <c r="Y1009" s="414"/>
      <c r="Z1009" s="414"/>
      <c r="AA1009" s="414"/>
      <c r="AB1009" s="414"/>
      <c r="AC1009" s="414"/>
      <c r="AD1009" s="414"/>
      <c r="AE1009" s="414"/>
      <c r="AF1009" s="414"/>
      <c r="AG1009" s="414"/>
      <c r="AH1009" s="414"/>
      <c r="AI1009" s="414"/>
      <c r="AJ1009" s="414"/>
      <c r="AK1009" s="414"/>
      <c r="AL1009" s="414"/>
      <c r="AM1009" s="292"/>
    </row>
    <row r="1010" spans="1:39" hidden="1" outlineLevel="1">
      <c r="A1010" s="532">
        <v>17</v>
      </c>
      <c r="B1010" s="428" t="s">
        <v>112</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26"/>
      <c r="Z1010" s="410"/>
      <c r="AA1010" s="410"/>
      <c r="AB1010" s="410"/>
      <c r="AC1010" s="410"/>
      <c r="AD1010" s="410"/>
      <c r="AE1010" s="410"/>
      <c r="AF1010" s="415"/>
      <c r="AG1010" s="415"/>
      <c r="AH1010" s="415"/>
      <c r="AI1010" s="415"/>
      <c r="AJ1010" s="415"/>
      <c r="AK1010" s="415"/>
      <c r="AL1010" s="415"/>
      <c r="AM1010" s="296">
        <f>SUM(Y1010:AL1010)</f>
        <v>0</v>
      </c>
    </row>
    <row r="1011" spans="1:39" hidden="1" outlineLevel="1">
      <c r="A1011" s="532"/>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AL1011" si="3043">Z1010</f>
        <v>0</v>
      </c>
      <c r="AA1011" s="411">
        <f t="shared" si="3043"/>
        <v>0</v>
      </c>
      <c r="AB1011" s="411">
        <f t="shared" si="3043"/>
        <v>0</v>
      </c>
      <c r="AC1011" s="411">
        <f t="shared" si="3043"/>
        <v>0</v>
      </c>
      <c r="AD1011" s="411">
        <f t="shared" si="3043"/>
        <v>0</v>
      </c>
      <c r="AE1011" s="411">
        <f t="shared" si="3043"/>
        <v>0</v>
      </c>
      <c r="AF1011" s="411">
        <f t="shared" si="3043"/>
        <v>0</v>
      </c>
      <c r="AG1011" s="411">
        <f t="shared" si="3043"/>
        <v>0</v>
      </c>
      <c r="AH1011" s="411">
        <f t="shared" si="3043"/>
        <v>0</v>
      </c>
      <c r="AI1011" s="411">
        <f t="shared" si="3043"/>
        <v>0</v>
      </c>
      <c r="AJ1011" s="411">
        <f t="shared" si="3043"/>
        <v>0</v>
      </c>
      <c r="AK1011" s="411">
        <f t="shared" si="3043"/>
        <v>0</v>
      </c>
      <c r="AL1011" s="411">
        <f t="shared" si="3043"/>
        <v>0</v>
      </c>
      <c r="AM1011" s="306"/>
    </row>
    <row r="1012" spans="1:39" hidden="1" outlineLevel="1">
      <c r="A1012" s="532"/>
      <c r="B1012" s="294"/>
      <c r="C1012" s="291"/>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2"/>
      <c r="Z1012" s="425"/>
      <c r="AA1012" s="425"/>
      <c r="AB1012" s="425"/>
      <c r="AC1012" s="425"/>
      <c r="AD1012" s="425"/>
      <c r="AE1012" s="425"/>
      <c r="AF1012" s="425"/>
      <c r="AG1012" s="425"/>
      <c r="AH1012" s="425"/>
      <c r="AI1012" s="425"/>
      <c r="AJ1012" s="425"/>
      <c r="AK1012" s="425"/>
      <c r="AL1012" s="425"/>
      <c r="AM1012" s="306"/>
    </row>
    <row r="1013" spans="1:39" hidden="1" outlineLevel="1">
      <c r="A1013" s="532">
        <v>18</v>
      </c>
      <c r="B1013" s="428" t="s">
        <v>109</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32"/>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3044">Z1013</f>
        <v>0</v>
      </c>
      <c r="AA1014" s="411">
        <f t="shared" si="3044"/>
        <v>0</v>
      </c>
      <c r="AB1014" s="411">
        <f t="shared" si="3044"/>
        <v>0</v>
      </c>
      <c r="AC1014" s="411">
        <f t="shared" si="3044"/>
        <v>0</v>
      </c>
      <c r="AD1014" s="411">
        <f t="shared" si="3044"/>
        <v>0</v>
      </c>
      <c r="AE1014" s="411">
        <f t="shared" si="3044"/>
        <v>0</v>
      </c>
      <c r="AF1014" s="411">
        <f t="shared" si="3044"/>
        <v>0</v>
      </c>
      <c r="AG1014" s="411">
        <f t="shared" si="3044"/>
        <v>0</v>
      </c>
      <c r="AH1014" s="411">
        <f t="shared" si="3044"/>
        <v>0</v>
      </c>
      <c r="AI1014" s="411">
        <f t="shared" si="3044"/>
        <v>0</v>
      </c>
      <c r="AJ1014" s="411">
        <f t="shared" si="3044"/>
        <v>0</v>
      </c>
      <c r="AK1014" s="411">
        <f t="shared" si="3044"/>
        <v>0</v>
      </c>
      <c r="AL1014" s="411">
        <f t="shared" si="3044"/>
        <v>0</v>
      </c>
      <c r="AM1014" s="306"/>
    </row>
    <row r="1015" spans="1:39" hidden="1" outlineLevel="1">
      <c r="A1015" s="532"/>
      <c r="B1015" s="322"/>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23"/>
      <c r="Z1015" s="424"/>
      <c r="AA1015" s="424"/>
      <c r="AB1015" s="424"/>
      <c r="AC1015" s="424"/>
      <c r="AD1015" s="424"/>
      <c r="AE1015" s="424"/>
      <c r="AF1015" s="424"/>
      <c r="AG1015" s="424"/>
      <c r="AH1015" s="424"/>
      <c r="AI1015" s="424"/>
      <c r="AJ1015" s="424"/>
      <c r="AK1015" s="424"/>
      <c r="AL1015" s="424"/>
      <c r="AM1015" s="297"/>
    </row>
    <row r="1016" spans="1:39" hidden="1" outlineLevel="1">
      <c r="A1016" s="532">
        <v>19</v>
      </c>
      <c r="B1016" s="428" t="s">
        <v>111</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32"/>
      <c r="B1017" s="294" t="s">
        <v>346</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AL1017" si="3045">Z1016</f>
        <v>0</v>
      </c>
      <c r="AA1017" s="411">
        <f t="shared" si="3045"/>
        <v>0</v>
      </c>
      <c r="AB1017" s="411">
        <f t="shared" si="3045"/>
        <v>0</v>
      </c>
      <c r="AC1017" s="411">
        <f t="shared" si="3045"/>
        <v>0</v>
      </c>
      <c r="AD1017" s="411">
        <f t="shared" si="3045"/>
        <v>0</v>
      </c>
      <c r="AE1017" s="411">
        <f t="shared" si="3045"/>
        <v>0</v>
      </c>
      <c r="AF1017" s="411">
        <f t="shared" si="3045"/>
        <v>0</v>
      </c>
      <c r="AG1017" s="411">
        <f t="shared" si="3045"/>
        <v>0</v>
      </c>
      <c r="AH1017" s="411">
        <f t="shared" si="3045"/>
        <v>0</v>
      </c>
      <c r="AI1017" s="411">
        <f t="shared" si="3045"/>
        <v>0</v>
      </c>
      <c r="AJ1017" s="411">
        <f t="shared" si="3045"/>
        <v>0</v>
      </c>
      <c r="AK1017" s="411">
        <f t="shared" si="3045"/>
        <v>0</v>
      </c>
      <c r="AL1017" s="411">
        <f t="shared" si="3045"/>
        <v>0</v>
      </c>
      <c r="AM1017" s="297"/>
    </row>
    <row r="1018" spans="1:39" hidden="1" outlineLevel="1">
      <c r="A1018" s="532"/>
      <c r="B1018" s="322"/>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6"/>
    </row>
    <row r="1019" spans="1:39" hidden="1" outlineLevel="1">
      <c r="A1019" s="532">
        <v>20</v>
      </c>
      <c r="B1019" s="428" t="s">
        <v>110</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26"/>
      <c r="Z1019" s="410"/>
      <c r="AA1019" s="410"/>
      <c r="AB1019" s="410"/>
      <c r="AC1019" s="410"/>
      <c r="AD1019" s="410"/>
      <c r="AE1019" s="410"/>
      <c r="AF1019" s="415"/>
      <c r="AG1019" s="415"/>
      <c r="AH1019" s="415"/>
      <c r="AI1019" s="415"/>
      <c r="AJ1019" s="415"/>
      <c r="AK1019" s="415"/>
      <c r="AL1019" s="415"/>
      <c r="AM1019" s="296">
        <f>SUM(Y1019:AL1019)</f>
        <v>0</v>
      </c>
    </row>
    <row r="1020" spans="1:39" hidden="1" outlineLevel="1">
      <c r="A1020" s="532"/>
      <c r="B1020" s="294" t="s">
        <v>346</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1">
        <f t="shared" ref="Y1020:AL1020" si="3046">Y1019</f>
        <v>0</v>
      </c>
      <c r="Z1020" s="411">
        <f t="shared" si="3046"/>
        <v>0</v>
      </c>
      <c r="AA1020" s="411">
        <f t="shared" si="3046"/>
        <v>0</v>
      </c>
      <c r="AB1020" s="411">
        <f t="shared" si="3046"/>
        <v>0</v>
      </c>
      <c r="AC1020" s="411">
        <f t="shared" si="3046"/>
        <v>0</v>
      </c>
      <c r="AD1020" s="411">
        <f t="shared" si="3046"/>
        <v>0</v>
      </c>
      <c r="AE1020" s="411">
        <f t="shared" si="3046"/>
        <v>0</v>
      </c>
      <c r="AF1020" s="411">
        <f t="shared" si="3046"/>
        <v>0</v>
      </c>
      <c r="AG1020" s="411">
        <f t="shared" si="3046"/>
        <v>0</v>
      </c>
      <c r="AH1020" s="411">
        <f t="shared" si="3046"/>
        <v>0</v>
      </c>
      <c r="AI1020" s="411">
        <f t="shared" si="3046"/>
        <v>0</v>
      </c>
      <c r="AJ1020" s="411">
        <f t="shared" si="3046"/>
        <v>0</v>
      </c>
      <c r="AK1020" s="411">
        <f t="shared" si="3046"/>
        <v>0</v>
      </c>
      <c r="AL1020" s="411">
        <f t="shared" si="3046"/>
        <v>0</v>
      </c>
      <c r="AM1020" s="306"/>
    </row>
    <row r="1021" spans="1:39" ht="15.75" hidden="1" outlineLevel="1">
      <c r="A1021" s="532"/>
      <c r="B1021" s="323"/>
      <c r="C1021" s="300"/>
      <c r="D1021" s="291"/>
      <c r="E1021" s="291"/>
      <c r="F1021" s="291"/>
      <c r="G1021" s="291"/>
      <c r="H1021" s="291"/>
      <c r="I1021" s="291"/>
      <c r="J1021" s="291"/>
      <c r="K1021" s="291"/>
      <c r="L1021" s="291"/>
      <c r="M1021" s="291"/>
      <c r="N1021" s="300"/>
      <c r="O1021" s="291"/>
      <c r="P1021" s="291"/>
      <c r="Q1021" s="291"/>
      <c r="R1021" s="291"/>
      <c r="S1021" s="291"/>
      <c r="T1021" s="291"/>
      <c r="U1021" s="291"/>
      <c r="V1021" s="291"/>
      <c r="W1021" s="291"/>
      <c r="X1021" s="291"/>
      <c r="Y1021" s="412"/>
      <c r="Z1021" s="412"/>
      <c r="AA1021" s="412"/>
      <c r="AB1021" s="412"/>
      <c r="AC1021" s="412"/>
      <c r="AD1021" s="412"/>
      <c r="AE1021" s="412"/>
      <c r="AF1021" s="412"/>
      <c r="AG1021" s="412"/>
      <c r="AH1021" s="412"/>
      <c r="AI1021" s="412"/>
      <c r="AJ1021" s="412"/>
      <c r="AK1021" s="412"/>
      <c r="AL1021" s="412"/>
      <c r="AM1021" s="306"/>
    </row>
    <row r="1022" spans="1:39" ht="15.75" hidden="1" outlineLevel="1">
      <c r="A1022" s="532"/>
      <c r="B1022" s="518" t="s">
        <v>503</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75" hidden="1" outlineLevel="1">
      <c r="A1023" s="532"/>
      <c r="B1023" s="504" t="s">
        <v>499</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 hidden="1" customHeight="1" outlineLevel="1">
      <c r="A1024" s="532">
        <v>21</v>
      </c>
      <c r="B1024" s="428" t="s">
        <v>113</v>
      </c>
      <c r="C1024" s="291" t="s">
        <v>25</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ht="15" hidden="1" customHeight="1" outlineLevel="1">
      <c r="A1025" s="532"/>
      <c r="B1025" s="294" t="s">
        <v>346</v>
      </c>
      <c r="C1025" s="291" t="s">
        <v>163</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1">
        <f>Y1024</f>
        <v>0</v>
      </c>
      <c r="Z1025" s="411">
        <f t="shared" ref="Z1025" si="3047">Z1024</f>
        <v>0</v>
      </c>
      <c r="AA1025" s="411">
        <f t="shared" ref="AA1025" si="3048">AA1024</f>
        <v>0</v>
      </c>
      <c r="AB1025" s="411">
        <f t="shared" ref="AB1025" si="3049">AB1024</f>
        <v>0</v>
      </c>
      <c r="AC1025" s="411">
        <f t="shared" ref="AC1025" si="3050">AC1024</f>
        <v>0</v>
      </c>
      <c r="AD1025" s="411">
        <f t="shared" ref="AD1025" si="3051">AD1024</f>
        <v>0</v>
      </c>
      <c r="AE1025" s="411">
        <f t="shared" ref="AE1025" si="3052">AE1024</f>
        <v>0</v>
      </c>
      <c r="AF1025" s="411">
        <f t="shared" ref="AF1025" si="3053">AF1024</f>
        <v>0</v>
      </c>
      <c r="AG1025" s="411">
        <f t="shared" ref="AG1025" si="3054">AG1024</f>
        <v>0</v>
      </c>
      <c r="AH1025" s="411">
        <f t="shared" ref="AH1025" si="3055">AH1024</f>
        <v>0</v>
      </c>
      <c r="AI1025" s="411">
        <f t="shared" ref="AI1025" si="3056">AI1024</f>
        <v>0</v>
      </c>
      <c r="AJ1025" s="411">
        <f t="shared" ref="AJ1025" si="3057">AJ1024</f>
        <v>0</v>
      </c>
      <c r="AK1025" s="411">
        <f t="shared" ref="AK1025" si="3058">AK1024</f>
        <v>0</v>
      </c>
      <c r="AL1025" s="411">
        <f t="shared" ref="AL1025" si="3059">AL1024</f>
        <v>0</v>
      </c>
      <c r="AM1025" s="306"/>
    </row>
    <row r="1026" spans="1:39" ht="15" hidden="1" customHeight="1" outlineLevel="1">
      <c r="A1026" s="532"/>
      <c r="B1026" s="29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2">
        <v>22</v>
      </c>
      <c r="B1027" s="428" t="s">
        <v>114</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2"/>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3060">Z1027</f>
        <v>0</v>
      </c>
      <c r="AA1028" s="411">
        <f t="shared" ref="AA1028" si="3061">AA1027</f>
        <v>0</v>
      </c>
      <c r="AB1028" s="411">
        <f t="shared" ref="AB1028" si="3062">AB1027</f>
        <v>0</v>
      </c>
      <c r="AC1028" s="411">
        <f t="shared" ref="AC1028" si="3063">AC1027</f>
        <v>0</v>
      </c>
      <c r="AD1028" s="411">
        <f t="shared" ref="AD1028" si="3064">AD1027</f>
        <v>0</v>
      </c>
      <c r="AE1028" s="411">
        <f t="shared" ref="AE1028" si="3065">AE1027</f>
        <v>0</v>
      </c>
      <c r="AF1028" s="411">
        <f t="shared" ref="AF1028" si="3066">AF1027</f>
        <v>0</v>
      </c>
      <c r="AG1028" s="411">
        <f t="shared" ref="AG1028" si="3067">AG1027</f>
        <v>0</v>
      </c>
      <c r="AH1028" s="411">
        <f t="shared" ref="AH1028" si="3068">AH1027</f>
        <v>0</v>
      </c>
      <c r="AI1028" s="411">
        <f t="shared" ref="AI1028" si="3069">AI1027</f>
        <v>0</v>
      </c>
      <c r="AJ1028" s="411">
        <f t="shared" ref="AJ1028" si="3070">AJ1027</f>
        <v>0</v>
      </c>
      <c r="AK1028" s="411">
        <f t="shared" ref="AK1028" si="3071">AK1027</f>
        <v>0</v>
      </c>
      <c r="AL1028" s="411">
        <f t="shared" ref="AL1028" si="3072">AL1027</f>
        <v>0</v>
      </c>
      <c r="AM1028" s="306"/>
    </row>
    <row r="1029" spans="1:39" ht="15" hidden="1" customHeight="1" outlineLevel="1">
      <c r="A1029" s="532"/>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2">
        <v>23</v>
      </c>
      <c r="B1030" s="428" t="s">
        <v>115</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2"/>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3073">Z1030</f>
        <v>0</v>
      </c>
      <c r="AA1031" s="411">
        <f t="shared" ref="AA1031" si="3074">AA1030</f>
        <v>0</v>
      </c>
      <c r="AB1031" s="411">
        <f t="shared" ref="AB1031" si="3075">AB1030</f>
        <v>0</v>
      </c>
      <c r="AC1031" s="411">
        <f t="shared" ref="AC1031" si="3076">AC1030</f>
        <v>0</v>
      </c>
      <c r="AD1031" s="411">
        <f t="shared" ref="AD1031" si="3077">AD1030</f>
        <v>0</v>
      </c>
      <c r="AE1031" s="411">
        <f t="shared" ref="AE1031" si="3078">AE1030</f>
        <v>0</v>
      </c>
      <c r="AF1031" s="411">
        <f t="shared" ref="AF1031" si="3079">AF1030</f>
        <v>0</v>
      </c>
      <c r="AG1031" s="411">
        <f t="shared" ref="AG1031" si="3080">AG1030</f>
        <v>0</v>
      </c>
      <c r="AH1031" s="411">
        <f t="shared" ref="AH1031" si="3081">AH1030</f>
        <v>0</v>
      </c>
      <c r="AI1031" s="411">
        <f t="shared" ref="AI1031" si="3082">AI1030</f>
        <v>0</v>
      </c>
      <c r="AJ1031" s="411">
        <f t="shared" ref="AJ1031" si="3083">AJ1030</f>
        <v>0</v>
      </c>
      <c r="AK1031" s="411">
        <f t="shared" ref="AK1031" si="3084">AK1030</f>
        <v>0</v>
      </c>
      <c r="AL1031" s="411">
        <f t="shared" ref="AL1031" si="3085">AL1030</f>
        <v>0</v>
      </c>
      <c r="AM1031" s="306"/>
    </row>
    <row r="1032" spans="1:39" ht="15" hidden="1" customHeight="1" outlineLevel="1">
      <c r="A1032" s="532"/>
      <c r="B1032" s="430"/>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24</v>
      </c>
      <c r="B1033" s="428" t="s">
        <v>116</v>
      </c>
      <c r="C1033" s="291" t="s">
        <v>25</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0"/>
      <c r="Z1033" s="410"/>
      <c r="AA1033" s="410"/>
      <c r="AB1033" s="410"/>
      <c r="AC1033" s="410"/>
      <c r="AD1033" s="410"/>
      <c r="AE1033" s="410"/>
      <c r="AF1033" s="410"/>
      <c r="AG1033" s="410"/>
      <c r="AH1033" s="410"/>
      <c r="AI1033" s="410"/>
      <c r="AJ1033" s="410"/>
      <c r="AK1033" s="410"/>
      <c r="AL1033" s="410"/>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1">
        <f>Y1033</f>
        <v>0</v>
      </c>
      <c r="Z1034" s="411">
        <f t="shared" ref="Z1034" si="3086">Z1033</f>
        <v>0</v>
      </c>
      <c r="AA1034" s="411">
        <f t="shared" ref="AA1034" si="3087">AA1033</f>
        <v>0</v>
      </c>
      <c r="AB1034" s="411">
        <f t="shared" ref="AB1034" si="3088">AB1033</f>
        <v>0</v>
      </c>
      <c r="AC1034" s="411">
        <f t="shared" ref="AC1034" si="3089">AC1033</f>
        <v>0</v>
      </c>
      <c r="AD1034" s="411">
        <f t="shared" ref="AD1034" si="3090">AD1033</f>
        <v>0</v>
      </c>
      <c r="AE1034" s="411">
        <f t="shared" ref="AE1034" si="3091">AE1033</f>
        <v>0</v>
      </c>
      <c r="AF1034" s="411">
        <f t="shared" ref="AF1034" si="3092">AF1033</f>
        <v>0</v>
      </c>
      <c r="AG1034" s="411">
        <f t="shared" ref="AG1034" si="3093">AG1033</f>
        <v>0</v>
      </c>
      <c r="AH1034" s="411">
        <f t="shared" ref="AH1034" si="3094">AH1033</f>
        <v>0</v>
      </c>
      <c r="AI1034" s="411">
        <f t="shared" ref="AI1034" si="3095">AI1033</f>
        <v>0</v>
      </c>
      <c r="AJ1034" s="411">
        <f t="shared" ref="AJ1034" si="3096">AJ1033</f>
        <v>0</v>
      </c>
      <c r="AK1034" s="411">
        <f t="shared" ref="AK1034" si="3097">AK1033</f>
        <v>0</v>
      </c>
      <c r="AL1034" s="411">
        <f t="shared" ref="AL1034" si="3098">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c r="B1036" s="288" t="s">
        <v>500</v>
      </c>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v>25</v>
      </c>
      <c r="B1037" s="428" t="s">
        <v>117</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5"/>
      <c r="AA1037" s="415"/>
      <c r="AB1037" s="415"/>
      <c r="AC1037" s="415"/>
      <c r="AD1037" s="415"/>
      <c r="AE1037" s="415"/>
      <c r="AF1037" s="415"/>
      <c r="AG1037" s="415"/>
      <c r="AH1037" s="415"/>
      <c r="AI1037" s="415"/>
      <c r="AJ1037" s="415"/>
      <c r="AK1037" s="415"/>
      <c r="AL1037" s="415"/>
      <c r="AM1037" s="296">
        <f>SUM(Y1037:AL1037)</f>
        <v>0</v>
      </c>
    </row>
    <row r="1038" spans="1:39" ht="15" hidden="1" customHeight="1" outlineLevel="1">
      <c r="A1038" s="532"/>
      <c r="B1038" s="294" t="s">
        <v>346</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Y1037</f>
        <v>0</v>
      </c>
      <c r="Z1038" s="411">
        <f t="shared" ref="Z1038" si="3099">Z1037</f>
        <v>0</v>
      </c>
      <c r="AA1038" s="411">
        <f t="shared" ref="AA1038" si="3100">AA1037</f>
        <v>0</v>
      </c>
      <c r="AB1038" s="411">
        <f t="shared" ref="AB1038" si="3101">AB1037</f>
        <v>0</v>
      </c>
      <c r="AC1038" s="411">
        <f t="shared" ref="AC1038" si="3102">AC1037</f>
        <v>0</v>
      </c>
      <c r="AD1038" s="411">
        <f t="shared" ref="AD1038" si="3103">AD1037</f>
        <v>0</v>
      </c>
      <c r="AE1038" s="411">
        <f t="shared" ref="AE1038" si="3104">AE1037</f>
        <v>0</v>
      </c>
      <c r="AF1038" s="411">
        <f t="shared" ref="AF1038" si="3105">AF1037</f>
        <v>0</v>
      </c>
      <c r="AG1038" s="411">
        <f t="shared" ref="AG1038" si="3106">AG1037</f>
        <v>0</v>
      </c>
      <c r="AH1038" s="411">
        <f t="shared" ref="AH1038" si="3107">AH1037</f>
        <v>0</v>
      </c>
      <c r="AI1038" s="411">
        <f t="shared" ref="AI1038" si="3108">AI1037</f>
        <v>0</v>
      </c>
      <c r="AJ1038" s="411">
        <f t="shared" ref="AJ1038" si="3109">AJ1037</f>
        <v>0</v>
      </c>
      <c r="AK1038" s="411">
        <f t="shared" ref="AK1038" si="3110">AK1037</f>
        <v>0</v>
      </c>
      <c r="AL1038" s="411">
        <f t="shared" ref="AL1038" si="3111">AL1037</f>
        <v>0</v>
      </c>
      <c r="AM1038" s="306"/>
    </row>
    <row r="1039" spans="1:39" ht="15" hidden="1" customHeight="1" outlineLevel="1">
      <c r="A1039" s="532"/>
      <c r="B1039" s="294"/>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2">
        <v>26</v>
      </c>
      <c r="B1040" s="428" t="s">
        <v>118</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2"/>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3112">Z1040</f>
        <v>0</v>
      </c>
      <c r="AA1041" s="411">
        <f t="shared" ref="AA1041" si="3113">AA1040</f>
        <v>0</v>
      </c>
      <c r="AB1041" s="411">
        <f t="shared" ref="AB1041" si="3114">AB1040</f>
        <v>0</v>
      </c>
      <c r="AC1041" s="411">
        <f t="shared" ref="AC1041" si="3115">AC1040</f>
        <v>0</v>
      </c>
      <c r="AD1041" s="411">
        <f t="shared" ref="AD1041" si="3116">AD1040</f>
        <v>0</v>
      </c>
      <c r="AE1041" s="411">
        <f t="shared" ref="AE1041" si="3117">AE1040</f>
        <v>0</v>
      </c>
      <c r="AF1041" s="411">
        <f t="shared" ref="AF1041" si="3118">AF1040</f>
        <v>0</v>
      </c>
      <c r="AG1041" s="411">
        <f t="shared" ref="AG1041" si="3119">AG1040</f>
        <v>0</v>
      </c>
      <c r="AH1041" s="411">
        <f t="shared" ref="AH1041" si="3120">AH1040</f>
        <v>0</v>
      </c>
      <c r="AI1041" s="411">
        <f t="shared" ref="AI1041" si="3121">AI1040</f>
        <v>0</v>
      </c>
      <c r="AJ1041" s="411">
        <f t="shared" ref="AJ1041" si="3122">AJ1040</f>
        <v>0</v>
      </c>
      <c r="AK1041" s="411">
        <f t="shared" ref="AK1041" si="3123">AK1040</f>
        <v>0</v>
      </c>
      <c r="AL1041" s="411">
        <f t="shared" ref="AL1041" si="3124">AL1040</f>
        <v>0</v>
      </c>
      <c r="AM1041" s="306"/>
    </row>
    <row r="1042" spans="1:39" ht="15" hidden="1" customHeight="1" outlineLevel="1">
      <c r="A1042" s="532"/>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2">
        <v>27</v>
      </c>
      <c r="B1043" s="428" t="s">
        <v>119</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2"/>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 t="shared" ref="Z1044" si="3125">Z1043</f>
        <v>0</v>
      </c>
      <c r="AA1044" s="411">
        <f t="shared" ref="AA1044" si="3126">AA1043</f>
        <v>0</v>
      </c>
      <c r="AB1044" s="411">
        <f t="shared" ref="AB1044" si="3127">AB1043</f>
        <v>0</v>
      </c>
      <c r="AC1044" s="411">
        <f t="shared" ref="AC1044" si="3128">AC1043</f>
        <v>0</v>
      </c>
      <c r="AD1044" s="411">
        <f t="shared" ref="AD1044" si="3129">AD1043</f>
        <v>0</v>
      </c>
      <c r="AE1044" s="411">
        <f t="shared" ref="AE1044" si="3130">AE1043</f>
        <v>0</v>
      </c>
      <c r="AF1044" s="411">
        <f t="shared" ref="AF1044" si="3131">AF1043</f>
        <v>0</v>
      </c>
      <c r="AG1044" s="411">
        <f t="shared" ref="AG1044" si="3132">AG1043</f>
        <v>0</v>
      </c>
      <c r="AH1044" s="411">
        <f t="shared" ref="AH1044" si="3133">AH1043</f>
        <v>0</v>
      </c>
      <c r="AI1044" s="411">
        <f t="shared" ref="AI1044" si="3134">AI1043</f>
        <v>0</v>
      </c>
      <c r="AJ1044" s="411">
        <f t="shared" ref="AJ1044" si="3135">AJ1043</f>
        <v>0</v>
      </c>
      <c r="AK1044" s="411">
        <f t="shared" ref="AK1044" si="3136">AK1043</f>
        <v>0</v>
      </c>
      <c r="AL1044" s="411">
        <f t="shared" ref="AL1044" si="3137">AL1043</f>
        <v>0</v>
      </c>
      <c r="AM1044" s="306"/>
    </row>
    <row r="1045" spans="1:39" ht="15" hidden="1" customHeight="1" outlineLevel="1">
      <c r="A1045" s="532"/>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2">
        <v>28</v>
      </c>
      <c r="B1046" s="428" t="s">
        <v>120</v>
      </c>
      <c r="C1046" s="291" t="s">
        <v>25</v>
      </c>
      <c r="D1046" s="295"/>
      <c r="E1046" s="295"/>
      <c r="F1046" s="295"/>
      <c r="G1046" s="295"/>
      <c r="H1046" s="295"/>
      <c r="I1046" s="295"/>
      <c r="J1046" s="295"/>
      <c r="K1046" s="295"/>
      <c r="L1046" s="295"/>
      <c r="M1046" s="295"/>
      <c r="N1046" s="295">
        <v>12</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2"/>
      <c r="B1047" s="294" t="s">
        <v>346</v>
      </c>
      <c r="C1047" s="291" t="s">
        <v>163</v>
      </c>
      <c r="D1047" s="295"/>
      <c r="E1047" s="295"/>
      <c r="F1047" s="295"/>
      <c r="G1047" s="295"/>
      <c r="H1047" s="295"/>
      <c r="I1047" s="295"/>
      <c r="J1047" s="295"/>
      <c r="K1047" s="295"/>
      <c r="L1047" s="295"/>
      <c r="M1047" s="295"/>
      <c r="N1047" s="295">
        <f>N1046</f>
        <v>12</v>
      </c>
      <c r="O1047" s="295"/>
      <c r="P1047" s="295"/>
      <c r="Q1047" s="295"/>
      <c r="R1047" s="295"/>
      <c r="S1047" s="295"/>
      <c r="T1047" s="295"/>
      <c r="U1047" s="295"/>
      <c r="V1047" s="295"/>
      <c r="W1047" s="295"/>
      <c r="X1047" s="295"/>
      <c r="Y1047" s="411">
        <f>Y1046</f>
        <v>0</v>
      </c>
      <c r="Z1047" s="411">
        <f>Z1046</f>
        <v>0</v>
      </c>
      <c r="AA1047" s="411">
        <f t="shared" ref="AA1047" si="3138">AA1046</f>
        <v>0</v>
      </c>
      <c r="AB1047" s="411">
        <f t="shared" ref="AB1047" si="3139">AB1046</f>
        <v>0</v>
      </c>
      <c r="AC1047" s="411">
        <f t="shared" ref="AC1047" si="3140">AC1046</f>
        <v>0</v>
      </c>
      <c r="AD1047" s="411">
        <f t="shared" ref="AD1047" si="3141">AD1046</f>
        <v>0</v>
      </c>
      <c r="AE1047" s="411">
        <f>AE1046</f>
        <v>0</v>
      </c>
      <c r="AF1047" s="411">
        <f t="shared" ref="AF1047" si="3142">AF1046</f>
        <v>0</v>
      </c>
      <c r="AG1047" s="411">
        <f t="shared" ref="AG1047" si="3143">AG1046</f>
        <v>0</v>
      </c>
      <c r="AH1047" s="411">
        <f t="shared" ref="AH1047" si="3144">AH1046</f>
        <v>0</v>
      </c>
      <c r="AI1047" s="411">
        <f t="shared" ref="AI1047" si="3145">AI1046</f>
        <v>0</v>
      </c>
      <c r="AJ1047" s="411">
        <f t="shared" ref="AJ1047" si="3146">AJ1046</f>
        <v>0</v>
      </c>
      <c r="AK1047" s="411">
        <f t="shared" ref="AK1047" si="3147">AK1046</f>
        <v>0</v>
      </c>
      <c r="AL1047" s="411">
        <f t="shared" ref="AL1047" si="3148">AL1046</f>
        <v>0</v>
      </c>
      <c r="AM1047" s="306"/>
    </row>
    <row r="1048" spans="1:39" ht="15" hidden="1" customHeight="1" outlineLevel="1">
      <c r="A1048" s="532"/>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29</v>
      </c>
      <c r="B1049" s="428" t="s">
        <v>121</v>
      </c>
      <c r="C1049" s="291" t="s">
        <v>25</v>
      </c>
      <c r="D1049" s="295"/>
      <c r="E1049" s="295"/>
      <c r="F1049" s="295"/>
      <c r="G1049" s="295"/>
      <c r="H1049" s="295"/>
      <c r="I1049" s="295"/>
      <c r="J1049" s="295"/>
      <c r="K1049" s="295"/>
      <c r="L1049" s="295"/>
      <c r="M1049" s="295"/>
      <c r="N1049" s="295">
        <v>3</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3</v>
      </c>
      <c r="O1050" s="295"/>
      <c r="P1050" s="295"/>
      <c r="Q1050" s="295"/>
      <c r="R1050" s="295"/>
      <c r="S1050" s="295"/>
      <c r="T1050" s="295"/>
      <c r="U1050" s="295"/>
      <c r="V1050" s="295"/>
      <c r="W1050" s="295"/>
      <c r="X1050" s="295"/>
      <c r="Y1050" s="411">
        <f>Y1049</f>
        <v>0</v>
      </c>
      <c r="Z1050" s="411">
        <f t="shared" ref="Z1050" si="3149">Z1049</f>
        <v>0</v>
      </c>
      <c r="AA1050" s="411">
        <f t="shared" ref="AA1050" si="3150">AA1049</f>
        <v>0</v>
      </c>
      <c r="AB1050" s="411">
        <f t="shared" ref="AB1050" si="3151">AB1049</f>
        <v>0</v>
      </c>
      <c r="AC1050" s="411">
        <f t="shared" ref="AC1050" si="3152">AC1049</f>
        <v>0</v>
      </c>
      <c r="AD1050" s="411">
        <f t="shared" ref="AD1050" si="3153">AD1049</f>
        <v>0</v>
      </c>
      <c r="AE1050" s="411">
        <f t="shared" ref="AE1050" si="3154">AE1049</f>
        <v>0</v>
      </c>
      <c r="AF1050" s="411">
        <f t="shared" ref="AF1050" si="3155">AF1049</f>
        <v>0</v>
      </c>
      <c r="AG1050" s="411">
        <f t="shared" ref="AG1050" si="3156">AG1049</f>
        <v>0</v>
      </c>
      <c r="AH1050" s="411">
        <f t="shared" ref="AH1050" si="3157">AH1049</f>
        <v>0</v>
      </c>
      <c r="AI1050" s="411">
        <f t="shared" ref="AI1050" si="3158">AI1049</f>
        <v>0</v>
      </c>
      <c r="AJ1050" s="411">
        <f t="shared" ref="AJ1050" si="3159">AJ1049</f>
        <v>0</v>
      </c>
      <c r="AK1050" s="411">
        <f t="shared" ref="AK1050" si="3160">AK1049</f>
        <v>0</v>
      </c>
      <c r="AL1050" s="411">
        <f t="shared" ref="AL1050" si="3161">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30</v>
      </c>
      <c r="B1052" s="428" t="s">
        <v>122</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162">Z1052</f>
        <v>0</v>
      </c>
      <c r="AA1053" s="411">
        <f t="shared" ref="AA1053" si="3163">AA1052</f>
        <v>0</v>
      </c>
      <c r="AB1053" s="411">
        <f t="shared" ref="AB1053" si="3164">AB1052</f>
        <v>0</v>
      </c>
      <c r="AC1053" s="411">
        <f t="shared" ref="AC1053" si="3165">AC1052</f>
        <v>0</v>
      </c>
      <c r="AD1053" s="411">
        <f t="shared" ref="AD1053" si="3166">AD1052</f>
        <v>0</v>
      </c>
      <c r="AE1053" s="411">
        <f t="shared" ref="AE1053" si="3167">AE1052</f>
        <v>0</v>
      </c>
      <c r="AF1053" s="411">
        <f t="shared" ref="AF1053" si="3168">AF1052</f>
        <v>0</v>
      </c>
      <c r="AG1053" s="411">
        <f t="shared" ref="AG1053" si="3169">AG1052</f>
        <v>0</v>
      </c>
      <c r="AH1053" s="411">
        <f t="shared" ref="AH1053" si="3170">AH1052</f>
        <v>0</v>
      </c>
      <c r="AI1053" s="411">
        <f t="shared" ref="AI1053" si="3171">AI1052</f>
        <v>0</v>
      </c>
      <c r="AJ1053" s="411">
        <f t="shared" ref="AJ1053" si="3172">AJ1052</f>
        <v>0</v>
      </c>
      <c r="AK1053" s="411">
        <f t="shared" ref="AK1053" si="3173">AK1052</f>
        <v>0</v>
      </c>
      <c r="AL1053" s="411">
        <f t="shared" ref="AL1053" si="3174">AL1052</f>
        <v>0</v>
      </c>
      <c r="AM1053" s="306"/>
    </row>
    <row r="1054" spans="1:39" ht="15" hidden="1" customHeight="1" outlineLevel="1">
      <c r="A1054" s="532"/>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31</v>
      </c>
      <c r="B1055" s="428" t="s">
        <v>123</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175">Z1055</f>
        <v>0</v>
      </c>
      <c r="AA1056" s="411">
        <f t="shared" ref="AA1056" si="3176">AA1055</f>
        <v>0</v>
      </c>
      <c r="AB1056" s="411">
        <f t="shared" ref="AB1056" si="3177">AB1055</f>
        <v>0</v>
      </c>
      <c r="AC1056" s="411">
        <f t="shared" ref="AC1056" si="3178">AC1055</f>
        <v>0</v>
      </c>
      <c r="AD1056" s="411">
        <f t="shared" ref="AD1056" si="3179">AD1055</f>
        <v>0</v>
      </c>
      <c r="AE1056" s="411">
        <f t="shared" ref="AE1056" si="3180">AE1055</f>
        <v>0</v>
      </c>
      <c r="AF1056" s="411">
        <f t="shared" ref="AF1056" si="3181">AF1055</f>
        <v>0</v>
      </c>
      <c r="AG1056" s="411">
        <f t="shared" ref="AG1056" si="3182">AG1055</f>
        <v>0</v>
      </c>
      <c r="AH1056" s="411">
        <f t="shared" ref="AH1056" si="3183">AH1055</f>
        <v>0</v>
      </c>
      <c r="AI1056" s="411">
        <f t="shared" ref="AI1056" si="3184">AI1055</f>
        <v>0</v>
      </c>
      <c r="AJ1056" s="411">
        <f t="shared" ref="AJ1056" si="3185">AJ1055</f>
        <v>0</v>
      </c>
      <c r="AK1056" s="411">
        <f t="shared" ref="AK1056" si="3186">AK1055</f>
        <v>0</v>
      </c>
      <c r="AL1056" s="411">
        <f t="shared" ref="AL1056" si="3187">AL1055</f>
        <v>0</v>
      </c>
      <c r="AM1056" s="306"/>
    </row>
    <row r="1057" spans="1:39" ht="15" hidden="1" customHeight="1" outlineLevel="1">
      <c r="A1057" s="532"/>
      <c r="B1057" s="428"/>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32</v>
      </c>
      <c r="B1058" s="428" t="s">
        <v>124</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3188">Z1058</f>
        <v>0</v>
      </c>
      <c r="AA1059" s="411">
        <f t="shared" ref="AA1059" si="3189">AA1058</f>
        <v>0</v>
      </c>
      <c r="AB1059" s="411">
        <f t="shared" ref="AB1059" si="3190">AB1058</f>
        <v>0</v>
      </c>
      <c r="AC1059" s="411">
        <f t="shared" ref="AC1059" si="3191">AC1058</f>
        <v>0</v>
      </c>
      <c r="AD1059" s="411">
        <f t="shared" ref="AD1059" si="3192">AD1058</f>
        <v>0</v>
      </c>
      <c r="AE1059" s="411">
        <f t="shared" ref="AE1059" si="3193">AE1058</f>
        <v>0</v>
      </c>
      <c r="AF1059" s="411">
        <f t="shared" ref="AF1059" si="3194">AF1058</f>
        <v>0</v>
      </c>
      <c r="AG1059" s="411">
        <f t="shared" ref="AG1059" si="3195">AG1058</f>
        <v>0</v>
      </c>
      <c r="AH1059" s="411">
        <f t="shared" ref="AH1059" si="3196">AH1058</f>
        <v>0</v>
      </c>
      <c r="AI1059" s="411">
        <f t="shared" ref="AI1059" si="3197">AI1058</f>
        <v>0</v>
      </c>
      <c r="AJ1059" s="411">
        <f t="shared" ref="AJ1059" si="3198">AJ1058</f>
        <v>0</v>
      </c>
      <c r="AK1059" s="411">
        <f t="shared" ref="AK1059" si="3199">AK1058</f>
        <v>0</v>
      </c>
      <c r="AL1059" s="411">
        <f t="shared" ref="AL1059" si="3200">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c r="B1061" s="288" t="s">
        <v>501</v>
      </c>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v>33</v>
      </c>
      <c r="B1062" s="428" t="s">
        <v>125</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32"/>
      <c r="B1063" s="294" t="s">
        <v>346</v>
      </c>
      <c r="C1063" s="291" t="s">
        <v>163</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3201">Z1062</f>
        <v>0</v>
      </c>
      <c r="AA1063" s="411">
        <f t="shared" ref="AA1063" si="3202">AA1062</f>
        <v>0</v>
      </c>
      <c r="AB1063" s="411">
        <f t="shared" ref="AB1063" si="3203">AB1062</f>
        <v>0</v>
      </c>
      <c r="AC1063" s="411">
        <f t="shared" ref="AC1063" si="3204">AC1062</f>
        <v>0</v>
      </c>
      <c r="AD1063" s="411">
        <f t="shared" ref="AD1063" si="3205">AD1062</f>
        <v>0</v>
      </c>
      <c r="AE1063" s="411">
        <f t="shared" ref="AE1063" si="3206">AE1062</f>
        <v>0</v>
      </c>
      <c r="AF1063" s="411">
        <f t="shared" ref="AF1063" si="3207">AF1062</f>
        <v>0</v>
      </c>
      <c r="AG1063" s="411">
        <f t="shared" ref="AG1063" si="3208">AG1062</f>
        <v>0</v>
      </c>
      <c r="AH1063" s="411">
        <f t="shared" ref="AH1063" si="3209">AH1062</f>
        <v>0</v>
      </c>
      <c r="AI1063" s="411">
        <f t="shared" ref="AI1063" si="3210">AI1062</f>
        <v>0</v>
      </c>
      <c r="AJ1063" s="411">
        <f t="shared" ref="AJ1063" si="3211">AJ1062</f>
        <v>0</v>
      </c>
      <c r="AK1063" s="411">
        <f t="shared" ref="AK1063" si="3212">AK1062</f>
        <v>0</v>
      </c>
      <c r="AL1063" s="411">
        <f t="shared" ref="AL1063" si="3213">AL1062</f>
        <v>0</v>
      </c>
      <c r="AM1063" s="306"/>
    </row>
    <row r="1064" spans="1:39" ht="15" hidden="1" customHeight="1" outlineLevel="1">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2">
        <v>34</v>
      </c>
      <c r="B1065" s="428" t="s">
        <v>126</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2"/>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3214">Z1065</f>
        <v>0</v>
      </c>
      <c r="AA1066" s="411">
        <f t="shared" ref="AA1066" si="3215">AA1065</f>
        <v>0</v>
      </c>
      <c r="AB1066" s="411">
        <f t="shared" ref="AB1066" si="3216">AB1065</f>
        <v>0</v>
      </c>
      <c r="AC1066" s="411">
        <f t="shared" ref="AC1066" si="3217">AC1065</f>
        <v>0</v>
      </c>
      <c r="AD1066" s="411">
        <f t="shared" ref="AD1066" si="3218">AD1065</f>
        <v>0</v>
      </c>
      <c r="AE1066" s="411">
        <f t="shared" ref="AE1066" si="3219">AE1065</f>
        <v>0</v>
      </c>
      <c r="AF1066" s="411">
        <f t="shared" ref="AF1066" si="3220">AF1065</f>
        <v>0</v>
      </c>
      <c r="AG1066" s="411">
        <f t="shared" ref="AG1066" si="3221">AG1065</f>
        <v>0</v>
      </c>
      <c r="AH1066" s="411">
        <f t="shared" ref="AH1066" si="3222">AH1065</f>
        <v>0</v>
      </c>
      <c r="AI1066" s="411">
        <f t="shared" ref="AI1066" si="3223">AI1065</f>
        <v>0</v>
      </c>
      <c r="AJ1066" s="411">
        <f t="shared" ref="AJ1066" si="3224">AJ1065</f>
        <v>0</v>
      </c>
      <c r="AK1066" s="411">
        <f t="shared" ref="AK1066" si="3225">AK1065</f>
        <v>0</v>
      </c>
      <c r="AL1066" s="411">
        <f t="shared" ref="AL1066" si="3226">AL1065</f>
        <v>0</v>
      </c>
      <c r="AM1066" s="306"/>
    </row>
    <row r="1067" spans="1:39" ht="15" hidden="1" customHeight="1" outlineLevel="1">
      <c r="A1067" s="532"/>
      <c r="B1067" s="428"/>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2">
        <v>35</v>
      </c>
      <c r="B1068" s="428" t="s">
        <v>127</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3227">Z1068</f>
        <v>0</v>
      </c>
      <c r="AA1069" s="411">
        <f t="shared" ref="AA1069" si="3228">AA1068</f>
        <v>0</v>
      </c>
      <c r="AB1069" s="411">
        <f t="shared" ref="AB1069" si="3229">AB1068</f>
        <v>0</v>
      </c>
      <c r="AC1069" s="411">
        <f t="shared" ref="AC1069" si="3230">AC1068</f>
        <v>0</v>
      </c>
      <c r="AD1069" s="411">
        <f t="shared" ref="AD1069" si="3231">AD1068</f>
        <v>0</v>
      </c>
      <c r="AE1069" s="411">
        <f t="shared" ref="AE1069" si="3232">AE1068</f>
        <v>0</v>
      </c>
      <c r="AF1069" s="411">
        <f t="shared" ref="AF1069" si="3233">AF1068</f>
        <v>0</v>
      </c>
      <c r="AG1069" s="411">
        <f t="shared" ref="AG1069" si="3234">AG1068</f>
        <v>0</v>
      </c>
      <c r="AH1069" s="411">
        <f t="shared" ref="AH1069" si="3235">AH1068</f>
        <v>0</v>
      </c>
      <c r="AI1069" s="411">
        <f t="shared" ref="AI1069" si="3236">AI1068</f>
        <v>0</v>
      </c>
      <c r="AJ1069" s="411">
        <f t="shared" ref="AJ1069" si="3237">AJ1068</f>
        <v>0</v>
      </c>
      <c r="AK1069" s="411">
        <f t="shared" ref="AK1069" si="3238">AK1068</f>
        <v>0</v>
      </c>
      <c r="AL1069" s="411">
        <f t="shared" ref="AL1069" si="3239">AL1068</f>
        <v>0</v>
      </c>
      <c r="AM1069" s="306"/>
    </row>
    <row r="1070" spans="1:39" ht="15" hidden="1" customHeight="1" outlineLevel="1">
      <c r="A1070" s="532"/>
      <c r="B1070" s="431"/>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c r="B1071" s="288" t="s">
        <v>502</v>
      </c>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28.5" hidden="1" customHeight="1" outlineLevel="1">
      <c r="A1072" s="532">
        <v>36</v>
      </c>
      <c r="B1072" s="428" t="s">
        <v>128</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3240">Z1072</f>
        <v>0</v>
      </c>
      <c r="AA1073" s="411">
        <f t="shared" ref="AA1073" si="3241">AA1072</f>
        <v>0</v>
      </c>
      <c r="AB1073" s="411">
        <f t="shared" ref="AB1073" si="3242">AB1072</f>
        <v>0</v>
      </c>
      <c r="AC1073" s="411">
        <f t="shared" ref="AC1073" si="3243">AC1072</f>
        <v>0</v>
      </c>
      <c r="AD1073" s="411">
        <f t="shared" ref="AD1073" si="3244">AD1072</f>
        <v>0</v>
      </c>
      <c r="AE1073" s="411">
        <f t="shared" ref="AE1073" si="3245">AE1072</f>
        <v>0</v>
      </c>
      <c r="AF1073" s="411">
        <f t="shared" ref="AF1073" si="3246">AF1072</f>
        <v>0</v>
      </c>
      <c r="AG1073" s="411">
        <f t="shared" ref="AG1073" si="3247">AG1072</f>
        <v>0</v>
      </c>
      <c r="AH1073" s="411">
        <f t="shared" ref="AH1073" si="3248">AH1072</f>
        <v>0</v>
      </c>
      <c r="AI1073" s="411">
        <f t="shared" ref="AI1073" si="3249">AI1072</f>
        <v>0</v>
      </c>
      <c r="AJ1073" s="411">
        <f t="shared" ref="AJ1073" si="3250">AJ1072</f>
        <v>0</v>
      </c>
      <c r="AK1073" s="411">
        <f t="shared" ref="AK1073" si="3251">AK1072</f>
        <v>0</v>
      </c>
      <c r="AL1073" s="411">
        <f t="shared" ref="AL1073" si="3252">AL1072</f>
        <v>0</v>
      </c>
      <c r="AM1073" s="306"/>
    </row>
    <row r="1074" spans="1:39" ht="15" hidden="1" customHeight="1" outlineLevel="1">
      <c r="A1074" s="532"/>
      <c r="B1074" s="428"/>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37</v>
      </c>
      <c r="B1075" s="428" t="s">
        <v>129</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3253">Z1075</f>
        <v>0</v>
      </c>
      <c r="AA1076" s="411">
        <f t="shared" ref="AA1076" si="3254">AA1075</f>
        <v>0</v>
      </c>
      <c r="AB1076" s="411">
        <f t="shared" ref="AB1076" si="3255">AB1075</f>
        <v>0</v>
      </c>
      <c r="AC1076" s="411">
        <f t="shared" ref="AC1076" si="3256">AC1075</f>
        <v>0</v>
      </c>
      <c r="AD1076" s="411">
        <f t="shared" ref="AD1076" si="3257">AD1075</f>
        <v>0</v>
      </c>
      <c r="AE1076" s="411">
        <f t="shared" ref="AE1076" si="3258">AE1075</f>
        <v>0</v>
      </c>
      <c r="AF1076" s="411">
        <f t="shared" ref="AF1076" si="3259">AF1075</f>
        <v>0</v>
      </c>
      <c r="AG1076" s="411">
        <f t="shared" ref="AG1076" si="3260">AG1075</f>
        <v>0</v>
      </c>
      <c r="AH1076" s="411">
        <f t="shared" ref="AH1076" si="3261">AH1075</f>
        <v>0</v>
      </c>
      <c r="AI1076" s="411">
        <f t="shared" ref="AI1076" si="3262">AI1075</f>
        <v>0</v>
      </c>
      <c r="AJ1076" s="411">
        <f t="shared" ref="AJ1076" si="3263">AJ1075</f>
        <v>0</v>
      </c>
      <c r="AK1076" s="411">
        <f t="shared" ref="AK1076" si="3264">AK1075</f>
        <v>0</v>
      </c>
      <c r="AL1076" s="411">
        <f t="shared" ref="AL1076" si="3265">AL1075</f>
        <v>0</v>
      </c>
      <c r="AM1076" s="306"/>
    </row>
    <row r="1077" spans="1:39" ht="15" hidden="1" customHeight="1" outlineLevel="1">
      <c r="A1077" s="532"/>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38</v>
      </c>
      <c r="B1078" s="428" t="s">
        <v>130</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3266">Z1078</f>
        <v>0</v>
      </c>
      <c r="AA1079" s="411">
        <f t="shared" ref="AA1079" si="3267">AA1078</f>
        <v>0</v>
      </c>
      <c r="AB1079" s="411">
        <f t="shared" ref="AB1079" si="3268">AB1078</f>
        <v>0</v>
      </c>
      <c r="AC1079" s="411">
        <f t="shared" ref="AC1079" si="3269">AC1078</f>
        <v>0</v>
      </c>
      <c r="AD1079" s="411">
        <f t="shared" ref="AD1079" si="3270">AD1078</f>
        <v>0</v>
      </c>
      <c r="AE1079" s="411">
        <f t="shared" ref="AE1079" si="3271">AE1078</f>
        <v>0</v>
      </c>
      <c r="AF1079" s="411">
        <f t="shared" ref="AF1079" si="3272">AF1078</f>
        <v>0</v>
      </c>
      <c r="AG1079" s="411">
        <f t="shared" ref="AG1079" si="3273">AG1078</f>
        <v>0</v>
      </c>
      <c r="AH1079" s="411">
        <f t="shared" ref="AH1079" si="3274">AH1078</f>
        <v>0</v>
      </c>
      <c r="AI1079" s="411">
        <f t="shared" ref="AI1079" si="3275">AI1078</f>
        <v>0</v>
      </c>
      <c r="AJ1079" s="411">
        <f t="shared" ref="AJ1079" si="3276">AJ1078</f>
        <v>0</v>
      </c>
      <c r="AK1079" s="411">
        <f t="shared" ref="AK1079" si="3277">AK1078</f>
        <v>0</v>
      </c>
      <c r="AL1079" s="411">
        <f t="shared" ref="AL1079" si="3278">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39</v>
      </c>
      <c r="B1081" s="428" t="s">
        <v>131</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3279">Z1081</f>
        <v>0</v>
      </c>
      <c r="AA1082" s="411">
        <f t="shared" ref="AA1082" si="3280">AA1081</f>
        <v>0</v>
      </c>
      <c r="AB1082" s="411">
        <f t="shared" ref="AB1082" si="3281">AB1081</f>
        <v>0</v>
      </c>
      <c r="AC1082" s="411">
        <f t="shared" ref="AC1082" si="3282">AC1081</f>
        <v>0</v>
      </c>
      <c r="AD1082" s="411">
        <f t="shared" ref="AD1082" si="3283">AD1081</f>
        <v>0</v>
      </c>
      <c r="AE1082" s="411">
        <f t="shared" ref="AE1082" si="3284">AE1081</f>
        <v>0</v>
      </c>
      <c r="AF1082" s="411">
        <f t="shared" ref="AF1082" si="3285">AF1081</f>
        <v>0</v>
      </c>
      <c r="AG1082" s="411">
        <f t="shared" ref="AG1082" si="3286">AG1081</f>
        <v>0</v>
      </c>
      <c r="AH1082" s="411">
        <f t="shared" ref="AH1082" si="3287">AH1081</f>
        <v>0</v>
      </c>
      <c r="AI1082" s="411">
        <f t="shared" ref="AI1082" si="3288">AI1081</f>
        <v>0</v>
      </c>
      <c r="AJ1082" s="411">
        <f t="shared" ref="AJ1082" si="3289">AJ1081</f>
        <v>0</v>
      </c>
      <c r="AK1082" s="411">
        <f t="shared" ref="AK1082" si="3290">AK1081</f>
        <v>0</v>
      </c>
      <c r="AL1082" s="411">
        <f t="shared" ref="AL1082" si="3291">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2">
        <v>40</v>
      </c>
      <c r="B1084" s="428" t="s">
        <v>132</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3292">Z1084</f>
        <v>0</v>
      </c>
      <c r="AA1085" s="411">
        <f t="shared" ref="AA1085" si="3293">AA1084</f>
        <v>0</v>
      </c>
      <c r="AB1085" s="411">
        <f t="shared" ref="AB1085" si="3294">AB1084</f>
        <v>0</v>
      </c>
      <c r="AC1085" s="411">
        <f t="shared" ref="AC1085" si="3295">AC1084</f>
        <v>0</v>
      </c>
      <c r="AD1085" s="411">
        <f t="shared" ref="AD1085" si="3296">AD1084</f>
        <v>0</v>
      </c>
      <c r="AE1085" s="411">
        <f t="shared" ref="AE1085" si="3297">AE1084</f>
        <v>0</v>
      </c>
      <c r="AF1085" s="411">
        <f t="shared" ref="AF1085" si="3298">AF1084</f>
        <v>0</v>
      </c>
      <c r="AG1085" s="411">
        <f t="shared" ref="AG1085" si="3299">AG1084</f>
        <v>0</v>
      </c>
      <c r="AH1085" s="411">
        <f t="shared" ref="AH1085" si="3300">AH1084</f>
        <v>0</v>
      </c>
      <c r="AI1085" s="411">
        <f t="shared" ref="AI1085" si="3301">AI1084</f>
        <v>0</v>
      </c>
      <c r="AJ1085" s="411">
        <f t="shared" ref="AJ1085" si="3302">AJ1084</f>
        <v>0</v>
      </c>
      <c r="AK1085" s="411">
        <f t="shared" ref="AK1085" si="3303">AK1084</f>
        <v>0</v>
      </c>
      <c r="AL1085" s="411">
        <f t="shared" ref="AL1085" si="3304">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28.5" hidden="1" customHeight="1" outlineLevel="1">
      <c r="A1087" s="532">
        <v>41</v>
      </c>
      <c r="B1087" s="428" t="s">
        <v>133</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3305">Z1087</f>
        <v>0</v>
      </c>
      <c r="AA1088" s="411">
        <f t="shared" ref="AA1088" si="3306">AA1087</f>
        <v>0</v>
      </c>
      <c r="AB1088" s="411">
        <f t="shared" ref="AB1088" si="3307">AB1087</f>
        <v>0</v>
      </c>
      <c r="AC1088" s="411">
        <f t="shared" ref="AC1088" si="3308">AC1087</f>
        <v>0</v>
      </c>
      <c r="AD1088" s="411">
        <f t="shared" ref="AD1088" si="3309">AD1087</f>
        <v>0</v>
      </c>
      <c r="AE1088" s="411">
        <f t="shared" ref="AE1088" si="3310">AE1087</f>
        <v>0</v>
      </c>
      <c r="AF1088" s="411">
        <f t="shared" ref="AF1088" si="3311">AF1087</f>
        <v>0</v>
      </c>
      <c r="AG1088" s="411">
        <f t="shared" ref="AG1088" si="3312">AG1087</f>
        <v>0</v>
      </c>
      <c r="AH1088" s="411">
        <f t="shared" ref="AH1088" si="3313">AH1087</f>
        <v>0</v>
      </c>
      <c r="AI1088" s="411">
        <f t="shared" ref="AI1088" si="3314">AI1087</f>
        <v>0</v>
      </c>
      <c r="AJ1088" s="411">
        <f t="shared" ref="AJ1088" si="3315">AJ1087</f>
        <v>0</v>
      </c>
      <c r="AK1088" s="411">
        <f t="shared" ref="AK1088" si="3316">AK1087</f>
        <v>0</v>
      </c>
      <c r="AL1088" s="411">
        <f t="shared" ref="AL1088" si="3317">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2">
        <v>42</v>
      </c>
      <c r="B1090" s="428" t="s">
        <v>134</v>
      </c>
      <c r="C1090" s="291" t="s">
        <v>25</v>
      </c>
      <c r="D1090" s="295"/>
      <c r="E1090" s="295"/>
      <c r="F1090" s="295"/>
      <c r="G1090" s="295"/>
      <c r="H1090" s="295"/>
      <c r="I1090" s="295"/>
      <c r="J1090" s="295"/>
      <c r="K1090" s="295"/>
      <c r="L1090" s="295"/>
      <c r="M1090" s="295"/>
      <c r="N1090" s="291"/>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468"/>
      <c r="O1091" s="295"/>
      <c r="P1091" s="295"/>
      <c r="Q1091" s="295"/>
      <c r="R1091" s="295"/>
      <c r="S1091" s="295"/>
      <c r="T1091" s="295"/>
      <c r="U1091" s="295"/>
      <c r="V1091" s="295"/>
      <c r="W1091" s="295"/>
      <c r="X1091" s="295"/>
      <c r="Y1091" s="411">
        <f>Y1090</f>
        <v>0</v>
      </c>
      <c r="Z1091" s="411">
        <f t="shared" ref="Z1091" si="3318">Z1090</f>
        <v>0</v>
      </c>
      <c r="AA1091" s="411">
        <f t="shared" ref="AA1091" si="3319">AA1090</f>
        <v>0</v>
      </c>
      <c r="AB1091" s="411">
        <f t="shared" ref="AB1091" si="3320">AB1090</f>
        <v>0</v>
      </c>
      <c r="AC1091" s="411">
        <f t="shared" ref="AC1091" si="3321">AC1090</f>
        <v>0</v>
      </c>
      <c r="AD1091" s="411">
        <f t="shared" ref="AD1091" si="3322">AD1090</f>
        <v>0</v>
      </c>
      <c r="AE1091" s="411">
        <f t="shared" ref="AE1091" si="3323">AE1090</f>
        <v>0</v>
      </c>
      <c r="AF1091" s="411">
        <f t="shared" ref="AF1091" si="3324">AF1090</f>
        <v>0</v>
      </c>
      <c r="AG1091" s="411">
        <f t="shared" ref="AG1091" si="3325">AG1090</f>
        <v>0</v>
      </c>
      <c r="AH1091" s="411">
        <f t="shared" ref="AH1091" si="3326">AH1090</f>
        <v>0</v>
      </c>
      <c r="AI1091" s="411">
        <f t="shared" ref="AI1091" si="3327">AI1090</f>
        <v>0</v>
      </c>
      <c r="AJ1091" s="411">
        <f t="shared" ref="AJ1091" si="3328">AJ1090</f>
        <v>0</v>
      </c>
      <c r="AK1091" s="411">
        <f t="shared" ref="AK1091" si="3329">AK1090</f>
        <v>0</v>
      </c>
      <c r="AL1091" s="411">
        <f t="shared" ref="AL1091" si="3330">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43</v>
      </c>
      <c r="B1093" s="428" t="s">
        <v>135</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331">Z1093</f>
        <v>0</v>
      </c>
      <c r="AA1094" s="411">
        <f t="shared" ref="AA1094" si="3332">AA1093</f>
        <v>0</v>
      </c>
      <c r="AB1094" s="411">
        <f t="shared" ref="AB1094" si="3333">AB1093</f>
        <v>0</v>
      </c>
      <c r="AC1094" s="411">
        <f t="shared" ref="AC1094" si="3334">AC1093</f>
        <v>0</v>
      </c>
      <c r="AD1094" s="411">
        <f t="shared" ref="AD1094" si="3335">AD1093</f>
        <v>0</v>
      </c>
      <c r="AE1094" s="411">
        <f t="shared" ref="AE1094" si="3336">AE1093</f>
        <v>0</v>
      </c>
      <c r="AF1094" s="411">
        <f t="shared" ref="AF1094" si="3337">AF1093</f>
        <v>0</v>
      </c>
      <c r="AG1094" s="411">
        <f t="shared" ref="AG1094" si="3338">AG1093</f>
        <v>0</v>
      </c>
      <c r="AH1094" s="411">
        <f t="shared" ref="AH1094" si="3339">AH1093</f>
        <v>0</v>
      </c>
      <c r="AI1094" s="411">
        <f t="shared" ref="AI1094" si="3340">AI1093</f>
        <v>0</v>
      </c>
      <c r="AJ1094" s="411">
        <f t="shared" ref="AJ1094" si="3341">AJ1093</f>
        <v>0</v>
      </c>
      <c r="AK1094" s="411">
        <f t="shared" ref="AK1094" si="3342">AK1093</f>
        <v>0</v>
      </c>
      <c r="AL1094" s="411">
        <f t="shared" ref="AL1094" si="3343">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28.5" hidden="1" customHeight="1" outlineLevel="1">
      <c r="A1096" s="532">
        <v>44</v>
      </c>
      <c r="B1096" s="428" t="s">
        <v>136</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344">Z1096</f>
        <v>0</v>
      </c>
      <c r="AA1097" s="411">
        <f t="shared" ref="AA1097" si="3345">AA1096</f>
        <v>0</v>
      </c>
      <c r="AB1097" s="411">
        <f t="shared" ref="AB1097" si="3346">AB1096</f>
        <v>0</v>
      </c>
      <c r="AC1097" s="411">
        <f t="shared" ref="AC1097" si="3347">AC1096</f>
        <v>0</v>
      </c>
      <c r="AD1097" s="411">
        <f t="shared" ref="AD1097" si="3348">AD1096</f>
        <v>0</v>
      </c>
      <c r="AE1097" s="411">
        <f t="shared" ref="AE1097" si="3349">AE1096</f>
        <v>0</v>
      </c>
      <c r="AF1097" s="411">
        <f t="shared" ref="AF1097" si="3350">AF1096</f>
        <v>0</v>
      </c>
      <c r="AG1097" s="411">
        <f t="shared" ref="AG1097" si="3351">AG1096</f>
        <v>0</v>
      </c>
      <c r="AH1097" s="411">
        <f t="shared" ref="AH1097" si="3352">AH1096</f>
        <v>0</v>
      </c>
      <c r="AI1097" s="411">
        <f t="shared" ref="AI1097" si="3353">AI1096</f>
        <v>0</v>
      </c>
      <c r="AJ1097" s="411">
        <f t="shared" ref="AJ1097" si="3354">AJ1096</f>
        <v>0</v>
      </c>
      <c r="AK1097" s="411">
        <f t="shared" ref="AK1097" si="3355">AK1096</f>
        <v>0</v>
      </c>
      <c r="AL1097" s="411">
        <f t="shared" ref="AL1097" si="3356">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32.450000000000003" hidden="1" customHeight="1" outlineLevel="1">
      <c r="A1099" s="532">
        <v>45</v>
      </c>
      <c r="B1099" s="428" t="s">
        <v>137</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357">Z1099</f>
        <v>0</v>
      </c>
      <c r="AA1100" s="411">
        <f t="shared" ref="AA1100" si="3358">AA1099</f>
        <v>0</v>
      </c>
      <c r="AB1100" s="411">
        <f t="shared" ref="AB1100" si="3359">AB1099</f>
        <v>0</v>
      </c>
      <c r="AC1100" s="411">
        <f t="shared" ref="AC1100" si="3360">AC1099</f>
        <v>0</v>
      </c>
      <c r="AD1100" s="411">
        <f t="shared" ref="AD1100" si="3361">AD1099</f>
        <v>0</v>
      </c>
      <c r="AE1100" s="411">
        <f t="shared" ref="AE1100" si="3362">AE1099</f>
        <v>0</v>
      </c>
      <c r="AF1100" s="411">
        <f t="shared" ref="AF1100" si="3363">AF1099</f>
        <v>0</v>
      </c>
      <c r="AG1100" s="411">
        <f t="shared" ref="AG1100" si="3364">AG1099</f>
        <v>0</v>
      </c>
      <c r="AH1100" s="411">
        <f t="shared" ref="AH1100" si="3365">AH1099</f>
        <v>0</v>
      </c>
      <c r="AI1100" s="411">
        <f t="shared" ref="AI1100" si="3366">AI1099</f>
        <v>0</v>
      </c>
      <c r="AJ1100" s="411">
        <f t="shared" ref="AJ1100" si="3367">AJ1099</f>
        <v>0</v>
      </c>
      <c r="AK1100" s="411">
        <f t="shared" ref="AK1100" si="3368">AK1099</f>
        <v>0</v>
      </c>
      <c r="AL1100" s="411">
        <f t="shared" ref="AL1100" si="3369">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2.1" hidden="1" customHeight="1" outlineLevel="1">
      <c r="A1102" s="532">
        <v>46</v>
      </c>
      <c r="B1102" s="428" t="s">
        <v>138</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3370">Z1102</f>
        <v>0</v>
      </c>
      <c r="AA1103" s="411">
        <f t="shared" ref="AA1103" si="3371">AA1102</f>
        <v>0</v>
      </c>
      <c r="AB1103" s="411">
        <f t="shared" ref="AB1103" si="3372">AB1102</f>
        <v>0</v>
      </c>
      <c r="AC1103" s="411">
        <f t="shared" ref="AC1103" si="3373">AC1102</f>
        <v>0</v>
      </c>
      <c r="AD1103" s="411">
        <f t="shared" ref="AD1103" si="3374">AD1102</f>
        <v>0</v>
      </c>
      <c r="AE1103" s="411">
        <f t="shared" ref="AE1103" si="3375">AE1102</f>
        <v>0</v>
      </c>
      <c r="AF1103" s="411">
        <f t="shared" ref="AF1103" si="3376">AF1102</f>
        <v>0</v>
      </c>
      <c r="AG1103" s="411">
        <f t="shared" ref="AG1103" si="3377">AG1102</f>
        <v>0</v>
      </c>
      <c r="AH1103" s="411">
        <f t="shared" ref="AH1103" si="3378">AH1102</f>
        <v>0</v>
      </c>
      <c r="AI1103" s="411">
        <f t="shared" ref="AI1103" si="3379">AI1102</f>
        <v>0</v>
      </c>
      <c r="AJ1103" s="411">
        <f t="shared" ref="AJ1103" si="3380">AJ1102</f>
        <v>0</v>
      </c>
      <c r="AK1103" s="411">
        <f t="shared" ref="AK1103" si="3381">AK1102</f>
        <v>0</v>
      </c>
      <c r="AL1103" s="411">
        <f t="shared" ref="AL1103" si="3382">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5.450000000000003" hidden="1" customHeight="1" outlineLevel="1">
      <c r="A1105" s="532">
        <v>47</v>
      </c>
      <c r="B1105" s="428" t="s">
        <v>139</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3383">Z1105</f>
        <v>0</v>
      </c>
      <c r="AA1106" s="411">
        <f t="shared" ref="AA1106" si="3384">AA1105</f>
        <v>0</v>
      </c>
      <c r="AB1106" s="411">
        <f t="shared" ref="AB1106" si="3385">AB1105</f>
        <v>0</v>
      </c>
      <c r="AC1106" s="411">
        <f t="shared" ref="AC1106" si="3386">AC1105</f>
        <v>0</v>
      </c>
      <c r="AD1106" s="411">
        <f t="shared" ref="AD1106" si="3387">AD1105</f>
        <v>0</v>
      </c>
      <c r="AE1106" s="411">
        <f t="shared" ref="AE1106" si="3388">AE1105</f>
        <v>0</v>
      </c>
      <c r="AF1106" s="411">
        <f t="shared" ref="AF1106" si="3389">AF1105</f>
        <v>0</v>
      </c>
      <c r="AG1106" s="411">
        <f t="shared" ref="AG1106" si="3390">AG1105</f>
        <v>0</v>
      </c>
      <c r="AH1106" s="411">
        <f t="shared" ref="AH1106" si="3391">AH1105</f>
        <v>0</v>
      </c>
      <c r="AI1106" s="411">
        <f t="shared" ref="AI1106" si="3392">AI1105</f>
        <v>0</v>
      </c>
      <c r="AJ1106" s="411">
        <f t="shared" ref="AJ1106" si="3393">AJ1105</f>
        <v>0</v>
      </c>
      <c r="AK1106" s="411">
        <f t="shared" ref="AK1106" si="3394">AK1105</f>
        <v>0</v>
      </c>
      <c r="AL1106" s="411">
        <f t="shared" ref="AL1106" si="3395">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9.75" hidden="1" customHeight="1" outlineLevel="1">
      <c r="A1108" s="532">
        <v>48</v>
      </c>
      <c r="B1108" s="428" t="s">
        <v>140</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396">Z1108</f>
        <v>0</v>
      </c>
      <c r="AA1109" s="411">
        <f t="shared" ref="AA1109" si="3397">AA1108</f>
        <v>0</v>
      </c>
      <c r="AB1109" s="411">
        <f t="shared" ref="AB1109" si="3398">AB1108</f>
        <v>0</v>
      </c>
      <c r="AC1109" s="411">
        <f t="shared" ref="AC1109" si="3399">AC1108</f>
        <v>0</v>
      </c>
      <c r="AD1109" s="411">
        <f t="shared" ref="AD1109" si="3400">AD1108</f>
        <v>0</v>
      </c>
      <c r="AE1109" s="411">
        <f t="shared" ref="AE1109" si="3401">AE1108</f>
        <v>0</v>
      </c>
      <c r="AF1109" s="411">
        <f t="shared" ref="AF1109" si="3402">AF1108</f>
        <v>0</v>
      </c>
      <c r="AG1109" s="411">
        <f t="shared" ref="AG1109" si="3403">AG1108</f>
        <v>0</v>
      </c>
      <c r="AH1109" s="411">
        <f t="shared" ref="AH1109" si="3404">AH1108</f>
        <v>0</v>
      </c>
      <c r="AI1109" s="411">
        <f t="shared" ref="AI1109" si="3405">AI1108</f>
        <v>0</v>
      </c>
      <c r="AJ1109" s="411">
        <f t="shared" ref="AJ1109" si="3406">AJ1108</f>
        <v>0</v>
      </c>
      <c r="AK1109" s="411">
        <f t="shared" ref="AK1109" si="3407">AK1108</f>
        <v>0</v>
      </c>
      <c r="AL1109" s="411">
        <f t="shared" ref="AL1109" si="3408">AL1108</f>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3" hidden="1" customHeight="1" outlineLevel="1">
      <c r="A1111" s="532">
        <v>49</v>
      </c>
      <c r="B1111" s="428" t="s">
        <v>141</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3409">Z1111</f>
        <v>0</v>
      </c>
      <c r="AA1112" s="411">
        <f t="shared" ref="AA1112" si="3410">AA1111</f>
        <v>0</v>
      </c>
      <c r="AB1112" s="411">
        <f t="shared" ref="AB1112" si="3411">AB1111</f>
        <v>0</v>
      </c>
      <c r="AC1112" s="411">
        <f t="shared" ref="AC1112" si="3412">AC1111</f>
        <v>0</v>
      </c>
      <c r="AD1112" s="411">
        <f t="shared" ref="AD1112" si="3413">AD1111</f>
        <v>0</v>
      </c>
      <c r="AE1112" s="411">
        <f t="shared" ref="AE1112" si="3414">AE1111</f>
        <v>0</v>
      </c>
      <c r="AF1112" s="411">
        <f t="shared" ref="AF1112" si="3415">AF1111</f>
        <v>0</v>
      </c>
      <c r="AG1112" s="411">
        <f t="shared" ref="AG1112" si="3416">AG1111</f>
        <v>0</v>
      </c>
      <c r="AH1112" s="411">
        <f t="shared" ref="AH1112" si="3417">AH1111</f>
        <v>0</v>
      </c>
      <c r="AI1112" s="411">
        <f t="shared" ref="AI1112" si="3418">AI1111</f>
        <v>0</v>
      </c>
      <c r="AJ1112" s="411">
        <f t="shared" ref="AJ1112" si="3419">AJ1111</f>
        <v>0</v>
      </c>
      <c r="AK1112" s="411">
        <f t="shared" ref="AK1112" si="3420">AK1111</f>
        <v>0</v>
      </c>
      <c r="AL1112" s="411">
        <f t="shared" ref="AL1112" si="3421">AL1111</f>
        <v>0</v>
      </c>
      <c r="AM1112" s="306"/>
    </row>
    <row r="1113" spans="1:39" ht="15" hidden="1" customHeight="1" outlineLevel="1">
      <c r="A1113" s="532"/>
      <c r="B1113" s="294"/>
      <c r="C1113" s="305"/>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301"/>
      <c r="Z1113" s="301"/>
      <c r="AA1113" s="301"/>
      <c r="AB1113" s="301"/>
      <c r="AC1113" s="301"/>
      <c r="AD1113" s="301"/>
      <c r="AE1113" s="301"/>
      <c r="AF1113" s="301"/>
      <c r="AG1113" s="301"/>
      <c r="AH1113" s="301"/>
      <c r="AI1113" s="301"/>
      <c r="AJ1113" s="301"/>
      <c r="AK1113" s="301"/>
      <c r="AL1113" s="301"/>
      <c r="AM1113" s="306"/>
    </row>
    <row r="1114" spans="1:39" ht="15.75" collapsed="1">
      <c r="B1114" s="327" t="s">
        <v>347</v>
      </c>
      <c r="C1114" s="329"/>
      <c r="D1114" s="329">
        <f>SUM(D957:D1112)</f>
        <v>0</v>
      </c>
      <c r="E1114" s="329"/>
      <c r="F1114" s="329"/>
      <c r="G1114" s="329"/>
      <c r="H1114" s="329"/>
      <c r="I1114" s="329"/>
      <c r="J1114" s="329"/>
      <c r="K1114" s="329"/>
      <c r="L1114" s="329"/>
      <c r="M1114" s="329"/>
      <c r="N1114" s="329"/>
      <c r="O1114" s="329">
        <f>SUM(O957:O1112)</f>
        <v>0</v>
      </c>
      <c r="P1114" s="329"/>
      <c r="Q1114" s="329"/>
      <c r="R1114" s="329"/>
      <c r="S1114" s="329"/>
      <c r="T1114" s="329"/>
      <c r="U1114" s="329"/>
      <c r="V1114" s="329"/>
      <c r="W1114" s="329"/>
      <c r="X1114" s="329"/>
      <c r="Y1114" s="329">
        <f>IF(Y955="kWh",SUMPRODUCT(D957:D1112,Y957:Y1112))</f>
        <v>0</v>
      </c>
      <c r="Z1114" s="329">
        <f>IF(Z955="kWh",SUMPRODUCT(D957:D1112,Z957:Z1112))</f>
        <v>0</v>
      </c>
      <c r="AA1114" s="329">
        <f>IF(AA955="kw",SUMPRODUCT(N957:N1112,O957:O1112,AA957:AA1112),SUMPRODUCT(D957:D1112,AA957:AA1112))</f>
        <v>0</v>
      </c>
      <c r="AB1114" s="329">
        <f>IF(AB955="kw",SUMPRODUCT(N957:N1112,O957:O1112,AB957:AB1112),SUMPRODUCT(D957:D1112,AB957:AB1112))</f>
        <v>0</v>
      </c>
      <c r="AC1114" s="329">
        <f>IF(AC955="kw",SUMPRODUCT(N957:N1112,O957:O1112,AC957:AC1112),SUMPRODUCT(D957:D1112,AC957:AC1112))</f>
        <v>0</v>
      </c>
      <c r="AD1114" s="329">
        <f>IF(AD955="kw",SUMPRODUCT(N957:N1112,O957:O1112,AD957:AD1112),SUMPRODUCT(D957:D1112,AD957:AD1112))</f>
        <v>0</v>
      </c>
      <c r="AE1114" s="329">
        <f>IF(AE955="kw",SUMPRODUCT(N957:N1112,O957:O1112,AE957:AE1112),SUMPRODUCT(D957:D1112,AE957:AE1112))</f>
        <v>0</v>
      </c>
      <c r="AF1114" s="329">
        <f>IF(AF955="kw",SUMPRODUCT(N957:N1112,O957:O1112,AF957:AF1112),SUMPRODUCT(D957:D1112,AF957:AF1112))</f>
        <v>0</v>
      </c>
      <c r="AG1114" s="329">
        <f>IF(AG955="kw",SUMPRODUCT(N957:N1112,O957:O1112,AG957:AG1112),SUMPRODUCT(D957:D1112,AG957:AG1112))</f>
        <v>0</v>
      </c>
      <c r="AH1114" s="329">
        <f>IF(AH955="kw",SUMPRODUCT(N957:N1112,O957:O1112,AH957:AH1112),SUMPRODUCT(D957:D1112,AH957:AH1112))</f>
        <v>0</v>
      </c>
      <c r="AI1114" s="329">
        <f>IF(AI955="kw",SUMPRODUCT(N957:N1112,O957:O1112,AI957:AI1112),SUMPRODUCT(D957:D1112,AI957:AI1112))</f>
        <v>0</v>
      </c>
      <c r="AJ1114" s="329">
        <f>IF(AJ955="kw",SUMPRODUCT(N957:N1112,O957:O1112,AJ957:AJ1112),SUMPRODUCT(D957:D1112,AJ957:AJ1112))</f>
        <v>0</v>
      </c>
      <c r="AK1114" s="329">
        <f>IF(AK955="kw",SUMPRODUCT(N957:N1112,O957:O1112,AK957:AK1112),SUMPRODUCT(D957:D1112,AK957:AK1112))</f>
        <v>0</v>
      </c>
      <c r="AL1114" s="329">
        <f>IF(AL955="kw",SUMPRODUCT(N957:N1112,O957:O1112,AL957:AL1112),SUMPRODUCT(D957:D1112,AL957:AL1112))</f>
        <v>0</v>
      </c>
      <c r="AM1114" s="330"/>
    </row>
    <row r="1115" spans="1:39" ht="15.75">
      <c r="B1115" s="391" t="s">
        <v>348</v>
      </c>
      <c r="C1115" s="392"/>
      <c r="D1115" s="392"/>
      <c r="E1115" s="392"/>
      <c r="F1115" s="392"/>
      <c r="G1115" s="392"/>
      <c r="H1115" s="392"/>
      <c r="I1115" s="392"/>
      <c r="J1115" s="392"/>
      <c r="K1115" s="392"/>
      <c r="L1115" s="392"/>
      <c r="M1115" s="392"/>
      <c r="N1115" s="392"/>
      <c r="O1115" s="392"/>
      <c r="P1115" s="392"/>
      <c r="Q1115" s="392"/>
      <c r="R1115" s="392"/>
      <c r="S1115" s="392"/>
      <c r="T1115" s="392"/>
      <c r="U1115" s="392"/>
      <c r="V1115" s="392"/>
      <c r="W1115" s="392"/>
      <c r="X1115" s="392"/>
      <c r="Y1115" s="392">
        <f>HLOOKUP(Y771,'2. LRAMVA Threshold'!$B$42:$Q$53,12,FALSE)</f>
        <v>0</v>
      </c>
      <c r="Z1115" s="392">
        <f>HLOOKUP(Z771,'2. LRAMVA Threshold'!$B$42:$Q$53,12,FALSE)</f>
        <v>0</v>
      </c>
      <c r="AA1115" s="392">
        <f>HLOOKUP(AA771,'2. LRAMVA Threshold'!$B$42:$Q$53,12,FALSE)</f>
        <v>0</v>
      </c>
      <c r="AB1115" s="392">
        <f>HLOOKUP(AB771,'2. LRAMVA Threshold'!$B$42:$Q$53,12,FALSE)</f>
        <v>0</v>
      </c>
      <c r="AC1115" s="392">
        <f>HLOOKUP(AC771,'2. LRAMVA Threshold'!$B$42:$Q$53,12,FALSE)</f>
        <v>0</v>
      </c>
      <c r="AD1115" s="392">
        <f>HLOOKUP(AD771,'2. LRAMVA Threshold'!$B$42:$Q$53,12,FALSE)</f>
        <v>0</v>
      </c>
      <c r="AE1115" s="392">
        <f>HLOOKUP(AE771,'2. LRAMVA Threshold'!$B$42:$Q$53,12,FALSE)</f>
        <v>0</v>
      </c>
      <c r="AF1115" s="392">
        <f>HLOOKUP(AF771,'2. LRAMVA Threshold'!$B$42:$Q$53,12,FALSE)</f>
        <v>0</v>
      </c>
      <c r="AG1115" s="392">
        <f>HLOOKUP(AG771,'2. LRAMVA Threshold'!$B$42:$Q$53,12,FALSE)</f>
        <v>0</v>
      </c>
      <c r="AH1115" s="392">
        <f>HLOOKUP(AH771,'2. LRAMVA Threshold'!$B$42:$Q$53,12,FALSE)</f>
        <v>0</v>
      </c>
      <c r="AI1115" s="392">
        <f>HLOOKUP(AI771,'2. LRAMVA Threshold'!$B$42:$Q$53,12,FALSE)</f>
        <v>0</v>
      </c>
      <c r="AJ1115" s="392">
        <f>HLOOKUP(AJ771,'2. LRAMVA Threshold'!$B$42:$Q$53,12,FALSE)</f>
        <v>0</v>
      </c>
      <c r="AK1115" s="392">
        <f>HLOOKUP(AK771,'2. LRAMVA Threshold'!$B$42:$Q$53,12,FALSE)</f>
        <v>0</v>
      </c>
      <c r="AL1115" s="392">
        <f>HLOOKUP(AL771,'2. LRAMVA Threshold'!$B$42:$Q$53,12,FALSE)</f>
        <v>0</v>
      </c>
      <c r="AM1115" s="442"/>
    </row>
    <row r="1116" spans="1:39">
      <c r="B1116" s="394"/>
      <c r="C1116" s="432"/>
      <c r="D1116" s="433"/>
      <c r="E1116" s="433"/>
      <c r="F1116" s="433"/>
      <c r="G1116" s="433"/>
      <c r="H1116" s="433"/>
      <c r="I1116" s="433"/>
      <c r="J1116" s="433"/>
      <c r="K1116" s="433"/>
      <c r="L1116" s="433"/>
      <c r="M1116" s="433"/>
      <c r="N1116" s="433"/>
      <c r="O1116" s="434"/>
      <c r="P1116" s="433"/>
      <c r="Q1116" s="433"/>
      <c r="R1116" s="433"/>
      <c r="S1116" s="435"/>
      <c r="T1116" s="435"/>
      <c r="U1116" s="435"/>
      <c r="V1116" s="435"/>
      <c r="W1116" s="433"/>
      <c r="X1116" s="433"/>
      <c r="Y1116" s="436"/>
      <c r="Z1116" s="436"/>
      <c r="AA1116" s="436"/>
      <c r="AB1116" s="436"/>
      <c r="AC1116" s="436"/>
      <c r="AD1116" s="436"/>
      <c r="AE1116" s="436"/>
      <c r="AF1116" s="399"/>
      <c r="AG1116" s="399"/>
      <c r="AH1116" s="399"/>
      <c r="AI1116" s="399"/>
      <c r="AJ1116" s="399"/>
      <c r="AK1116" s="399"/>
      <c r="AL1116" s="399"/>
      <c r="AM1116" s="400"/>
    </row>
    <row r="1117" spans="1:39">
      <c r="B1117" s="324" t="s">
        <v>349</v>
      </c>
      <c r="C1117" s="338"/>
      <c r="D1117" s="338"/>
      <c r="E1117" s="376"/>
      <c r="F1117" s="376"/>
      <c r="G1117" s="376"/>
      <c r="H1117" s="376"/>
      <c r="I1117" s="376"/>
      <c r="J1117" s="376"/>
      <c r="K1117" s="376"/>
      <c r="L1117" s="376"/>
      <c r="M1117" s="376"/>
      <c r="N1117" s="376"/>
      <c r="O1117" s="291"/>
      <c r="P1117" s="340"/>
      <c r="Q1117" s="340"/>
      <c r="R1117" s="340"/>
      <c r="S1117" s="339"/>
      <c r="T1117" s="339"/>
      <c r="U1117" s="339"/>
      <c r="V1117" s="339"/>
      <c r="W1117" s="340"/>
      <c r="X1117" s="340"/>
      <c r="Y1117" s="341">
        <f>HLOOKUP(Y$35,'3.  Distribution Rates'!$C$122:$P$133,12,FALSE)</f>
        <v>0</v>
      </c>
      <c r="Z1117" s="341">
        <f>HLOOKUP(Z$35,'3.  Distribution Rates'!$C$122:$P$133,12,FALSE)</f>
        <v>0</v>
      </c>
      <c r="AA1117" s="341">
        <f>HLOOKUP(AA$35,'3.  Distribution Rates'!$C$122:$P$133,12,FALSE)</f>
        <v>0</v>
      </c>
      <c r="AB1117" s="341">
        <f>HLOOKUP(AB$35,'3.  Distribution Rates'!$C$122:$P$133,12,FALSE)</f>
        <v>0</v>
      </c>
      <c r="AC1117" s="341">
        <f>HLOOKUP(AC$35,'3.  Distribution Rates'!$C$122:$P$133,12,FALSE)</f>
        <v>0</v>
      </c>
      <c r="AD1117" s="341">
        <f>HLOOKUP(AD$35,'3.  Distribution Rates'!$C$122:$P$133,12,FALSE)</f>
        <v>0</v>
      </c>
      <c r="AE1117" s="341">
        <f>HLOOKUP(AE$35,'3.  Distribution Rates'!$C$122:$P$133,12,FALSE)</f>
        <v>0</v>
      </c>
      <c r="AF1117" s="341">
        <f>HLOOKUP(AF$35,'3.  Distribution Rates'!$C$122:$P$133,12,FALSE)</f>
        <v>0</v>
      </c>
      <c r="AG1117" s="341">
        <f>HLOOKUP(AG$35,'3.  Distribution Rates'!$C$122:$P$133,12,FALSE)</f>
        <v>0</v>
      </c>
      <c r="AH1117" s="341">
        <f>HLOOKUP(AH$35,'3.  Distribution Rates'!$C$122:$P$133,12,FALSE)</f>
        <v>0</v>
      </c>
      <c r="AI1117" s="341">
        <f>HLOOKUP(AI$35,'3.  Distribution Rates'!$C$122:$P$133,12,FALSE)</f>
        <v>0</v>
      </c>
      <c r="AJ1117" s="341">
        <f>HLOOKUP(AJ$35,'3.  Distribution Rates'!$C$122:$P$133,12,FALSE)</f>
        <v>0</v>
      </c>
      <c r="AK1117" s="341">
        <f>HLOOKUP(AK$35,'3.  Distribution Rates'!$C$122:$P$133,12,FALSE)</f>
        <v>0</v>
      </c>
      <c r="AL1117" s="341">
        <f>HLOOKUP(AL$35,'3.  Distribution Rates'!$C$122:$P$133,12,FALSE)</f>
        <v>0</v>
      </c>
      <c r="AM1117" s="444"/>
    </row>
    <row r="1118" spans="1:39">
      <c r="B1118" s="324" t="s">
        <v>353</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LRAM'!Y143*Y1117</f>
        <v>0</v>
      </c>
      <c r="Z1118" s="378">
        <f>'4.  2011-2014 LRAM'!Z143*Z1117</f>
        <v>0</v>
      </c>
      <c r="AA1118" s="378">
        <f>'4.  2011-2014 LRAM'!AA143*AA1117</f>
        <v>0</v>
      </c>
      <c r="AB1118" s="378">
        <f>'4.  2011-2014 LRAM'!AB143*AB1117</f>
        <v>0</v>
      </c>
      <c r="AC1118" s="378">
        <f>'4.  2011-2014 LRAM'!AC143*AC1117</f>
        <v>0</v>
      </c>
      <c r="AD1118" s="378">
        <f>'4.  2011-2014 LRAM'!AD143*AD1117</f>
        <v>0</v>
      </c>
      <c r="AE1118" s="378">
        <f>'4.  2011-2014 LRAM'!AE143*AE1117</f>
        <v>0</v>
      </c>
      <c r="AF1118" s="378">
        <f>'4.  2011-2014 LRAM'!AF143*AF1117</f>
        <v>0</v>
      </c>
      <c r="AG1118" s="378">
        <f>'4.  2011-2014 LRAM'!AG143*AG1117</f>
        <v>0</v>
      </c>
      <c r="AH1118" s="378">
        <f>'4.  2011-2014 LRAM'!AH143*AH1117</f>
        <v>0</v>
      </c>
      <c r="AI1118" s="378">
        <f>'4.  2011-2014 LRAM'!AI143*AI1117</f>
        <v>0</v>
      </c>
      <c r="AJ1118" s="378">
        <f>'4.  2011-2014 LRAM'!AJ143*AJ1117</f>
        <v>0</v>
      </c>
      <c r="AK1118" s="378">
        <f>'4.  2011-2014 LRAM'!AK143*AK1117</f>
        <v>0</v>
      </c>
      <c r="AL1118" s="378">
        <f>'4.  2011-2014 LRAM'!AL143*AL1117</f>
        <v>0</v>
      </c>
      <c r="AM1118" s="629">
        <f t="shared" ref="AM1118:AM1127" si="3422">SUM(Y1118:AL1118)</f>
        <v>0</v>
      </c>
    </row>
    <row r="1119" spans="1:39">
      <c r="B1119" s="324" t="s">
        <v>354</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LRAM'!Y272*Y1117</f>
        <v>0</v>
      </c>
      <c r="Z1119" s="378">
        <f>'4.  2011-2014 LRAM'!Z272*Z1117</f>
        <v>0</v>
      </c>
      <c r="AA1119" s="378">
        <f>'4.  2011-2014 LRAM'!AA272*AA1117</f>
        <v>0</v>
      </c>
      <c r="AB1119" s="378">
        <f>'4.  2011-2014 LRAM'!AB272*AB1117</f>
        <v>0</v>
      </c>
      <c r="AC1119" s="378">
        <f>'4.  2011-2014 LRAM'!AC272*AC1117</f>
        <v>0</v>
      </c>
      <c r="AD1119" s="378">
        <f>'4.  2011-2014 LRAM'!AD272*AD1117</f>
        <v>0</v>
      </c>
      <c r="AE1119" s="378">
        <f>'4.  2011-2014 LRAM'!AE272*AE1117</f>
        <v>0</v>
      </c>
      <c r="AF1119" s="378">
        <f>'4.  2011-2014 LRAM'!AF272*AF1117</f>
        <v>0</v>
      </c>
      <c r="AG1119" s="378">
        <f>'4.  2011-2014 LRAM'!AG272*AG1117</f>
        <v>0</v>
      </c>
      <c r="AH1119" s="378">
        <f>'4.  2011-2014 LRAM'!AH272*AH1117</f>
        <v>0</v>
      </c>
      <c r="AI1119" s="378">
        <f>'4.  2011-2014 LRAM'!AI272*AI1117</f>
        <v>0</v>
      </c>
      <c r="AJ1119" s="378">
        <f>'4.  2011-2014 LRAM'!AJ272*AJ1117</f>
        <v>0</v>
      </c>
      <c r="AK1119" s="378">
        <f>'4.  2011-2014 LRAM'!AK272*AK1117</f>
        <v>0</v>
      </c>
      <c r="AL1119" s="378">
        <f>'4.  2011-2014 LRAM'!AL272*AL1117</f>
        <v>0</v>
      </c>
      <c r="AM1119" s="629">
        <f t="shared" si="3422"/>
        <v>0</v>
      </c>
    </row>
    <row r="1120" spans="1:39">
      <c r="B1120" s="324" t="s">
        <v>355</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LRAM'!Y401*Y1117</f>
        <v>0</v>
      </c>
      <c r="Z1120" s="378">
        <f>'4.  2011-2014 LRAM'!Z401*Z1117</f>
        <v>0</v>
      </c>
      <c r="AA1120" s="378">
        <f>'4.  2011-2014 LRAM'!AA401*AA1117</f>
        <v>0</v>
      </c>
      <c r="AB1120" s="378">
        <f>'4.  2011-2014 LRAM'!AB401*AB1117</f>
        <v>0</v>
      </c>
      <c r="AC1120" s="378">
        <f>'4.  2011-2014 LRAM'!AC401*AC1117</f>
        <v>0</v>
      </c>
      <c r="AD1120" s="378">
        <f>'4.  2011-2014 LRAM'!AD401*AD1117</f>
        <v>0</v>
      </c>
      <c r="AE1120" s="378">
        <f>'4.  2011-2014 LRAM'!AE401*AE1117</f>
        <v>0</v>
      </c>
      <c r="AF1120" s="378">
        <f>'4.  2011-2014 LRAM'!AF401*AF1117</f>
        <v>0</v>
      </c>
      <c r="AG1120" s="378">
        <f>'4.  2011-2014 LRAM'!AG401*AG1117</f>
        <v>0</v>
      </c>
      <c r="AH1120" s="378">
        <f>'4.  2011-2014 LRAM'!AH401*AH1117</f>
        <v>0</v>
      </c>
      <c r="AI1120" s="378">
        <f>'4.  2011-2014 LRAM'!AI401*AI1117</f>
        <v>0</v>
      </c>
      <c r="AJ1120" s="378">
        <f>'4.  2011-2014 LRAM'!AJ401*AJ1117</f>
        <v>0</v>
      </c>
      <c r="AK1120" s="378">
        <f>'4.  2011-2014 LRAM'!AK401*AK1117</f>
        <v>0</v>
      </c>
      <c r="AL1120" s="378">
        <f>'4.  2011-2014 LRAM'!AL401*AL1117</f>
        <v>0</v>
      </c>
      <c r="AM1120" s="629">
        <f t="shared" si="3422"/>
        <v>0</v>
      </c>
    </row>
    <row r="1121" spans="2:39">
      <c r="B1121" s="324" t="s">
        <v>356</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LRAM'!Y531*Y1117</f>
        <v>0</v>
      </c>
      <c r="Z1121" s="378">
        <f>'4.  2011-2014 LRAM'!Z531*Z1117</f>
        <v>0</v>
      </c>
      <c r="AA1121" s="378">
        <f>'4.  2011-2014 LRAM'!AA531*AA1117</f>
        <v>0</v>
      </c>
      <c r="AB1121" s="378">
        <f>'4.  2011-2014 LRAM'!AB531*AB1117</f>
        <v>0</v>
      </c>
      <c r="AC1121" s="378">
        <f>'4.  2011-2014 LRAM'!AC531*AC1117</f>
        <v>0</v>
      </c>
      <c r="AD1121" s="378">
        <f>'4.  2011-2014 LRAM'!AD531*AD1117</f>
        <v>0</v>
      </c>
      <c r="AE1121" s="378">
        <f>'4.  2011-2014 LRAM'!AE531*AE1117</f>
        <v>0</v>
      </c>
      <c r="AF1121" s="378">
        <f>'4.  2011-2014 LRAM'!AF531*AF1117</f>
        <v>0</v>
      </c>
      <c r="AG1121" s="378">
        <f>'4.  2011-2014 LRAM'!AG531*AG1117</f>
        <v>0</v>
      </c>
      <c r="AH1121" s="378">
        <f>'4.  2011-2014 LRAM'!AH531*AH1117</f>
        <v>0</v>
      </c>
      <c r="AI1121" s="378">
        <f>'4.  2011-2014 LRAM'!AI531*AI1117</f>
        <v>0</v>
      </c>
      <c r="AJ1121" s="378">
        <f>'4.  2011-2014 LRAM'!AJ531*AJ1117</f>
        <v>0</v>
      </c>
      <c r="AK1121" s="378">
        <f>'4.  2011-2014 LRAM'!AK531*AK1117</f>
        <v>0</v>
      </c>
      <c r="AL1121" s="378">
        <f>'4.  2011-2014 LRAM'!AL531*AL1117</f>
        <v>0</v>
      </c>
      <c r="AM1121" s="629">
        <f t="shared" si="3422"/>
        <v>0</v>
      </c>
    </row>
    <row r="1122" spans="2:39">
      <c r="B1122" s="324" t="s">
        <v>357</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3">Y212*Y1117</f>
        <v>0</v>
      </c>
      <c r="Z1122" s="378">
        <f t="shared" si="3423"/>
        <v>0</v>
      </c>
      <c r="AA1122" s="378">
        <f t="shared" si="3423"/>
        <v>0</v>
      </c>
      <c r="AB1122" s="378">
        <f t="shared" si="3423"/>
        <v>0</v>
      </c>
      <c r="AC1122" s="378">
        <f t="shared" si="3423"/>
        <v>0</v>
      </c>
      <c r="AD1122" s="378">
        <f t="shared" si="3423"/>
        <v>0</v>
      </c>
      <c r="AE1122" s="378">
        <f t="shared" si="3423"/>
        <v>0</v>
      </c>
      <c r="AF1122" s="378">
        <f t="shared" si="3423"/>
        <v>0</v>
      </c>
      <c r="AG1122" s="378">
        <f t="shared" si="3423"/>
        <v>0</v>
      </c>
      <c r="AH1122" s="378">
        <f t="shared" si="3423"/>
        <v>0</v>
      </c>
      <c r="AI1122" s="378">
        <f t="shared" si="3423"/>
        <v>0</v>
      </c>
      <c r="AJ1122" s="378">
        <f t="shared" si="3423"/>
        <v>0</v>
      </c>
      <c r="AK1122" s="378">
        <f t="shared" si="3423"/>
        <v>0</v>
      </c>
      <c r="AL1122" s="378">
        <f t="shared" si="3423"/>
        <v>0</v>
      </c>
      <c r="AM1122" s="629">
        <f t="shared" si="3422"/>
        <v>0</v>
      </c>
    </row>
    <row r="1123" spans="2:39">
      <c r="B1123" s="324" t="s">
        <v>358</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Y395*Y1117</f>
        <v>0</v>
      </c>
      <c r="Z1123" s="378">
        <f t="shared" ref="Z1123:AL1123" si="3424">Z395*Z1117</f>
        <v>0</v>
      </c>
      <c r="AA1123" s="378">
        <f t="shared" si="3424"/>
        <v>0</v>
      </c>
      <c r="AB1123" s="378">
        <f t="shared" si="3424"/>
        <v>0</v>
      </c>
      <c r="AC1123" s="378">
        <f t="shared" si="3424"/>
        <v>0</v>
      </c>
      <c r="AD1123" s="378">
        <f t="shared" si="3424"/>
        <v>0</v>
      </c>
      <c r="AE1123" s="378">
        <f t="shared" si="3424"/>
        <v>0</v>
      </c>
      <c r="AF1123" s="378">
        <f t="shared" si="3424"/>
        <v>0</v>
      </c>
      <c r="AG1123" s="378">
        <f t="shared" si="3424"/>
        <v>0</v>
      </c>
      <c r="AH1123" s="378">
        <f t="shared" si="3424"/>
        <v>0</v>
      </c>
      <c r="AI1123" s="378">
        <f t="shared" si="3424"/>
        <v>0</v>
      </c>
      <c r="AJ1123" s="378">
        <f t="shared" si="3424"/>
        <v>0</v>
      </c>
      <c r="AK1123" s="378">
        <f t="shared" si="3424"/>
        <v>0</v>
      </c>
      <c r="AL1123" s="378">
        <f t="shared" si="3424"/>
        <v>0</v>
      </c>
      <c r="AM1123" s="629">
        <f t="shared" si="3422"/>
        <v>0</v>
      </c>
    </row>
    <row r="1124" spans="2:39">
      <c r="B1124" s="324" t="s">
        <v>359</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25">Y578*Y1117</f>
        <v>0</v>
      </c>
      <c r="Z1124" s="378">
        <f t="shared" si="3425"/>
        <v>0</v>
      </c>
      <c r="AA1124" s="378">
        <f t="shared" si="3425"/>
        <v>0</v>
      </c>
      <c r="AB1124" s="378">
        <f t="shared" si="3425"/>
        <v>0</v>
      </c>
      <c r="AC1124" s="378">
        <f t="shared" si="3425"/>
        <v>0</v>
      </c>
      <c r="AD1124" s="378">
        <f t="shared" si="3425"/>
        <v>0</v>
      </c>
      <c r="AE1124" s="378">
        <f t="shared" si="3425"/>
        <v>0</v>
      </c>
      <c r="AF1124" s="378">
        <f t="shared" si="3425"/>
        <v>0</v>
      </c>
      <c r="AG1124" s="378">
        <f t="shared" si="3425"/>
        <v>0</v>
      </c>
      <c r="AH1124" s="378">
        <f t="shared" si="3425"/>
        <v>0</v>
      </c>
      <c r="AI1124" s="378">
        <f t="shared" si="3425"/>
        <v>0</v>
      </c>
      <c r="AJ1124" s="378">
        <f t="shared" si="3425"/>
        <v>0</v>
      </c>
      <c r="AK1124" s="378">
        <f t="shared" si="3425"/>
        <v>0</v>
      </c>
      <c r="AL1124" s="378">
        <f t="shared" si="3425"/>
        <v>0</v>
      </c>
      <c r="AM1124" s="629">
        <f t="shared" si="3422"/>
        <v>0</v>
      </c>
    </row>
    <row r="1125" spans="2:39">
      <c r="B1125" s="324" t="s">
        <v>360</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26">Y765*Y1117</f>
        <v>0</v>
      </c>
      <c r="Z1125" s="378">
        <f t="shared" si="3426"/>
        <v>0</v>
      </c>
      <c r="AA1125" s="378">
        <f t="shared" si="3426"/>
        <v>0</v>
      </c>
      <c r="AB1125" s="378">
        <f t="shared" si="3426"/>
        <v>0</v>
      </c>
      <c r="AC1125" s="378">
        <f t="shared" si="3426"/>
        <v>0</v>
      </c>
      <c r="AD1125" s="378">
        <f t="shared" si="3426"/>
        <v>0</v>
      </c>
      <c r="AE1125" s="378">
        <f t="shared" si="3426"/>
        <v>0</v>
      </c>
      <c r="AF1125" s="378">
        <f t="shared" si="3426"/>
        <v>0</v>
      </c>
      <c r="AG1125" s="378">
        <f t="shared" si="3426"/>
        <v>0</v>
      </c>
      <c r="AH1125" s="378">
        <f t="shared" si="3426"/>
        <v>0</v>
      </c>
      <c r="AI1125" s="378">
        <f t="shared" si="3426"/>
        <v>0</v>
      </c>
      <c r="AJ1125" s="378">
        <f t="shared" si="3426"/>
        <v>0</v>
      </c>
      <c r="AK1125" s="378">
        <f t="shared" si="3426"/>
        <v>0</v>
      </c>
      <c r="AL1125" s="378">
        <f t="shared" si="3426"/>
        <v>0</v>
      </c>
      <c r="AM1125" s="629">
        <f t="shared" si="3422"/>
        <v>0</v>
      </c>
    </row>
    <row r="1126" spans="2:39">
      <c r="B1126" s="324" t="s">
        <v>361</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3427">Y948*Y1117</f>
        <v>0</v>
      </c>
      <c r="Z1126" s="378">
        <f t="shared" si="3427"/>
        <v>0</v>
      </c>
      <c r="AA1126" s="378">
        <f t="shared" si="3427"/>
        <v>0</v>
      </c>
      <c r="AB1126" s="378">
        <f t="shared" si="3427"/>
        <v>0</v>
      </c>
      <c r="AC1126" s="378">
        <f t="shared" si="3427"/>
        <v>0</v>
      </c>
      <c r="AD1126" s="378">
        <f t="shared" si="3427"/>
        <v>0</v>
      </c>
      <c r="AE1126" s="378">
        <f t="shared" si="3427"/>
        <v>0</v>
      </c>
      <c r="AF1126" s="378">
        <f t="shared" si="3427"/>
        <v>0</v>
      </c>
      <c r="AG1126" s="378">
        <f t="shared" si="3427"/>
        <v>0</v>
      </c>
      <c r="AH1126" s="378">
        <f t="shared" si="3427"/>
        <v>0</v>
      </c>
      <c r="AI1126" s="378">
        <f t="shared" si="3427"/>
        <v>0</v>
      </c>
      <c r="AJ1126" s="378">
        <f t="shared" si="3427"/>
        <v>0</v>
      </c>
      <c r="AK1126" s="378">
        <f t="shared" si="3427"/>
        <v>0</v>
      </c>
      <c r="AL1126" s="378">
        <f t="shared" si="3427"/>
        <v>0</v>
      </c>
      <c r="AM1126" s="629">
        <f t="shared" si="3422"/>
        <v>0</v>
      </c>
    </row>
    <row r="1127" spans="2:39">
      <c r="B1127" s="324" t="s">
        <v>362</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Y1114*Y1117</f>
        <v>0</v>
      </c>
      <c r="Z1127" s="378">
        <f>Z1114*Z1117</f>
        <v>0</v>
      </c>
      <c r="AA1127" s="378">
        <f t="shared" ref="AA1127:AL1127" si="3428">AA1114*AA1117</f>
        <v>0</v>
      </c>
      <c r="AB1127" s="378">
        <f t="shared" si="3428"/>
        <v>0</v>
      </c>
      <c r="AC1127" s="378">
        <f t="shared" si="3428"/>
        <v>0</v>
      </c>
      <c r="AD1127" s="378">
        <f t="shared" si="3428"/>
        <v>0</v>
      </c>
      <c r="AE1127" s="378">
        <f t="shared" si="3428"/>
        <v>0</v>
      </c>
      <c r="AF1127" s="378">
        <f t="shared" si="3428"/>
        <v>0</v>
      </c>
      <c r="AG1127" s="378">
        <f t="shared" si="3428"/>
        <v>0</v>
      </c>
      <c r="AH1127" s="378">
        <f t="shared" si="3428"/>
        <v>0</v>
      </c>
      <c r="AI1127" s="378">
        <f t="shared" si="3428"/>
        <v>0</v>
      </c>
      <c r="AJ1127" s="378">
        <f t="shared" si="3428"/>
        <v>0</v>
      </c>
      <c r="AK1127" s="378">
        <f t="shared" si="3428"/>
        <v>0</v>
      </c>
      <c r="AL1127" s="378">
        <f t="shared" si="3428"/>
        <v>0</v>
      </c>
      <c r="AM1127" s="629">
        <f t="shared" si="3422"/>
        <v>0</v>
      </c>
    </row>
    <row r="1128" spans="2:39" ht="15.75">
      <c r="B1128" s="349" t="s">
        <v>352</v>
      </c>
      <c r="C1128" s="345"/>
      <c r="D1128" s="336"/>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6">
        <f>SUM(Y1118:Y1127)</f>
        <v>0</v>
      </c>
      <c r="Z1128" s="346">
        <f t="shared" ref="Z1128:AE1128" si="3429">SUM(Z1118:Z1127)</f>
        <v>0</v>
      </c>
      <c r="AA1128" s="346">
        <f t="shared" si="3429"/>
        <v>0</v>
      </c>
      <c r="AB1128" s="346">
        <f t="shared" si="3429"/>
        <v>0</v>
      </c>
      <c r="AC1128" s="346">
        <f t="shared" si="3429"/>
        <v>0</v>
      </c>
      <c r="AD1128" s="346">
        <f t="shared" si="3429"/>
        <v>0</v>
      </c>
      <c r="AE1128" s="346">
        <f t="shared" si="3429"/>
        <v>0</v>
      </c>
      <c r="AF1128" s="346">
        <f>SUM(AF1118:AF1127)</f>
        <v>0</v>
      </c>
      <c r="AG1128" s="346">
        <f t="shared" ref="AG1128:AL1128" si="3430">SUM(AG1118:AG1127)</f>
        <v>0</v>
      </c>
      <c r="AH1128" s="346">
        <f t="shared" si="3430"/>
        <v>0</v>
      </c>
      <c r="AI1128" s="346">
        <f t="shared" si="3430"/>
        <v>0</v>
      </c>
      <c r="AJ1128" s="346">
        <f t="shared" si="3430"/>
        <v>0</v>
      </c>
      <c r="AK1128" s="346">
        <f t="shared" si="3430"/>
        <v>0</v>
      </c>
      <c r="AL1128" s="346">
        <f t="shared" si="3430"/>
        <v>0</v>
      </c>
      <c r="AM1128" s="407">
        <f>SUM(AM1118:AM1127)</f>
        <v>0</v>
      </c>
    </row>
    <row r="1129" spans="2:39" ht="15.75">
      <c r="B1129" s="349" t="s">
        <v>351</v>
      </c>
      <c r="C1129" s="345"/>
      <c r="D1129" s="350"/>
      <c r="E1129" s="334"/>
      <c r="F1129" s="334"/>
      <c r="G1129" s="334"/>
      <c r="H1129" s="334"/>
      <c r="I1129" s="334"/>
      <c r="J1129" s="334"/>
      <c r="K1129" s="334"/>
      <c r="L1129" s="334"/>
      <c r="M1129" s="334"/>
      <c r="N1129" s="334"/>
      <c r="O1129" s="300"/>
      <c r="P1129" s="334"/>
      <c r="Q1129" s="334"/>
      <c r="R1129" s="334"/>
      <c r="S1129" s="336"/>
      <c r="T1129" s="336"/>
      <c r="U1129" s="336"/>
      <c r="V1129" s="336"/>
      <c r="W1129" s="334"/>
      <c r="X1129" s="334"/>
      <c r="Y1129" s="347">
        <f>Y1115*Y1117</f>
        <v>0</v>
      </c>
      <c r="Z1129" s="347">
        <f t="shared" ref="Z1129:AE1129" si="3431">Z1115*Z1117</f>
        <v>0</v>
      </c>
      <c r="AA1129" s="347">
        <f>AA1115*AA1117</f>
        <v>0</v>
      </c>
      <c r="AB1129" s="347">
        <f t="shared" si="3431"/>
        <v>0</v>
      </c>
      <c r="AC1129" s="347">
        <f t="shared" si="3431"/>
        <v>0</v>
      </c>
      <c r="AD1129" s="347">
        <f t="shared" si="3431"/>
        <v>0</v>
      </c>
      <c r="AE1129" s="347">
        <f t="shared" si="3431"/>
        <v>0</v>
      </c>
      <c r="AF1129" s="347">
        <f t="shared" ref="AF1129:AL1129" si="3432">AF1115*AF1117</f>
        <v>0</v>
      </c>
      <c r="AG1129" s="347">
        <f t="shared" si="3432"/>
        <v>0</v>
      </c>
      <c r="AH1129" s="347">
        <f t="shared" si="3432"/>
        <v>0</v>
      </c>
      <c r="AI1129" s="347">
        <f t="shared" si="3432"/>
        <v>0</v>
      </c>
      <c r="AJ1129" s="347">
        <f t="shared" si="3432"/>
        <v>0</v>
      </c>
      <c r="AK1129" s="347">
        <f t="shared" si="3432"/>
        <v>0</v>
      </c>
      <c r="AL1129" s="347">
        <f t="shared" si="3432"/>
        <v>0</v>
      </c>
      <c r="AM1129" s="407">
        <f>SUM(Y1129:AL1129)</f>
        <v>0</v>
      </c>
    </row>
    <row r="1130" spans="2:39" ht="15.75">
      <c r="B1130" s="349" t="s">
        <v>350</v>
      </c>
      <c r="C1130" s="345"/>
      <c r="D1130" s="350"/>
      <c r="E1130" s="334"/>
      <c r="F1130" s="334"/>
      <c r="G1130" s="334"/>
      <c r="H1130" s="334"/>
      <c r="I1130" s="334"/>
      <c r="J1130" s="334"/>
      <c r="K1130" s="334"/>
      <c r="L1130" s="334"/>
      <c r="M1130" s="334"/>
      <c r="N1130" s="334"/>
      <c r="O1130" s="300"/>
      <c r="P1130" s="334"/>
      <c r="Q1130" s="334"/>
      <c r="R1130" s="334"/>
      <c r="S1130" s="350"/>
      <c r="T1130" s="350"/>
      <c r="U1130" s="350"/>
      <c r="V1130" s="350"/>
      <c r="W1130" s="334"/>
      <c r="X1130" s="334"/>
      <c r="Y1130" s="351"/>
      <c r="Z1130" s="351"/>
      <c r="AA1130" s="351"/>
      <c r="AB1130" s="351"/>
      <c r="AC1130" s="351"/>
      <c r="AD1130" s="351"/>
      <c r="AE1130" s="351"/>
      <c r="AF1130" s="351"/>
      <c r="AG1130" s="351"/>
      <c r="AH1130" s="351"/>
      <c r="AI1130" s="351"/>
      <c r="AJ1130" s="351"/>
      <c r="AK1130" s="351"/>
      <c r="AL1130" s="351"/>
      <c r="AM1130" s="407">
        <f>AM1128-AM1129</f>
        <v>0</v>
      </c>
    </row>
    <row r="1131" spans="2:39">
      <c r="B1131" s="381"/>
      <c r="C1131" s="445"/>
      <c r="D1131" s="445"/>
      <c r="E1131" s="446"/>
      <c r="F1131" s="446"/>
      <c r="G1131" s="446"/>
      <c r="H1131" s="446"/>
      <c r="I1131" s="446"/>
      <c r="J1131" s="446"/>
      <c r="K1131" s="446"/>
      <c r="L1131" s="446"/>
      <c r="M1131" s="446"/>
      <c r="N1131" s="446"/>
      <c r="O1131" s="447"/>
      <c r="P1131" s="446"/>
      <c r="Q1131" s="446"/>
      <c r="R1131" s="446"/>
      <c r="S1131" s="445"/>
      <c r="T1131" s="448"/>
      <c r="U1131" s="445"/>
      <c r="V1131" s="445"/>
      <c r="W1131" s="446"/>
      <c r="X1131" s="446"/>
      <c r="Y1131" s="449"/>
      <c r="Z1131" s="449"/>
      <c r="AA1131" s="449"/>
      <c r="AB1131" s="449"/>
      <c r="AC1131" s="449"/>
      <c r="AD1131" s="449"/>
      <c r="AE1131" s="449"/>
      <c r="AF1131" s="449"/>
      <c r="AG1131" s="449"/>
      <c r="AH1131" s="449"/>
      <c r="AI1131" s="449"/>
      <c r="AJ1131" s="449"/>
      <c r="AK1131" s="449"/>
      <c r="AL1131" s="449"/>
      <c r="AM1131" s="386"/>
    </row>
    <row r="1132" spans="2:39" ht="19.5" customHeight="1">
      <c r="B1132" s="368" t="s">
        <v>592</v>
      </c>
      <c r="C1132" s="387"/>
      <c r="D1132" s="388"/>
      <c r="E1132" s="388"/>
      <c r="F1132" s="388"/>
      <c r="G1132" s="388"/>
      <c r="H1132" s="388"/>
      <c r="I1132" s="388"/>
      <c r="J1132" s="388"/>
      <c r="K1132" s="388"/>
      <c r="L1132" s="388"/>
      <c r="M1132" s="388"/>
      <c r="N1132" s="388"/>
      <c r="O1132" s="388"/>
      <c r="P1132" s="388"/>
      <c r="Q1132" s="388"/>
      <c r="R1132" s="388"/>
      <c r="S1132" s="371"/>
      <c r="T1132" s="372"/>
      <c r="U1132" s="388"/>
      <c r="V1132" s="388"/>
      <c r="W1132" s="388"/>
      <c r="X1132" s="388"/>
      <c r="Y1132" s="409"/>
      <c r="Z1132" s="409"/>
      <c r="AA1132" s="409"/>
      <c r="AB1132" s="409"/>
      <c r="AC1132" s="409"/>
      <c r="AD1132" s="409"/>
      <c r="AE1132" s="409"/>
      <c r="AF1132" s="409"/>
      <c r="AG1132" s="409"/>
      <c r="AH1132" s="409"/>
      <c r="AI1132" s="409"/>
      <c r="AJ1132" s="409"/>
      <c r="AK1132" s="409"/>
      <c r="AL1132" s="409"/>
      <c r="AM1132" s="389"/>
    </row>
    <row r="1134" spans="2:39">
      <c r="B1134" s="590" t="s">
        <v>526</v>
      </c>
    </row>
  </sheetData>
  <sheetProtection formatCells="0" formatColumns="0" formatRows="0" insertColumns="0" insertRows="0" insertHyperlinks="0" deleteColumns="0" deleteRows="0" sort="0" autoFilter="0" pivotTables="0"/>
  <mergeCells count="45">
    <mergeCell ref="Y953:AM953"/>
    <mergeCell ref="P583:X583"/>
    <mergeCell ref="B770:B771"/>
    <mergeCell ref="C770:C771"/>
    <mergeCell ref="E770:M770"/>
    <mergeCell ref="N770:N771"/>
    <mergeCell ref="P770:X770"/>
    <mergeCell ref="Y770:AM770"/>
    <mergeCell ref="Y583:AM583"/>
    <mergeCell ref="P953:X953"/>
    <mergeCell ref="N953:N954"/>
    <mergeCell ref="B953:B954"/>
    <mergeCell ref="C953:C954"/>
    <mergeCell ref="E953:M953"/>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9" location="'5.  2015-2020 LRAM'!A1" display="Return to top" xr:uid="{00000000-0004-0000-0A00-000009000000}"/>
    <hyperlink ref="D952" location="'5.  2015-2020 LRAM'!A1" display="Return to top" xr:uid="{00000000-0004-0000-0A00-00000A000000}"/>
    <hyperlink ref="B113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78" zoomScaleNormal="100" workbookViewId="0">
      <selection activeCell="F98" sqref="F98"/>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665</v>
      </c>
      <c r="D8" s="836"/>
      <c r="E8" s="836"/>
      <c r="F8" s="836"/>
      <c r="G8" s="836"/>
      <c r="H8" s="836"/>
      <c r="I8" s="836"/>
      <c r="J8" s="836"/>
      <c r="K8" s="836"/>
      <c r="L8" s="836"/>
      <c r="M8" s="836"/>
      <c r="N8" s="836"/>
      <c r="O8" s="836"/>
      <c r="P8" s="836"/>
      <c r="Q8" s="836"/>
      <c r="R8" s="836"/>
      <c r="S8" s="836"/>
      <c r="T8" s="105"/>
      <c r="U8" s="105"/>
      <c r="V8" s="105"/>
      <c r="W8" s="105"/>
    </row>
    <row r="9" spans="1:28" s="9" customFormat="1" ht="47.1" customHeight="1">
      <c r="B9" s="55"/>
      <c r="C9" s="799" t="s">
        <v>676</v>
      </c>
      <c r="D9" s="799"/>
      <c r="E9" s="799"/>
      <c r="F9" s="799"/>
      <c r="G9" s="799"/>
      <c r="H9" s="799"/>
      <c r="I9" s="799"/>
      <c r="J9" s="799"/>
      <c r="K9" s="799"/>
      <c r="L9" s="799"/>
      <c r="M9" s="799"/>
      <c r="N9" s="799"/>
      <c r="O9" s="799"/>
      <c r="P9" s="799"/>
      <c r="Q9" s="799"/>
      <c r="R9" s="799"/>
      <c r="S9" s="799"/>
      <c r="T9" s="105"/>
      <c r="U9" s="105"/>
      <c r="V9" s="105"/>
      <c r="W9" s="105"/>
    </row>
    <row r="10" spans="1:28" s="9" customFormat="1" ht="38.1" customHeight="1">
      <c r="B10" s="88"/>
      <c r="C10" s="820" t="s">
        <v>677</v>
      </c>
      <c r="D10" s="799"/>
      <c r="E10" s="799"/>
      <c r="F10" s="799"/>
      <c r="G10" s="799"/>
      <c r="H10" s="799"/>
      <c r="I10" s="799"/>
      <c r="J10" s="799"/>
      <c r="K10" s="799"/>
      <c r="L10" s="799"/>
      <c r="M10" s="799"/>
      <c r="N10" s="799"/>
      <c r="O10" s="799"/>
      <c r="P10" s="799"/>
      <c r="Q10" s="799"/>
      <c r="R10" s="799"/>
      <c r="S10" s="79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Large Use</v>
      </c>
      <c r="M14" s="204" t="str">
        <f>'1.  LRAMVA Summary'!H52</f>
        <v>Unmetered Scattered Load</v>
      </c>
      <c r="N14" s="204" t="str">
        <f>'1.  LRAMVA Summary'!I52</f>
        <v>Sentinel Lighting</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704</v>
      </c>
      <c r="C55" s="74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705</v>
      </c>
      <c r="C56" s="74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706</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707</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708</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140.04737632434552</v>
      </c>
      <c r="J136" s="230">
        <f>(SUM('1.  LRAMVA Summary'!E$54:E$77)+SUM('1.  LRAMVA Summary'!E$78:E$79)*(MONTH($E136)-1)/12)*$H136</f>
        <v>89.048359495187341</v>
      </c>
      <c r="K136" s="230">
        <f>(SUM('1.  LRAMVA Summary'!F$54:F$77)+SUM('1.  LRAMVA Summary'!F$78:F$79)*(MONTH($E136)-1)/12)*$H136</f>
        <v>344.60952380813541</v>
      </c>
      <c r="L136" s="230">
        <f>(SUM('1.  LRAMVA Summary'!G$54:G$77)+SUM('1.  LRAMVA Summary'!G$78:G$79)*(MONTH($E136)-1)/12)*$H136</f>
        <v>5.3702014291816296</v>
      </c>
      <c r="M136" s="230">
        <f>(SUM('1.  LRAMVA Summary'!H$54:H$77)+SUM('1.  LRAMVA Summary'!H$78:H$79)*(MONTH($E136)-1)/12)*$H136</f>
        <v>1.3114168464488343</v>
      </c>
      <c r="N136" s="230">
        <f>(SUM('1.  LRAMVA Summary'!I$54:I$77)+SUM('1.  LRAMVA Summary'!I$78:I$79)*(MONTH($E136)-1)/12)*$H136</f>
        <v>0.12642549841596409</v>
      </c>
      <c r="O136" s="230">
        <f>(SUM('1.  LRAMVA Summary'!J$54:J$77)+SUM('1.  LRAMVA Summary'!J$78:J$79)*(MONTH($E136)-1)/12)*$H136</f>
        <v>19.030270531344019</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599.54357393305884</v>
      </c>
    </row>
    <row r="137" spans="2:23" s="9" customFormat="1">
      <c r="B137" s="66"/>
      <c r="E137" s="214">
        <v>43525</v>
      </c>
      <c r="F137" s="214" t="s">
        <v>186</v>
      </c>
      <c r="G137" s="215" t="s">
        <v>65</v>
      </c>
      <c r="H137" s="240">
        <f t="shared" si="75"/>
        <v>2.0416666666666669E-3</v>
      </c>
      <c r="I137" s="230">
        <f>(SUM('1.  LRAMVA Summary'!D$54:D$77)+SUM('1.  LRAMVA Summary'!D$78:D$79)*(MONTH($E137)-1)/12)*$H137</f>
        <v>280.09475264869104</v>
      </c>
      <c r="J137" s="230">
        <f>(SUM('1.  LRAMVA Summary'!E$54:E$77)+SUM('1.  LRAMVA Summary'!E$78:E$79)*(MONTH($E137)-1)/12)*$H137</f>
        <v>178.09671899037468</v>
      </c>
      <c r="K137" s="230">
        <f>(SUM('1.  LRAMVA Summary'!F$54:F$77)+SUM('1.  LRAMVA Summary'!F$78:F$79)*(MONTH($E137)-1)/12)*$H137</f>
        <v>689.21904761627081</v>
      </c>
      <c r="L137" s="230">
        <f>(SUM('1.  LRAMVA Summary'!G$54:G$77)+SUM('1.  LRAMVA Summary'!G$78:G$79)*(MONTH($E137)-1)/12)*$H137</f>
        <v>10.740402858363259</v>
      </c>
      <c r="M137" s="230">
        <f>(SUM('1.  LRAMVA Summary'!H$54:H$77)+SUM('1.  LRAMVA Summary'!H$78:H$79)*(MONTH($E137)-1)/12)*$H137</f>
        <v>2.6228336928976685</v>
      </c>
      <c r="N137" s="230">
        <f>(SUM('1.  LRAMVA Summary'!I$54:I$77)+SUM('1.  LRAMVA Summary'!I$78:I$79)*(MONTH($E137)-1)/12)*$H137</f>
        <v>0.25285099683192819</v>
      </c>
      <c r="O137" s="230">
        <f>(SUM('1.  LRAMVA Summary'!J$54:J$77)+SUM('1.  LRAMVA Summary'!J$78:J$79)*(MONTH($E137)-1)/12)*$H137</f>
        <v>38.060541062688038</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1199.0871478661177</v>
      </c>
    </row>
    <row r="138" spans="2:23" s="8" customFormat="1">
      <c r="B138" s="239"/>
      <c r="E138" s="214">
        <v>43556</v>
      </c>
      <c r="F138" s="214" t="s">
        <v>186</v>
      </c>
      <c r="G138" s="215" t="s">
        <v>66</v>
      </c>
      <c r="H138" s="240">
        <f>$C$48/12</f>
        <v>1.8166666666666667E-3</v>
      </c>
      <c r="I138" s="230">
        <f>(SUM('1.  LRAMVA Summary'!D$54:D$77)+SUM('1.  LRAMVA Summary'!D$78:D$79)*(MONTH($E138)-1)/12)*$H138</f>
        <v>373.84075149437524</v>
      </c>
      <c r="J138" s="230">
        <f>(SUM('1.  LRAMVA Summary'!E$54:E$77)+SUM('1.  LRAMVA Summary'!E$78:E$79)*(MONTH($E138)-1)/12)*$H138</f>
        <v>237.70460044837762</v>
      </c>
      <c r="K138" s="230">
        <f>(SUM('1.  LRAMVA Summary'!F$54:F$77)+SUM('1.  LRAMVA Summary'!F$78:F$79)*(MONTH($E138)-1)/12)*$H138</f>
        <v>919.89644314498173</v>
      </c>
      <c r="L138" s="230">
        <f>(SUM('1.  LRAMVA Summary'!G$54:G$77)+SUM('1.  LRAMVA Summary'!G$78:G$79)*(MONTH($E138)-1)/12)*$H138</f>
        <v>14.33514993748892</v>
      </c>
      <c r="M138" s="230">
        <f>(SUM('1.  LRAMVA Summary'!H$54:H$77)+SUM('1.  LRAMVA Summary'!H$78:H$79)*(MONTH($E138)-1)/12)*$H138</f>
        <v>3.5006800717450517</v>
      </c>
      <c r="N138" s="230">
        <f>(SUM('1.  LRAMVA Summary'!I$54:I$77)+SUM('1.  LRAMVA Summary'!I$78:I$79)*(MONTH($E138)-1)/12)*$H138</f>
        <v>0.33747867740424692</v>
      </c>
      <c r="O138" s="230">
        <f>(SUM('1.  LRAMVA Summary'!J$54:J$77)+SUM('1.  LRAMVA Summary'!J$78:J$79)*(MONTH($E138)-1)/12)*$H138</f>
        <v>50.799171132648929</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1600.414274907022</v>
      </c>
    </row>
    <row r="139" spans="2:23" s="9" customFormat="1">
      <c r="B139" s="66"/>
      <c r="E139" s="214">
        <v>43586</v>
      </c>
      <c r="F139" s="214" t="s">
        <v>186</v>
      </c>
      <c r="G139" s="215" t="s">
        <v>66</v>
      </c>
      <c r="H139" s="240">
        <f>$C$48/12</f>
        <v>1.8166666666666667E-3</v>
      </c>
      <c r="I139" s="230">
        <f>(SUM('1.  LRAMVA Summary'!D$54:D$77)+SUM('1.  LRAMVA Summary'!D$78:D$79)*(MONTH($E139)-1)/12)*$H139</f>
        <v>498.45433532583377</v>
      </c>
      <c r="J139" s="230">
        <f>(SUM('1.  LRAMVA Summary'!E$54:E$77)+SUM('1.  LRAMVA Summary'!E$78:E$79)*(MONTH($E139)-1)/12)*$H139</f>
        <v>316.93946726450349</v>
      </c>
      <c r="K139" s="230">
        <f>(SUM('1.  LRAMVA Summary'!F$54:F$77)+SUM('1.  LRAMVA Summary'!F$78:F$79)*(MONTH($E139)-1)/12)*$H139</f>
        <v>1226.5285908599758</v>
      </c>
      <c r="L139" s="230">
        <f>(SUM('1.  LRAMVA Summary'!G$54:G$77)+SUM('1.  LRAMVA Summary'!G$78:G$79)*(MONTH($E139)-1)/12)*$H139</f>
        <v>19.113533249985228</v>
      </c>
      <c r="M139" s="230">
        <f>(SUM('1.  LRAMVA Summary'!H$54:H$77)+SUM('1.  LRAMVA Summary'!H$78:H$79)*(MONTH($E139)-1)/12)*$H139</f>
        <v>4.6675734289934017</v>
      </c>
      <c r="N139" s="230">
        <f>(SUM('1.  LRAMVA Summary'!I$54:I$77)+SUM('1.  LRAMVA Summary'!I$78:I$79)*(MONTH($E139)-1)/12)*$H139</f>
        <v>0.44997156987232928</v>
      </c>
      <c r="O139" s="230">
        <f>(SUM('1.  LRAMVA Summary'!J$54:J$77)+SUM('1.  LRAMVA Summary'!J$78:J$79)*(MONTH($E139)-1)/12)*$H139</f>
        <v>67.732228176865249</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2133.8856998760289</v>
      </c>
    </row>
    <row r="140" spans="2:23" s="9" customFormat="1">
      <c r="B140" s="66"/>
      <c r="E140" s="214">
        <v>43617</v>
      </c>
      <c r="F140" s="214" t="s">
        <v>186</v>
      </c>
      <c r="G140" s="215" t="s">
        <v>66</v>
      </c>
      <c r="H140" s="240">
        <f t="shared" ref="H140" si="77">$C$48/12</f>
        <v>1.8166666666666667E-3</v>
      </c>
      <c r="I140" s="230">
        <f>(SUM('1.  LRAMVA Summary'!D$54:D$77)+SUM('1.  LRAMVA Summary'!D$78:D$79)*(MONTH($E140)-1)/12)*$H140</f>
        <v>623.06791915729229</v>
      </c>
      <c r="J140" s="230">
        <f>(SUM('1.  LRAMVA Summary'!E$54:E$77)+SUM('1.  LRAMVA Summary'!E$78:E$79)*(MONTH($E140)-1)/12)*$H140</f>
        <v>396.17433408062936</v>
      </c>
      <c r="K140" s="230">
        <f>(SUM('1.  LRAMVA Summary'!F$54:F$77)+SUM('1.  LRAMVA Summary'!F$78:F$79)*(MONTH($E140)-1)/12)*$H140</f>
        <v>1533.1607385749696</v>
      </c>
      <c r="L140" s="230">
        <f>(SUM('1.  LRAMVA Summary'!G$54:G$77)+SUM('1.  LRAMVA Summary'!G$78:G$79)*(MONTH($E140)-1)/12)*$H140</f>
        <v>23.891916562481534</v>
      </c>
      <c r="M140" s="230">
        <f>(SUM('1.  LRAMVA Summary'!H$54:H$77)+SUM('1.  LRAMVA Summary'!H$78:H$79)*(MONTH($E140)-1)/12)*$H140</f>
        <v>5.8344667862417525</v>
      </c>
      <c r="N140" s="230">
        <f>(SUM('1.  LRAMVA Summary'!I$54:I$77)+SUM('1.  LRAMVA Summary'!I$78:I$79)*(MONTH($E140)-1)/12)*$H140</f>
        <v>0.56246446234041159</v>
      </c>
      <c r="O140" s="230">
        <f>(SUM('1.  LRAMVA Summary'!J$54:J$77)+SUM('1.  LRAMVA Summary'!J$78:J$79)*(MONTH($E140)-1)/12)*$H140</f>
        <v>84.665285221081547</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2667.3571248450362</v>
      </c>
    </row>
    <row r="141" spans="2:23" s="9" customFormat="1">
      <c r="B141" s="66"/>
      <c r="E141" s="214">
        <v>43647</v>
      </c>
      <c r="F141" s="214" t="s">
        <v>186</v>
      </c>
      <c r="G141" s="215" t="s">
        <v>68</v>
      </c>
      <c r="H141" s="240">
        <f>$C$49/12</f>
        <v>1.8166666666666667E-3</v>
      </c>
      <c r="I141" s="230">
        <f>(SUM('1.  LRAMVA Summary'!D$54:D$77)+SUM('1.  LRAMVA Summary'!D$78:D$79)*(MONTH($E141)-1)/12)*$H141</f>
        <v>747.68150298875048</v>
      </c>
      <c r="J141" s="230">
        <f>(SUM('1.  LRAMVA Summary'!E$54:E$77)+SUM('1.  LRAMVA Summary'!E$78:E$79)*(MONTH($E141)-1)/12)*$H141</f>
        <v>475.40920089675524</v>
      </c>
      <c r="K141" s="230">
        <f>(SUM('1.  LRAMVA Summary'!F$54:F$77)+SUM('1.  LRAMVA Summary'!F$78:F$79)*(MONTH($E141)-1)/12)*$H141</f>
        <v>1839.7928862899635</v>
      </c>
      <c r="L141" s="230">
        <f>(SUM('1.  LRAMVA Summary'!G$54:G$77)+SUM('1.  LRAMVA Summary'!G$78:G$79)*(MONTH($E141)-1)/12)*$H141</f>
        <v>28.670299874977839</v>
      </c>
      <c r="M141" s="230">
        <f>(SUM('1.  LRAMVA Summary'!H$54:H$77)+SUM('1.  LRAMVA Summary'!H$78:H$79)*(MONTH($E141)-1)/12)*$H141</f>
        <v>7.0013601434901034</v>
      </c>
      <c r="N141" s="230">
        <f>(SUM('1.  LRAMVA Summary'!I$54:I$77)+SUM('1.  LRAMVA Summary'!I$78:I$79)*(MONTH($E141)-1)/12)*$H141</f>
        <v>0.67495735480849384</v>
      </c>
      <c r="O141" s="230">
        <f>(SUM('1.  LRAMVA Summary'!J$54:J$77)+SUM('1.  LRAMVA Summary'!J$78:J$79)*(MONTH($E141)-1)/12)*$H141</f>
        <v>101.59834226529786</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3200.828549814044</v>
      </c>
    </row>
    <row r="142" spans="2:23" s="9" customFormat="1">
      <c r="B142" s="66"/>
      <c r="E142" s="214">
        <v>43678</v>
      </c>
      <c r="F142" s="214" t="s">
        <v>186</v>
      </c>
      <c r="G142" s="215" t="s">
        <v>68</v>
      </c>
      <c r="H142" s="240">
        <f t="shared" ref="H142" si="78">$C$49/12</f>
        <v>1.8166666666666667E-3</v>
      </c>
      <c r="I142" s="230">
        <f>(SUM('1.  LRAMVA Summary'!D$54:D$77)+SUM('1.  LRAMVA Summary'!D$78:D$79)*(MONTH($E142)-1)/12)*$H142</f>
        <v>872.29508682020901</v>
      </c>
      <c r="J142" s="230">
        <f>(SUM('1.  LRAMVA Summary'!E$54:E$77)+SUM('1.  LRAMVA Summary'!E$78:E$79)*(MONTH($E142)-1)/12)*$H142</f>
        <v>554.64406771288111</v>
      </c>
      <c r="K142" s="230">
        <f>(SUM('1.  LRAMVA Summary'!F$54:F$77)+SUM('1.  LRAMVA Summary'!F$78:F$79)*(MONTH($E142)-1)/12)*$H142</f>
        <v>2146.4250340049575</v>
      </c>
      <c r="L142" s="230">
        <f>(SUM('1.  LRAMVA Summary'!G$54:G$77)+SUM('1.  LRAMVA Summary'!G$78:G$79)*(MONTH($E142)-1)/12)*$H142</f>
        <v>33.448683187474145</v>
      </c>
      <c r="M142" s="230">
        <f>(SUM('1.  LRAMVA Summary'!H$54:H$77)+SUM('1.  LRAMVA Summary'!H$78:H$79)*(MONTH($E142)-1)/12)*$H142</f>
        <v>8.1682535007384534</v>
      </c>
      <c r="N142" s="230">
        <f>(SUM('1.  LRAMVA Summary'!I$54:I$77)+SUM('1.  LRAMVA Summary'!I$78:I$79)*(MONTH($E142)-1)/12)*$H142</f>
        <v>0.78745024727657631</v>
      </c>
      <c r="O142" s="230">
        <f>(SUM('1.  LRAMVA Summary'!J$54:J$77)+SUM('1.  LRAMVA Summary'!J$78:J$79)*(MONTH($E142)-1)/12)*$H142</f>
        <v>118.53139930951419</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3734.2999747830509</v>
      </c>
    </row>
    <row r="143" spans="2:23" s="9" customFormat="1">
      <c r="B143" s="66"/>
      <c r="E143" s="214">
        <v>43709</v>
      </c>
      <c r="F143" s="214" t="s">
        <v>186</v>
      </c>
      <c r="G143" s="215" t="s">
        <v>68</v>
      </c>
      <c r="H143" s="240">
        <f>$C$49/12</f>
        <v>1.8166666666666667E-3</v>
      </c>
      <c r="I143" s="230">
        <f>(SUM('1.  LRAMVA Summary'!D$54:D$77)+SUM('1.  LRAMVA Summary'!D$78:D$79)*(MONTH($E143)-1)/12)*$H143</f>
        <v>996.90867065166753</v>
      </c>
      <c r="J143" s="230">
        <f>(SUM('1.  LRAMVA Summary'!E$54:E$77)+SUM('1.  LRAMVA Summary'!E$78:E$79)*(MONTH($E143)-1)/12)*$H143</f>
        <v>633.87893452900698</v>
      </c>
      <c r="K143" s="230">
        <f>(SUM('1.  LRAMVA Summary'!F$54:F$77)+SUM('1.  LRAMVA Summary'!F$78:F$79)*(MONTH($E143)-1)/12)*$H143</f>
        <v>2453.0571817199516</v>
      </c>
      <c r="L143" s="230">
        <f>(SUM('1.  LRAMVA Summary'!G$54:G$77)+SUM('1.  LRAMVA Summary'!G$78:G$79)*(MONTH($E143)-1)/12)*$H143</f>
        <v>38.227066499970455</v>
      </c>
      <c r="M143" s="230">
        <f>(SUM('1.  LRAMVA Summary'!H$54:H$77)+SUM('1.  LRAMVA Summary'!H$78:H$79)*(MONTH($E143)-1)/12)*$H143</f>
        <v>9.3351468579868033</v>
      </c>
      <c r="N143" s="230">
        <f>(SUM('1.  LRAMVA Summary'!I$54:I$77)+SUM('1.  LRAMVA Summary'!I$78:I$79)*(MONTH($E143)-1)/12)*$H143</f>
        <v>0.89994313974465856</v>
      </c>
      <c r="O143" s="230">
        <f>(SUM('1.  LRAMVA Summary'!J$54:J$77)+SUM('1.  LRAMVA Summary'!J$78:J$79)*(MONTH($E143)-1)/12)*$H143</f>
        <v>135.4644563537305</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4267.7713997520577</v>
      </c>
    </row>
    <row r="144" spans="2:23" s="9" customFormat="1">
      <c r="B144" s="66"/>
      <c r="E144" s="214">
        <v>43739</v>
      </c>
      <c r="F144" s="214" t="s">
        <v>186</v>
      </c>
      <c r="G144" s="215" t="s">
        <v>69</v>
      </c>
      <c r="H144" s="240">
        <f>$C$50/12</f>
        <v>1.8166666666666667E-3</v>
      </c>
      <c r="I144" s="230">
        <f>(SUM('1.  LRAMVA Summary'!D$54:D$77)+SUM('1.  LRAMVA Summary'!D$78:D$79)*(MONTH($E144)-1)/12)*$H144</f>
        <v>1121.5222544831261</v>
      </c>
      <c r="J144" s="230">
        <f>(SUM('1.  LRAMVA Summary'!E$54:E$77)+SUM('1.  LRAMVA Summary'!E$78:E$79)*(MONTH($E144)-1)/12)*$H144</f>
        <v>713.11380134513286</v>
      </c>
      <c r="K144" s="230">
        <f>(SUM('1.  LRAMVA Summary'!F$54:F$77)+SUM('1.  LRAMVA Summary'!F$78:F$79)*(MONTH($E144)-1)/12)*$H144</f>
        <v>2759.6893294349456</v>
      </c>
      <c r="L144" s="230">
        <f>(SUM('1.  LRAMVA Summary'!G$54:G$77)+SUM('1.  LRAMVA Summary'!G$78:G$79)*(MONTH($E144)-1)/12)*$H144</f>
        <v>43.005449812466757</v>
      </c>
      <c r="M144" s="230">
        <f>(SUM('1.  LRAMVA Summary'!H$54:H$77)+SUM('1.  LRAMVA Summary'!H$78:H$79)*(MONTH($E144)-1)/12)*$H144</f>
        <v>10.502040215235155</v>
      </c>
      <c r="N144" s="230">
        <f>(SUM('1.  LRAMVA Summary'!I$54:I$77)+SUM('1.  LRAMVA Summary'!I$78:I$79)*(MONTH($E144)-1)/12)*$H144</f>
        <v>1.0124360322127408</v>
      </c>
      <c r="O144" s="230">
        <f>(SUM('1.  LRAMVA Summary'!J$54:J$77)+SUM('1.  LRAMVA Summary'!J$78:J$79)*(MONTH($E144)-1)/12)*$H144</f>
        <v>152.3975133979468</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4801.2428247210646</v>
      </c>
    </row>
    <row r="145" spans="2:23" s="9" customFormat="1">
      <c r="B145" s="66"/>
      <c r="E145" s="214">
        <v>43770</v>
      </c>
      <c r="F145" s="214" t="s">
        <v>186</v>
      </c>
      <c r="G145" s="215" t="s">
        <v>69</v>
      </c>
      <c r="H145" s="240">
        <f t="shared" ref="H145:H146" si="79">$C$50/12</f>
        <v>1.8166666666666667E-3</v>
      </c>
      <c r="I145" s="230">
        <f>(SUM('1.  LRAMVA Summary'!D$54:D$77)+SUM('1.  LRAMVA Summary'!D$78:D$79)*(MONTH($E145)-1)/12)*$H145</f>
        <v>1246.1358383145846</v>
      </c>
      <c r="J145" s="230">
        <f>(SUM('1.  LRAMVA Summary'!E$54:E$77)+SUM('1.  LRAMVA Summary'!E$78:E$79)*(MONTH($E145)-1)/12)*$H145</f>
        <v>792.34866816125873</v>
      </c>
      <c r="K145" s="230">
        <f>(SUM('1.  LRAMVA Summary'!F$54:F$77)+SUM('1.  LRAMVA Summary'!F$78:F$79)*(MONTH($E145)-1)/12)*$H145</f>
        <v>3066.3214771499393</v>
      </c>
      <c r="L145" s="230">
        <f>(SUM('1.  LRAMVA Summary'!G$54:G$77)+SUM('1.  LRAMVA Summary'!G$78:G$79)*(MONTH($E145)-1)/12)*$H145</f>
        <v>47.783833124963067</v>
      </c>
      <c r="M145" s="230">
        <f>(SUM('1.  LRAMVA Summary'!H$54:H$77)+SUM('1.  LRAMVA Summary'!H$78:H$79)*(MONTH($E145)-1)/12)*$H145</f>
        <v>11.668933572483505</v>
      </c>
      <c r="N145" s="230">
        <f>(SUM('1.  LRAMVA Summary'!I$54:I$77)+SUM('1.  LRAMVA Summary'!I$78:I$79)*(MONTH($E145)-1)/12)*$H145</f>
        <v>1.1249289246808232</v>
      </c>
      <c r="O145" s="230">
        <f>(SUM('1.  LRAMVA Summary'!J$54:J$77)+SUM('1.  LRAMVA Summary'!J$78:J$79)*(MONTH($E145)-1)/12)*$H145</f>
        <v>169.33057044216309</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5334.7142496900724</v>
      </c>
    </row>
    <row r="146" spans="2:23" s="9" customFormat="1">
      <c r="B146" s="66"/>
      <c r="E146" s="214">
        <v>43800</v>
      </c>
      <c r="F146" s="214" t="s">
        <v>186</v>
      </c>
      <c r="G146" s="215" t="s">
        <v>69</v>
      </c>
      <c r="H146" s="240">
        <f t="shared" si="79"/>
        <v>1.8166666666666667E-3</v>
      </c>
      <c r="I146" s="230">
        <f>(SUM('1.  LRAMVA Summary'!D$54:D$77)+SUM('1.  LRAMVA Summary'!D$78:D$79)*(MONTH($E146)-1)/12)*$H146</f>
        <v>1370.7494221460427</v>
      </c>
      <c r="J146" s="230">
        <f>(SUM('1.  LRAMVA Summary'!E$54:E$77)+SUM('1.  LRAMVA Summary'!E$78:E$79)*(MONTH($E146)-1)/12)*$H146</f>
        <v>871.5835349773846</v>
      </c>
      <c r="K146" s="230">
        <f>(SUM('1.  LRAMVA Summary'!F$54:F$77)+SUM('1.  LRAMVA Summary'!F$78:F$79)*(MONTH($E146)-1)/12)*$H146</f>
        <v>3372.9536248649333</v>
      </c>
      <c r="L146" s="230">
        <f>(SUM('1.  LRAMVA Summary'!G$54:G$77)+SUM('1.  LRAMVA Summary'!G$78:G$79)*(MONTH($E146)-1)/12)*$H146</f>
        <v>52.562216437459369</v>
      </c>
      <c r="M146" s="230">
        <f>(SUM('1.  LRAMVA Summary'!H$54:H$77)+SUM('1.  LRAMVA Summary'!H$78:H$79)*(MONTH($E146)-1)/12)*$H146</f>
        <v>12.835826929731855</v>
      </c>
      <c r="N146" s="230">
        <f>(SUM('1.  LRAMVA Summary'!I$54:I$77)+SUM('1.  LRAMVA Summary'!I$78:I$79)*(MONTH($E146)-1)/12)*$H146</f>
        <v>1.2374218171489055</v>
      </c>
      <c r="O146" s="230">
        <f>(SUM('1.  LRAMVA Summary'!J$54:J$77)+SUM('1.  LRAMVA Summary'!J$78:J$79)*(MONTH($E146)-1)/12)*$H146</f>
        <v>186.26362748637942</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5868.1856746590802</v>
      </c>
    </row>
    <row r="147" spans="2:23" s="9" customFormat="1" ht="15.75" thickBot="1">
      <c r="B147" s="66"/>
      <c r="E147" s="216" t="s">
        <v>469</v>
      </c>
      <c r="F147" s="216"/>
      <c r="G147" s="217"/>
      <c r="H147" s="218"/>
      <c r="I147" s="219">
        <f>SUM(I134:I146)</f>
        <v>8270.7979103549169</v>
      </c>
      <c r="J147" s="219">
        <f>SUM(J134:J146)</f>
        <v>5258.9416879014916</v>
      </c>
      <c r="K147" s="219">
        <f t="shared" ref="K147:O147" si="80">SUM(K134:K146)</f>
        <v>20351.653877469027</v>
      </c>
      <c r="L147" s="219">
        <f t="shared" si="80"/>
        <v>317.14875297481217</v>
      </c>
      <c r="M147" s="219">
        <f t="shared" si="80"/>
        <v>77.448532045992579</v>
      </c>
      <c r="N147" s="219">
        <f t="shared" si="80"/>
        <v>7.4663287207370788</v>
      </c>
      <c r="O147" s="219">
        <f t="shared" si="80"/>
        <v>1123.8734053796597</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35407.330494846632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8270.7979103549169</v>
      </c>
      <c r="J149" s="228">
        <f t="shared" ref="J149" si="82">J147+J148</f>
        <v>5258.9416879014916</v>
      </c>
      <c r="K149" s="228">
        <f t="shared" ref="K149" si="83">K147+K148</f>
        <v>20351.653877469027</v>
      </c>
      <c r="L149" s="228">
        <f t="shared" ref="L149" si="84">L147+L148</f>
        <v>317.14875297481217</v>
      </c>
      <c r="M149" s="228">
        <f t="shared" ref="M149" si="85">M147+M148</f>
        <v>77.448532045992579</v>
      </c>
      <c r="N149" s="228">
        <f t="shared" ref="N149" si="86">N147+N148</f>
        <v>7.4663287207370788</v>
      </c>
      <c r="O149" s="228">
        <f t="shared" ref="O149:V149" si="87">O147+O148</f>
        <v>1123.8734053796597</v>
      </c>
      <c r="P149" s="228">
        <f t="shared" si="87"/>
        <v>0</v>
      </c>
      <c r="Q149" s="228">
        <f t="shared" si="87"/>
        <v>0</v>
      </c>
      <c r="R149" s="228">
        <f t="shared" si="87"/>
        <v>0</v>
      </c>
      <c r="S149" s="228">
        <f t="shared" si="87"/>
        <v>0</v>
      </c>
      <c r="T149" s="228">
        <f t="shared" si="87"/>
        <v>0</v>
      </c>
      <c r="U149" s="228">
        <f t="shared" si="87"/>
        <v>0</v>
      </c>
      <c r="V149" s="228">
        <f t="shared" si="87"/>
        <v>0</v>
      </c>
      <c r="W149" s="228">
        <f>W147+W148</f>
        <v>35407.330494846632</v>
      </c>
    </row>
    <row r="150" spans="2:23" s="9" customFormat="1">
      <c r="B150" s="66"/>
      <c r="E150" s="214">
        <v>43831</v>
      </c>
      <c r="F150" s="214" t="s">
        <v>187</v>
      </c>
      <c r="G150" s="215" t="s">
        <v>65</v>
      </c>
      <c r="H150" s="240">
        <f>$C$51/12</f>
        <v>1.8166666666666667E-3</v>
      </c>
      <c r="I150" s="230">
        <f>(SUM('1.  LRAMVA Summary'!D$54:D$80)+SUM('1.  LRAMVA Summary'!D$81:D$82)*(MONTH($E150)-1)/12)*$H150</f>
        <v>1495.3630059775012</v>
      </c>
      <c r="J150" s="230">
        <f>(SUM('1.  LRAMVA Summary'!E$54:E$80)+SUM('1.  LRAMVA Summary'!E$81:E$82)*(MONTH($E150)-1)/12)*$H150</f>
        <v>950.81840179351047</v>
      </c>
      <c r="K150" s="230">
        <f>(SUM('1.  LRAMVA Summary'!F$54:F$80)+SUM('1.  LRAMVA Summary'!F$81:F$82)*(MONTH($E150)-1)/12)*$H150</f>
        <v>3679.5857725799269</v>
      </c>
      <c r="L150" s="230">
        <f>(SUM('1.  LRAMVA Summary'!G$54:G$80)+SUM('1.  LRAMVA Summary'!G$81:G$82)*(MONTH($E150)-1)/12)*$H150</f>
        <v>57.340599749955679</v>
      </c>
      <c r="M150" s="230">
        <f>(SUM('1.  LRAMVA Summary'!H$54:H$80)+SUM('1.  LRAMVA Summary'!H$81:H$82)*(MONTH($E150)-1)/12)*$H150</f>
        <v>14.002720286980207</v>
      </c>
      <c r="N150" s="230">
        <f>(SUM('1.  LRAMVA Summary'!I$54:I$80)+SUM('1.  LRAMVA Summary'!I$81:I$82)*(MONTH($E150)-1)/12)*$H150</f>
        <v>1.3499147096169877</v>
      </c>
      <c r="O150" s="230">
        <f>(SUM('1.  LRAMVA Summary'!J$54:J$80)+SUM('1.  LRAMVA Summary'!J$81:J$82)*(MONTH($E150)-1)/12)*$H150</f>
        <v>203.19668453059572</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6401.657099628088</v>
      </c>
    </row>
    <row r="151" spans="2:23" s="9" customFormat="1">
      <c r="B151" s="66"/>
      <c r="E151" s="214">
        <v>43862</v>
      </c>
      <c r="F151" s="214" t="s">
        <v>187</v>
      </c>
      <c r="G151" s="215" t="s">
        <v>65</v>
      </c>
      <c r="H151" s="240">
        <f t="shared" ref="H151:H152" si="88">$C$51/12</f>
        <v>1.8166666666666667E-3</v>
      </c>
      <c r="I151" s="230">
        <f>(SUM('1.  LRAMVA Summary'!D$54:D$80)+SUM('1.  LRAMVA Summary'!D$81:D$82)*(MONTH($E151)-1)/12)*$H151</f>
        <v>1495.3630059775012</v>
      </c>
      <c r="J151" s="230">
        <f>(SUM('1.  LRAMVA Summary'!E$54:E$80)+SUM('1.  LRAMVA Summary'!E$81:E$82)*(MONTH($E151)-1)/12)*$H151</f>
        <v>950.81840179351047</v>
      </c>
      <c r="K151" s="230">
        <f>(SUM('1.  LRAMVA Summary'!F$54:F$80)+SUM('1.  LRAMVA Summary'!F$81:F$82)*(MONTH($E151)-1)/12)*$H151</f>
        <v>3679.5857725799269</v>
      </c>
      <c r="L151" s="230">
        <f>(SUM('1.  LRAMVA Summary'!G$54:G$80)+SUM('1.  LRAMVA Summary'!G$81:G$82)*(MONTH($E151)-1)/12)*$H151</f>
        <v>57.340599749955679</v>
      </c>
      <c r="M151" s="230">
        <f>(SUM('1.  LRAMVA Summary'!H$54:H$80)+SUM('1.  LRAMVA Summary'!H$81:H$82)*(MONTH($E151)-1)/12)*$H151</f>
        <v>14.002720286980207</v>
      </c>
      <c r="N151" s="230">
        <f>(SUM('1.  LRAMVA Summary'!I$54:I$80)+SUM('1.  LRAMVA Summary'!I$81:I$82)*(MONTH($E151)-1)/12)*$H151</f>
        <v>1.3499147096169877</v>
      </c>
      <c r="O151" s="230">
        <f>(SUM('1.  LRAMVA Summary'!J$54:J$80)+SUM('1.  LRAMVA Summary'!J$81:J$82)*(MONTH($E151)-1)/12)*$H151</f>
        <v>203.19668453059572</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6401.657099628088</v>
      </c>
    </row>
    <row r="152" spans="2:23" s="9" customFormat="1">
      <c r="B152" s="66"/>
      <c r="E152" s="214">
        <v>43891</v>
      </c>
      <c r="F152" s="214" t="s">
        <v>187</v>
      </c>
      <c r="G152" s="215" t="s">
        <v>65</v>
      </c>
      <c r="H152" s="240">
        <f t="shared" si="88"/>
        <v>1.8166666666666667E-3</v>
      </c>
      <c r="I152" s="230">
        <f>(SUM('1.  LRAMVA Summary'!D$54:D$80)+SUM('1.  LRAMVA Summary'!D$81:D$82)*(MONTH($E152)-1)/12)*$H152</f>
        <v>1495.3630059775012</v>
      </c>
      <c r="J152" s="230">
        <f>(SUM('1.  LRAMVA Summary'!E$54:E$80)+SUM('1.  LRAMVA Summary'!E$81:E$82)*(MONTH($E152)-1)/12)*$H152</f>
        <v>950.81840179351047</v>
      </c>
      <c r="K152" s="230">
        <f>(SUM('1.  LRAMVA Summary'!F$54:F$80)+SUM('1.  LRAMVA Summary'!F$81:F$82)*(MONTH($E152)-1)/12)*$H152</f>
        <v>3679.5857725799269</v>
      </c>
      <c r="L152" s="230">
        <f>(SUM('1.  LRAMVA Summary'!G$54:G$80)+SUM('1.  LRAMVA Summary'!G$81:G$82)*(MONTH($E152)-1)/12)*$H152</f>
        <v>57.340599749955679</v>
      </c>
      <c r="M152" s="230">
        <f>(SUM('1.  LRAMVA Summary'!H$54:H$80)+SUM('1.  LRAMVA Summary'!H$81:H$82)*(MONTH($E152)-1)/12)*$H152</f>
        <v>14.002720286980207</v>
      </c>
      <c r="N152" s="230">
        <f>(SUM('1.  LRAMVA Summary'!I$54:I$80)+SUM('1.  LRAMVA Summary'!I$81:I$82)*(MONTH($E152)-1)/12)*$H152</f>
        <v>1.3499147096169877</v>
      </c>
      <c r="O152" s="230">
        <f>(SUM('1.  LRAMVA Summary'!J$54:J$80)+SUM('1.  LRAMVA Summary'!J$81:J$82)*(MONTH($E152)-1)/12)*$H152</f>
        <v>203.19668453059572</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6401.657099628088</v>
      </c>
    </row>
    <row r="153" spans="2:23" s="9" customFormat="1">
      <c r="B153" s="66"/>
      <c r="E153" s="214">
        <v>43922</v>
      </c>
      <c r="F153" s="214" t="s">
        <v>187</v>
      </c>
      <c r="G153" s="215" t="s">
        <v>66</v>
      </c>
      <c r="H153" s="240">
        <f>$C$52/12</f>
        <v>1.8166666666666667E-3</v>
      </c>
      <c r="I153" s="230">
        <f>(SUM('1.  LRAMVA Summary'!D$54:D$80)+SUM('1.  LRAMVA Summary'!D$81:D$82)*(MONTH($E153)-1)/12)*$H153</f>
        <v>1495.3630059775012</v>
      </c>
      <c r="J153" s="230">
        <f>(SUM('1.  LRAMVA Summary'!E$54:E$80)+SUM('1.  LRAMVA Summary'!E$81:E$82)*(MONTH($E153)-1)/12)*$H153</f>
        <v>950.81840179351047</v>
      </c>
      <c r="K153" s="230">
        <f>(SUM('1.  LRAMVA Summary'!F$54:F$80)+SUM('1.  LRAMVA Summary'!F$81:F$82)*(MONTH($E153)-1)/12)*$H153</f>
        <v>3679.5857725799269</v>
      </c>
      <c r="L153" s="230">
        <f>(SUM('1.  LRAMVA Summary'!G$54:G$80)+SUM('1.  LRAMVA Summary'!G$81:G$82)*(MONTH($E153)-1)/12)*$H153</f>
        <v>57.340599749955679</v>
      </c>
      <c r="M153" s="230">
        <f>(SUM('1.  LRAMVA Summary'!H$54:H$80)+SUM('1.  LRAMVA Summary'!H$81:H$82)*(MONTH($E153)-1)/12)*$H153</f>
        <v>14.002720286980207</v>
      </c>
      <c r="N153" s="230">
        <f>(SUM('1.  LRAMVA Summary'!I$54:I$80)+SUM('1.  LRAMVA Summary'!I$81:I$82)*(MONTH($E153)-1)/12)*$H153</f>
        <v>1.3499147096169877</v>
      </c>
      <c r="O153" s="230">
        <f>(SUM('1.  LRAMVA Summary'!J$54:J$80)+SUM('1.  LRAMVA Summary'!J$81:J$82)*(MONTH($E153)-1)/12)*$H153</f>
        <v>203.19668453059572</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6401.657099628088</v>
      </c>
    </row>
    <row r="154" spans="2:23" s="9" customFormat="1">
      <c r="B154" s="66"/>
      <c r="E154" s="214">
        <v>43952</v>
      </c>
      <c r="F154" s="214" t="s">
        <v>187</v>
      </c>
      <c r="G154" s="215" t="s">
        <v>66</v>
      </c>
      <c r="H154" s="240">
        <f>$C$52/12</f>
        <v>1.8166666666666667E-3</v>
      </c>
      <c r="I154" s="230">
        <f>(SUM('1.  LRAMVA Summary'!D$54:D$80)+SUM('1.  LRAMVA Summary'!D$81:D$82)*(MONTH($E154)-1)/12)*$H154</f>
        <v>1495.3630059775012</v>
      </c>
      <c r="J154" s="230">
        <f>(SUM('1.  LRAMVA Summary'!E$54:E$80)+SUM('1.  LRAMVA Summary'!E$81:E$82)*(MONTH($E154)-1)/12)*$H154</f>
        <v>950.81840179351047</v>
      </c>
      <c r="K154" s="230">
        <f>(SUM('1.  LRAMVA Summary'!F$54:F$80)+SUM('1.  LRAMVA Summary'!F$81:F$82)*(MONTH($E154)-1)/12)*$H154</f>
        <v>3679.5857725799269</v>
      </c>
      <c r="L154" s="230">
        <f>(SUM('1.  LRAMVA Summary'!G$54:G$80)+SUM('1.  LRAMVA Summary'!G$81:G$82)*(MONTH($E154)-1)/12)*$H154</f>
        <v>57.340599749955679</v>
      </c>
      <c r="M154" s="230">
        <f>(SUM('1.  LRAMVA Summary'!H$54:H$80)+SUM('1.  LRAMVA Summary'!H$81:H$82)*(MONTH($E154)-1)/12)*$H154</f>
        <v>14.002720286980207</v>
      </c>
      <c r="N154" s="230">
        <f>(SUM('1.  LRAMVA Summary'!I$54:I$80)+SUM('1.  LRAMVA Summary'!I$81:I$82)*(MONTH($E154)-1)/12)*$H154</f>
        <v>1.3499147096169877</v>
      </c>
      <c r="O154" s="230">
        <f>(SUM('1.  LRAMVA Summary'!J$54:J$80)+SUM('1.  LRAMVA Summary'!J$81:J$82)*(MONTH($E154)-1)/12)*$H154</f>
        <v>203.19668453059572</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6401.657099628088</v>
      </c>
    </row>
    <row r="155" spans="2:23" s="9" customFormat="1">
      <c r="B155" s="66"/>
      <c r="E155" s="214">
        <v>43983</v>
      </c>
      <c r="F155" s="214" t="s">
        <v>187</v>
      </c>
      <c r="G155" s="215" t="s">
        <v>66</v>
      </c>
      <c r="H155" s="240">
        <f>$C$52/12</f>
        <v>1.8166666666666667E-3</v>
      </c>
      <c r="I155" s="230">
        <f>(SUM('1.  LRAMVA Summary'!D$54:D$80)+SUM('1.  LRAMVA Summary'!D$81:D$82)*(MONTH($E155)-1)/12)*$H155</f>
        <v>1495.3630059775012</v>
      </c>
      <c r="J155" s="230">
        <f>(SUM('1.  LRAMVA Summary'!E$54:E$80)+SUM('1.  LRAMVA Summary'!E$81:E$82)*(MONTH($E155)-1)/12)*$H155</f>
        <v>950.81840179351047</v>
      </c>
      <c r="K155" s="230">
        <f>(SUM('1.  LRAMVA Summary'!F$54:F$80)+SUM('1.  LRAMVA Summary'!F$81:F$82)*(MONTH($E155)-1)/12)*$H155</f>
        <v>3679.5857725799269</v>
      </c>
      <c r="L155" s="230">
        <f>(SUM('1.  LRAMVA Summary'!G$54:G$80)+SUM('1.  LRAMVA Summary'!G$81:G$82)*(MONTH($E155)-1)/12)*$H155</f>
        <v>57.340599749955679</v>
      </c>
      <c r="M155" s="230">
        <f>(SUM('1.  LRAMVA Summary'!H$54:H$80)+SUM('1.  LRAMVA Summary'!H$81:H$82)*(MONTH($E155)-1)/12)*$H155</f>
        <v>14.002720286980207</v>
      </c>
      <c r="N155" s="230">
        <f>(SUM('1.  LRAMVA Summary'!I$54:I$80)+SUM('1.  LRAMVA Summary'!I$81:I$82)*(MONTH($E155)-1)/12)*$H155</f>
        <v>1.3499147096169877</v>
      </c>
      <c r="O155" s="230">
        <f>(SUM('1.  LRAMVA Summary'!J$54:J$80)+SUM('1.  LRAMVA Summary'!J$81:J$82)*(MONTH($E155)-1)/12)*$H155</f>
        <v>203.19668453059572</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6401.657099628088</v>
      </c>
    </row>
    <row r="156" spans="2:23" s="9" customFormat="1">
      <c r="B156" s="66"/>
      <c r="E156" s="214">
        <v>44013</v>
      </c>
      <c r="F156" s="214" t="s">
        <v>187</v>
      </c>
      <c r="G156" s="215" t="s">
        <v>68</v>
      </c>
      <c r="H156" s="240">
        <f>$C$53/12</f>
        <v>4.75E-4</v>
      </c>
      <c r="I156" s="230">
        <f>(SUM('1.  LRAMVA Summary'!D$54:D$80)+SUM('1.  LRAMVA Summary'!D$81:D$82)*(MONTH($E156)-1)/12)*$H156</f>
        <v>390.98940981980536</v>
      </c>
      <c r="J156" s="230">
        <f>(SUM('1.  LRAMVA Summary'!E$54:E$80)+SUM('1.  LRAMVA Summary'!E$81:E$82)*(MONTH($E156)-1)/12)*$H156</f>
        <v>248.60848120289035</v>
      </c>
      <c r="K156" s="230">
        <f>(SUM('1.  LRAMVA Summary'!F$54:F$80)+SUM('1.  LRAMVA Summary'!F$81:F$82)*(MONTH($E156)-1)/12)*$H156</f>
        <v>962.09352769291672</v>
      </c>
      <c r="L156" s="230">
        <f>(SUM('1.  LRAMVA Summary'!G$54:G$80)+SUM('1.  LRAMVA Summary'!G$81:G$82)*(MONTH($E156)-1)/12)*$H156</f>
        <v>14.992725622694833</v>
      </c>
      <c r="M156" s="230">
        <f>(SUM('1.  LRAMVA Summary'!H$54:H$80)+SUM('1.  LRAMVA Summary'!H$81:H$82)*(MONTH($E156)-1)/12)*$H156</f>
        <v>3.6612617264122553</v>
      </c>
      <c r="N156" s="230">
        <f>(SUM('1.  LRAMVA Summary'!I$54:I$80)+SUM('1.  LRAMVA Summary'!I$81:I$82)*(MONTH($E156)-1)/12)*$H156</f>
        <v>0.3529593506796711</v>
      </c>
      <c r="O156" s="230">
        <f>(SUM('1.  LRAMVA Summary'!J$54:J$80)+SUM('1.  LRAMVA Summary'!J$81:J$82)*(MONTH($E156)-1)/12)*$H156</f>
        <v>53.12940834056861</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1673.8277737559679</v>
      </c>
    </row>
    <row r="157" spans="2:23" s="9" customFormat="1">
      <c r="B157" s="66"/>
      <c r="E157" s="214">
        <v>44044</v>
      </c>
      <c r="F157" s="214" t="s">
        <v>187</v>
      </c>
      <c r="G157" s="215" t="s">
        <v>68</v>
      </c>
      <c r="H157" s="240">
        <f>$C$53/12</f>
        <v>4.75E-4</v>
      </c>
      <c r="I157" s="230">
        <f>(SUM('1.  LRAMVA Summary'!D$54:D$80)+SUM('1.  LRAMVA Summary'!D$81:D$82)*(MONTH($E157)-1)/12)*$H157</f>
        <v>390.98940981980536</v>
      </c>
      <c r="J157" s="230">
        <f>(SUM('1.  LRAMVA Summary'!E$54:E$80)+SUM('1.  LRAMVA Summary'!E$81:E$82)*(MONTH($E157)-1)/12)*$H157</f>
        <v>248.60848120289035</v>
      </c>
      <c r="K157" s="230">
        <f>(SUM('1.  LRAMVA Summary'!F$54:F$80)+SUM('1.  LRAMVA Summary'!F$81:F$82)*(MONTH($E157)-1)/12)*$H157</f>
        <v>962.09352769291672</v>
      </c>
      <c r="L157" s="230">
        <f>(SUM('1.  LRAMVA Summary'!G$54:G$80)+SUM('1.  LRAMVA Summary'!G$81:G$82)*(MONTH($E157)-1)/12)*$H157</f>
        <v>14.992725622694833</v>
      </c>
      <c r="M157" s="230">
        <f>(SUM('1.  LRAMVA Summary'!H$54:H$80)+SUM('1.  LRAMVA Summary'!H$81:H$82)*(MONTH($E157)-1)/12)*$H157</f>
        <v>3.6612617264122553</v>
      </c>
      <c r="N157" s="230">
        <f>(SUM('1.  LRAMVA Summary'!I$54:I$80)+SUM('1.  LRAMVA Summary'!I$81:I$82)*(MONTH($E157)-1)/12)*$H157</f>
        <v>0.3529593506796711</v>
      </c>
      <c r="O157" s="230">
        <f>(SUM('1.  LRAMVA Summary'!J$54:J$80)+SUM('1.  LRAMVA Summary'!J$81:J$82)*(MONTH($E157)-1)/12)*$H157</f>
        <v>53.12940834056861</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1673.8277737559679</v>
      </c>
    </row>
    <row r="158" spans="2:23" s="9" customFormat="1">
      <c r="B158" s="66"/>
      <c r="E158" s="214">
        <v>44075</v>
      </c>
      <c r="F158" s="214" t="s">
        <v>187</v>
      </c>
      <c r="G158" s="215" t="s">
        <v>68</v>
      </c>
      <c r="H158" s="240">
        <f>$C$53/12</f>
        <v>4.75E-4</v>
      </c>
      <c r="I158" s="230">
        <f>(SUM('1.  LRAMVA Summary'!D$54:D$80)+SUM('1.  LRAMVA Summary'!D$81:D$82)*(MONTH($E158)-1)/12)*$H158</f>
        <v>390.98940981980536</v>
      </c>
      <c r="J158" s="230">
        <f>(SUM('1.  LRAMVA Summary'!E$54:E$80)+SUM('1.  LRAMVA Summary'!E$81:E$82)*(MONTH($E158)-1)/12)*$H158</f>
        <v>248.60848120289035</v>
      </c>
      <c r="K158" s="230">
        <f>(SUM('1.  LRAMVA Summary'!F$54:F$80)+SUM('1.  LRAMVA Summary'!F$81:F$82)*(MONTH($E158)-1)/12)*$H158</f>
        <v>962.09352769291672</v>
      </c>
      <c r="L158" s="230">
        <f>(SUM('1.  LRAMVA Summary'!G$54:G$80)+SUM('1.  LRAMVA Summary'!G$81:G$82)*(MONTH($E158)-1)/12)*$H158</f>
        <v>14.992725622694833</v>
      </c>
      <c r="M158" s="230">
        <f>(SUM('1.  LRAMVA Summary'!H$54:H$80)+SUM('1.  LRAMVA Summary'!H$81:H$82)*(MONTH($E158)-1)/12)*$H158</f>
        <v>3.6612617264122553</v>
      </c>
      <c r="N158" s="230">
        <f>(SUM('1.  LRAMVA Summary'!I$54:I$80)+SUM('1.  LRAMVA Summary'!I$81:I$82)*(MONTH($E158)-1)/12)*$H158</f>
        <v>0.3529593506796711</v>
      </c>
      <c r="O158" s="230">
        <f>(SUM('1.  LRAMVA Summary'!J$54:J$80)+SUM('1.  LRAMVA Summary'!J$81:J$82)*(MONTH($E158)-1)/12)*$H158</f>
        <v>53.12940834056861</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1673.8277737559679</v>
      </c>
    </row>
    <row r="159" spans="2:23" s="9" customFormat="1">
      <c r="B159" s="66"/>
      <c r="E159" s="214">
        <v>44105</v>
      </c>
      <c r="F159" s="214" t="s">
        <v>187</v>
      </c>
      <c r="G159" s="215" t="s">
        <v>69</v>
      </c>
      <c r="H159" s="240">
        <f>$C$54/12</f>
        <v>4.75E-4</v>
      </c>
      <c r="I159" s="230">
        <f>(SUM('1.  LRAMVA Summary'!D$54:D$80)+SUM('1.  LRAMVA Summary'!D$81:D$82)*(MONTH($E159)-1)/12)*$H159</f>
        <v>390.98940981980536</v>
      </c>
      <c r="J159" s="230">
        <f>(SUM('1.  LRAMVA Summary'!E$54:E$80)+SUM('1.  LRAMVA Summary'!E$81:E$82)*(MONTH($E159)-1)/12)*$H159</f>
        <v>248.60848120289035</v>
      </c>
      <c r="K159" s="230">
        <f>(SUM('1.  LRAMVA Summary'!F$54:F$80)+SUM('1.  LRAMVA Summary'!F$81:F$82)*(MONTH($E159)-1)/12)*$H159</f>
        <v>962.09352769291672</v>
      </c>
      <c r="L159" s="230">
        <f>(SUM('1.  LRAMVA Summary'!G$54:G$80)+SUM('1.  LRAMVA Summary'!G$81:G$82)*(MONTH($E159)-1)/12)*$H159</f>
        <v>14.992725622694833</v>
      </c>
      <c r="M159" s="230">
        <f>(SUM('1.  LRAMVA Summary'!H$54:H$80)+SUM('1.  LRAMVA Summary'!H$81:H$82)*(MONTH($E159)-1)/12)*$H159</f>
        <v>3.6612617264122553</v>
      </c>
      <c r="N159" s="230">
        <f>(SUM('1.  LRAMVA Summary'!I$54:I$80)+SUM('1.  LRAMVA Summary'!I$81:I$82)*(MONTH($E159)-1)/12)*$H159</f>
        <v>0.3529593506796711</v>
      </c>
      <c r="O159" s="230">
        <f>(SUM('1.  LRAMVA Summary'!J$54:J$80)+SUM('1.  LRAMVA Summary'!J$81:J$82)*(MONTH($E159)-1)/12)*$H159</f>
        <v>53.12940834056861</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1673.8277737559679</v>
      </c>
    </row>
    <row r="160" spans="2:23" s="9" customFormat="1">
      <c r="B160" s="66"/>
      <c r="E160" s="214">
        <v>44136</v>
      </c>
      <c r="F160" s="214" t="s">
        <v>187</v>
      </c>
      <c r="G160" s="215" t="s">
        <v>69</v>
      </c>
      <c r="H160" s="240">
        <f>$C$54/12</f>
        <v>4.75E-4</v>
      </c>
      <c r="I160" s="230">
        <f>(SUM('1.  LRAMVA Summary'!D$54:D$80)+SUM('1.  LRAMVA Summary'!D$81:D$82)*(MONTH($E160)-1)/12)*$H160</f>
        <v>390.98940981980536</v>
      </c>
      <c r="J160" s="230">
        <f>(SUM('1.  LRAMVA Summary'!E$54:E$80)+SUM('1.  LRAMVA Summary'!E$81:E$82)*(MONTH($E160)-1)/12)*$H160</f>
        <v>248.60848120289035</v>
      </c>
      <c r="K160" s="230">
        <f>(SUM('1.  LRAMVA Summary'!F$54:F$80)+SUM('1.  LRAMVA Summary'!F$81:F$82)*(MONTH($E160)-1)/12)*$H160</f>
        <v>962.09352769291672</v>
      </c>
      <c r="L160" s="230">
        <f>(SUM('1.  LRAMVA Summary'!G$54:G$80)+SUM('1.  LRAMVA Summary'!G$81:G$82)*(MONTH($E160)-1)/12)*$H160</f>
        <v>14.992725622694833</v>
      </c>
      <c r="M160" s="230">
        <f>(SUM('1.  LRAMVA Summary'!H$54:H$80)+SUM('1.  LRAMVA Summary'!H$81:H$82)*(MONTH($E160)-1)/12)*$H160</f>
        <v>3.6612617264122553</v>
      </c>
      <c r="N160" s="230">
        <f>(SUM('1.  LRAMVA Summary'!I$54:I$80)+SUM('1.  LRAMVA Summary'!I$81:I$82)*(MONTH($E160)-1)/12)*$H160</f>
        <v>0.3529593506796711</v>
      </c>
      <c r="O160" s="230">
        <f>(SUM('1.  LRAMVA Summary'!J$54:J$80)+SUM('1.  LRAMVA Summary'!J$81:J$82)*(MONTH($E160)-1)/12)*$H160</f>
        <v>53.12940834056861</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1673.8277737559679</v>
      </c>
    </row>
    <row r="161" spans="2:23" s="9" customFormat="1">
      <c r="B161" s="66"/>
      <c r="E161" s="214">
        <v>44166</v>
      </c>
      <c r="F161" s="214" t="s">
        <v>187</v>
      </c>
      <c r="G161" s="215" t="s">
        <v>69</v>
      </c>
      <c r="H161" s="240">
        <f>$C$54/12</f>
        <v>4.75E-4</v>
      </c>
      <c r="I161" s="230">
        <f>(SUM('1.  LRAMVA Summary'!D$54:D$80)+SUM('1.  LRAMVA Summary'!D$81:D$82)*(MONTH($E161)-1)/12)*$H161</f>
        <v>390.98940981980536</v>
      </c>
      <c r="J161" s="230">
        <f>(SUM('1.  LRAMVA Summary'!E$54:E$80)+SUM('1.  LRAMVA Summary'!E$81:E$82)*(MONTH($E161)-1)/12)*$H161</f>
        <v>248.60848120289035</v>
      </c>
      <c r="K161" s="230">
        <f>(SUM('1.  LRAMVA Summary'!F$54:F$80)+SUM('1.  LRAMVA Summary'!F$81:F$82)*(MONTH($E161)-1)/12)*$H161</f>
        <v>962.09352769291672</v>
      </c>
      <c r="L161" s="230">
        <f>(SUM('1.  LRAMVA Summary'!G$54:G$80)+SUM('1.  LRAMVA Summary'!G$81:G$82)*(MONTH($E161)-1)/12)*$H161</f>
        <v>14.992725622694833</v>
      </c>
      <c r="M161" s="230">
        <f>(SUM('1.  LRAMVA Summary'!H$54:H$80)+SUM('1.  LRAMVA Summary'!H$81:H$82)*(MONTH($E161)-1)/12)*$H161</f>
        <v>3.6612617264122553</v>
      </c>
      <c r="N161" s="230">
        <f>(SUM('1.  LRAMVA Summary'!I$54:I$80)+SUM('1.  LRAMVA Summary'!I$81:I$82)*(MONTH($E161)-1)/12)*$H161</f>
        <v>0.3529593506796711</v>
      </c>
      <c r="O161" s="230">
        <f>(SUM('1.  LRAMVA Summary'!J$54:J$80)+SUM('1.  LRAMVA Summary'!J$81:J$82)*(MONTH($E161)-1)/12)*$H161</f>
        <v>53.12940834056861</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1673.8277737559679</v>
      </c>
    </row>
    <row r="162" spans="2:23" s="9" customFormat="1" ht="15.75" thickBot="1">
      <c r="B162" s="66"/>
      <c r="E162" s="216" t="s">
        <v>470</v>
      </c>
      <c r="F162" s="216"/>
      <c r="G162" s="217"/>
      <c r="H162" s="218"/>
      <c r="I162" s="219">
        <f>SUM(I149:I161)</f>
        <v>19588.912405138755</v>
      </c>
      <c r="J162" s="219">
        <f>SUM(J149:J161)</f>
        <v>12455.502985879904</v>
      </c>
      <c r="K162" s="219">
        <f t="shared" ref="K162:O162" si="90">SUM(K149:K161)</f>
        <v>48201.729679106094</v>
      </c>
      <c r="L162" s="219">
        <f t="shared" si="90"/>
        <v>751.14870521071521</v>
      </c>
      <c r="M162" s="219">
        <f t="shared" si="90"/>
        <v>183.43242412634731</v>
      </c>
      <c r="N162" s="219">
        <f t="shared" si="90"/>
        <v>17.683573082517036</v>
      </c>
      <c r="O162" s="219">
        <f t="shared" si="90"/>
        <v>2661.8299626066464</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83860.239735150972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712</v>
      </c>
      <c r="F164" s="225"/>
      <c r="G164" s="226"/>
      <c r="H164" s="227"/>
      <c r="I164" s="228">
        <f>I162+I163</f>
        <v>19588.912405138755</v>
      </c>
      <c r="J164" s="228">
        <f t="shared" ref="J164:U164" si="92">J162+J163</f>
        <v>12455.502985879904</v>
      </c>
      <c r="K164" s="228">
        <f t="shared" si="92"/>
        <v>48201.729679106094</v>
      </c>
      <c r="L164" s="228">
        <f t="shared" si="92"/>
        <v>751.14870521071521</v>
      </c>
      <c r="M164" s="228">
        <f t="shared" si="92"/>
        <v>183.43242412634731</v>
      </c>
      <c r="N164" s="228">
        <f t="shared" si="92"/>
        <v>17.683573082517036</v>
      </c>
      <c r="O164" s="228">
        <f t="shared" si="92"/>
        <v>2661.8299626066464</v>
      </c>
      <c r="P164" s="228">
        <f t="shared" si="92"/>
        <v>0</v>
      </c>
      <c r="Q164" s="228">
        <f t="shared" si="92"/>
        <v>0</v>
      </c>
      <c r="R164" s="228">
        <f t="shared" si="92"/>
        <v>0</v>
      </c>
      <c r="S164" s="228">
        <f t="shared" si="92"/>
        <v>0</v>
      </c>
      <c r="T164" s="228">
        <f t="shared" si="92"/>
        <v>0</v>
      </c>
      <c r="U164" s="228">
        <f t="shared" si="92"/>
        <v>0</v>
      </c>
      <c r="V164" s="228">
        <f>V162+V163</f>
        <v>0</v>
      </c>
      <c r="W164" s="228">
        <f>W162+W163</f>
        <v>83860.239735150972</v>
      </c>
    </row>
    <row r="165" spans="2:23">
      <c r="E165" s="214">
        <v>44197</v>
      </c>
      <c r="F165" s="214" t="s">
        <v>718</v>
      </c>
      <c r="G165" s="215" t="s">
        <v>65</v>
      </c>
      <c r="H165" s="240">
        <f>$C$55/12</f>
        <v>4.75E-4</v>
      </c>
      <c r="I165" s="230">
        <f>(SUM('1.  LRAMVA Summary'!D$54:D$80)+SUM('1.  LRAMVA Summary'!D$81:D$82)*(MONTH($E165)-1)/12)*$H165</f>
        <v>390.98940981980536</v>
      </c>
      <c r="J165" s="230">
        <f>(SUM('1.  LRAMVA Summary'!E$54:E$80)+SUM('1.  LRAMVA Summary'!E$81:E$82)*(MONTH($E165)-1)/12)*$H165</f>
        <v>248.60848120289035</v>
      </c>
      <c r="K165" s="230">
        <f>(SUM('1.  LRAMVA Summary'!F$54:F$80)+SUM('1.  LRAMVA Summary'!F$81:F$82)*(MONTH($E165)-1)/12)*$H165</f>
        <v>962.09352769291672</v>
      </c>
      <c r="L165" s="230">
        <f>(SUM('1.  LRAMVA Summary'!G$54:G$80)+SUM('1.  LRAMVA Summary'!G$81:G$82)*(MONTH($E165)-1)/12)*$H165</f>
        <v>14.992725622694833</v>
      </c>
      <c r="M165" s="230">
        <f>(SUM('1.  LRAMVA Summary'!H$54:H$80)+SUM('1.  LRAMVA Summary'!H$81:H$82)*(MONTH($E165)-1)/12)*$H165</f>
        <v>3.6612617264122553</v>
      </c>
      <c r="N165" s="230">
        <f>(SUM('1.  LRAMVA Summary'!I$54:I$80)+SUM('1.  LRAMVA Summary'!I$81:I$82)*(MONTH($E165)-1)/12)*$H165</f>
        <v>0.3529593506796711</v>
      </c>
      <c r="O165" s="230">
        <f>(SUM('1.  LRAMVA Summary'!J$54:J$80)+SUM('1.  LRAMVA Summary'!J$81:J$82)*(MONTH($E165)-1)/12)*$H165</f>
        <v>53.12940834056861</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1673.8277737559679</v>
      </c>
    </row>
    <row r="166" spans="2:23">
      <c r="E166" s="214">
        <v>44228</v>
      </c>
      <c r="F166" s="214" t="s">
        <v>718</v>
      </c>
      <c r="G166" s="215" t="s">
        <v>65</v>
      </c>
      <c r="H166" s="240">
        <f t="shared" ref="H166:H167" si="93">$C$55/12</f>
        <v>4.75E-4</v>
      </c>
      <c r="I166" s="230">
        <f>(SUM('1.  LRAMVA Summary'!D$54:D$80)+SUM('1.  LRAMVA Summary'!D$81:D$82)*(MONTH($E166)-1)/12)*$H166</f>
        <v>390.98940981980536</v>
      </c>
      <c r="J166" s="230">
        <f>(SUM('1.  LRAMVA Summary'!E$54:E$80)+SUM('1.  LRAMVA Summary'!E$81:E$82)*(MONTH($E166)-1)/12)*$H166</f>
        <v>248.60848120289035</v>
      </c>
      <c r="K166" s="230">
        <f>(SUM('1.  LRAMVA Summary'!F$54:F$80)+SUM('1.  LRAMVA Summary'!F$81:F$82)*(MONTH($E166)-1)/12)*$H166</f>
        <v>962.09352769291672</v>
      </c>
      <c r="L166" s="230">
        <f>(SUM('1.  LRAMVA Summary'!G$54:G$80)+SUM('1.  LRAMVA Summary'!G$81:G$82)*(MONTH($E166)-1)/12)*$H166</f>
        <v>14.992725622694833</v>
      </c>
      <c r="M166" s="230">
        <f>(SUM('1.  LRAMVA Summary'!H$54:H$80)+SUM('1.  LRAMVA Summary'!H$81:H$82)*(MONTH($E166)-1)/12)*$H166</f>
        <v>3.6612617264122553</v>
      </c>
      <c r="N166" s="230">
        <f>(SUM('1.  LRAMVA Summary'!I$54:I$80)+SUM('1.  LRAMVA Summary'!I$81:I$82)*(MONTH($E166)-1)/12)*$H166</f>
        <v>0.3529593506796711</v>
      </c>
      <c r="O166" s="230">
        <f>(SUM('1.  LRAMVA Summary'!J$54:J$80)+SUM('1.  LRAMVA Summary'!J$81:J$82)*(MONTH($E166)-1)/12)*$H166</f>
        <v>53.12940834056861</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1673.8277737559679</v>
      </c>
    </row>
    <row r="167" spans="2:23">
      <c r="E167" s="214">
        <v>44256</v>
      </c>
      <c r="F167" s="214" t="s">
        <v>718</v>
      </c>
      <c r="G167" s="215" t="s">
        <v>65</v>
      </c>
      <c r="H167" s="240">
        <f t="shared" si="93"/>
        <v>4.75E-4</v>
      </c>
      <c r="I167" s="230">
        <f>(SUM('1.  LRAMVA Summary'!D$54:D$80)+SUM('1.  LRAMVA Summary'!D$81:D$82)*(MONTH($E167)-1)/12)*$H167</f>
        <v>390.98940981980536</v>
      </c>
      <c r="J167" s="230">
        <f>(SUM('1.  LRAMVA Summary'!E$54:E$80)+SUM('1.  LRAMVA Summary'!E$81:E$82)*(MONTH($E167)-1)/12)*$H167</f>
        <v>248.60848120289035</v>
      </c>
      <c r="K167" s="230">
        <f>(SUM('1.  LRAMVA Summary'!F$54:F$80)+SUM('1.  LRAMVA Summary'!F$81:F$82)*(MONTH($E167)-1)/12)*$H167</f>
        <v>962.09352769291672</v>
      </c>
      <c r="L167" s="230">
        <f>(SUM('1.  LRAMVA Summary'!G$54:G$80)+SUM('1.  LRAMVA Summary'!G$81:G$82)*(MONTH($E167)-1)/12)*$H167</f>
        <v>14.992725622694833</v>
      </c>
      <c r="M167" s="230">
        <f>(SUM('1.  LRAMVA Summary'!H$54:H$80)+SUM('1.  LRAMVA Summary'!H$81:H$82)*(MONTH($E167)-1)/12)*$H167</f>
        <v>3.6612617264122553</v>
      </c>
      <c r="N167" s="230">
        <f>(SUM('1.  LRAMVA Summary'!I$54:I$80)+SUM('1.  LRAMVA Summary'!I$81:I$82)*(MONTH($E167)-1)/12)*$H167</f>
        <v>0.3529593506796711</v>
      </c>
      <c r="O167" s="230">
        <f>(SUM('1.  LRAMVA Summary'!J$54:J$80)+SUM('1.  LRAMVA Summary'!J$81:J$82)*(MONTH($E167)-1)/12)*$H167</f>
        <v>53.12940834056861</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1673.8277737559679</v>
      </c>
    </row>
    <row r="168" spans="2:23">
      <c r="E168" s="214">
        <v>44287</v>
      </c>
      <c r="F168" s="214" t="s">
        <v>718</v>
      </c>
      <c r="G168" s="215" t="s">
        <v>66</v>
      </c>
      <c r="H168" s="240">
        <f>$C$56/12</f>
        <v>4.75E-4</v>
      </c>
      <c r="I168" s="230">
        <f>(SUM('1.  LRAMVA Summary'!D$54:D$80)+SUM('1.  LRAMVA Summary'!D$81:D$82)*(MONTH($E168)-1)/12)*$H168</f>
        <v>390.98940981980536</v>
      </c>
      <c r="J168" s="230">
        <f>(SUM('1.  LRAMVA Summary'!E$54:E$80)+SUM('1.  LRAMVA Summary'!E$81:E$82)*(MONTH($E168)-1)/12)*$H168</f>
        <v>248.60848120289035</v>
      </c>
      <c r="K168" s="230">
        <f>(SUM('1.  LRAMVA Summary'!F$54:F$80)+SUM('1.  LRAMVA Summary'!F$81:F$82)*(MONTH($E168)-1)/12)*$H168</f>
        <v>962.09352769291672</v>
      </c>
      <c r="L168" s="230">
        <f>(SUM('1.  LRAMVA Summary'!G$54:G$80)+SUM('1.  LRAMVA Summary'!G$81:G$82)*(MONTH($E168)-1)/12)*$H168</f>
        <v>14.992725622694833</v>
      </c>
      <c r="M168" s="230">
        <f>(SUM('1.  LRAMVA Summary'!H$54:H$80)+SUM('1.  LRAMVA Summary'!H$81:H$82)*(MONTH($E168)-1)/12)*$H168</f>
        <v>3.6612617264122553</v>
      </c>
      <c r="N168" s="230">
        <f>(SUM('1.  LRAMVA Summary'!I$54:I$80)+SUM('1.  LRAMVA Summary'!I$81:I$82)*(MONTH($E168)-1)/12)*$H168</f>
        <v>0.3529593506796711</v>
      </c>
      <c r="O168" s="230">
        <f>(SUM('1.  LRAMVA Summary'!J$54:J$80)+SUM('1.  LRAMVA Summary'!J$81:J$82)*(MONTH($E168)-1)/12)*$H168</f>
        <v>53.12940834056861</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1673.8277737559679</v>
      </c>
    </row>
    <row r="169" spans="2:23">
      <c r="E169" s="214">
        <v>44317</v>
      </c>
      <c r="F169" s="214" t="s">
        <v>718</v>
      </c>
      <c r="G169" s="215" t="s">
        <v>66</v>
      </c>
      <c r="H169" s="240">
        <f t="shared" ref="H169:H170" si="95">$C$56/12</f>
        <v>4.75E-4</v>
      </c>
      <c r="I169" s="230">
        <f>(SUM('1.  LRAMVA Summary'!D$54:D$80)+SUM('1.  LRAMVA Summary'!D$81:D$82)*(MONTH($E169)-1)/12)*$H169</f>
        <v>390.98940981980536</v>
      </c>
      <c r="J169" s="230">
        <f>(SUM('1.  LRAMVA Summary'!E$54:E$80)+SUM('1.  LRAMVA Summary'!E$81:E$82)*(MONTH($E169)-1)/12)*$H169</f>
        <v>248.60848120289035</v>
      </c>
      <c r="K169" s="230">
        <f>(SUM('1.  LRAMVA Summary'!F$54:F$80)+SUM('1.  LRAMVA Summary'!F$81:F$82)*(MONTH($E169)-1)/12)*$H169</f>
        <v>962.09352769291672</v>
      </c>
      <c r="L169" s="230">
        <f>(SUM('1.  LRAMVA Summary'!G$54:G$80)+SUM('1.  LRAMVA Summary'!G$81:G$82)*(MONTH($E169)-1)/12)*$H169</f>
        <v>14.992725622694833</v>
      </c>
      <c r="M169" s="230">
        <f>(SUM('1.  LRAMVA Summary'!H$54:H$80)+SUM('1.  LRAMVA Summary'!H$81:H$82)*(MONTH($E169)-1)/12)*$H169</f>
        <v>3.6612617264122553</v>
      </c>
      <c r="N169" s="230">
        <f>(SUM('1.  LRAMVA Summary'!I$54:I$80)+SUM('1.  LRAMVA Summary'!I$81:I$82)*(MONTH($E169)-1)/12)*$H169</f>
        <v>0.3529593506796711</v>
      </c>
      <c r="O169" s="230">
        <f>(SUM('1.  LRAMVA Summary'!J$54:J$80)+SUM('1.  LRAMVA Summary'!J$81:J$82)*(MONTH($E169)-1)/12)*$H169</f>
        <v>53.12940834056861</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1673.8277737559679</v>
      </c>
    </row>
    <row r="170" spans="2:23">
      <c r="E170" s="214">
        <v>44348</v>
      </c>
      <c r="F170" s="214" t="s">
        <v>718</v>
      </c>
      <c r="G170" s="215" t="s">
        <v>66</v>
      </c>
      <c r="H170" s="240">
        <f t="shared" si="95"/>
        <v>4.75E-4</v>
      </c>
      <c r="I170" s="230">
        <f>(SUM('1.  LRAMVA Summary'!D$54:D$80)+SUM('1.  LRAMVA Summary'!D$81:D$82)*(MONTH($E170)-1)/12)*$H170</f>
        <v>390.98940981980536</v>
      </c>
      <c r="J170" s="230">
        <f>(SUM('1.  LRAMVA Summary'!E$54:E$80)+SUM('1.  LRAMVA Summary'!E$81:E$82)*(MONTH($E170)-1)/12)*$H170</f>
        <v>248.60848120289035</v>
      </c>
      <c r="K170" s="230">
        <f>(SUM('1.  LRAMVA Summary'!F$54:F$80)+SUM('1.  LRAMVA Summary'!F$81:F$82)*(MONTH($E170)-1)/12)*$H170</f>
        <v>962.09352769291672</v>
      </c>
      <c r="L170" s="230">
        <f>(SUM('1.  LRAMVA Summary'!G$54:G$80)+SUM('1.  LRAMVA Summary'!G$81:G$82)*(MONTH($E170)-1)/12)*$H170</f>
        <v>14.992725622694833</v>
      </c>
      <c r="M170" s="230">
        <f>(SUM('1.  LRAMVA Summary'!H$54:H$80)+SUM('1.  LRAMVA Summary'!H$81:H$82)*(MONTH($E170)-1)/12)*$H170</f>
        <v>3.6612617264122553</v>
      </c>
      <c r="N170" s="230">
        <f>(SUM('1.  LRAMVA Summary'!I$54:I$80)+SUM('1.  LRAMVA Summary'!I$81:I$82)*(MONTH($E170)-1)/12)*$H170</f>
        <v>0.3529593506796711</v>
      </c>
      <c r="O170" s="230">
        <f>(SUM('1.  LRAMVA Summary'!J$54:J$80)+SUM('1.  LRAMVA Summary'!J$81:J$82)*(MONTH($E170)-1)/12)*$H170</f>
        <v>53.12940834056861</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1673.8277737559679</v>
      </c>
    </row>
    <row r="171" spans="2:23">
      <c r="E171" s="214">
        <v>44378</v>
      </c>
      <c r="F171" s="214" t="s">
        <v>718</v>
      </c>
      <c r="G171" s="215" t="s">
        <v>68</v>
      </c>
      <c r="H171" s="240">
        <f>$C$57/12</f>
        <v>4.75E-4</v>
      </c>
      <c r="I171" s="230">
        <f>(SUM('1.  LRAMVA Summary'!D$54:D$80)+SUM('1.  LRAMVA Summary'!D$81:D$82)*(MONTH($E171)-1)/12)*$H171</f>
        <v>390.98940981980536</v>
      </c>
      <c r="J171" s="230">
        <f>(SUM('1.  LRAMVA Summary'!E$54:E$80)+SUM('1.  LRAMVA Summary'!E$81:E$82)*(MONTH($E171)-1)/12)*$H171</f>
        <v>248.60848120289035</v>
      </c>
      <c r="K171" s="230">
        <f>(SUM('1.  LRAMVA Summary'!F$54:F$80)+SUM('1.  LRAMVA Summary'!F$81:F$82)*(MONTH($E171)-1)/12)*$H171</f>
        <v>962.09352769291672</v>
      </c>
      <c r="L171" s="230">
        <f>(SUM('1.  LRAMVA Summary'!G$54:G$80)+SUM('1.  LRAMVA Summary'!G$81:G$82)*(MONTH($E171)-1)/12)*$H171</f>
        <v>14.992725622694833</v>
      </c>
      <c r="M171" s="230">
        <f>(SUM('1.  LRAMVA Summary'!H$54:H$80)+SUM('1.  LRAMVA Summary'!H$81:H$82)*(MONTH($E171)-1)/12)*$H171</f>
        <v>3.6612617264122553</v>
      </c>
      <c r="N171" s="230">
        <f>(SUM('1.  LRAMVA Summary'!I$54:I$80)+SUM('1.  LRAMVA Summary'!I$81:I$82)*(MONTH($E171)-1)/12)*$H171</f>
        <v>0.3529593506796711</v>
      </c>
      <c r="O171" s="230">
        <f>(SUM('1.  LRAMVA Summary'!J$54:J$80)+SUM('1.  LRAMVA Summary'!J$81:J$82)*(MONTH($E171)-1)/12)*$H171</f>
        <v>53.12940834056861</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1673.8277737559679</v>
      </c>
    </row>
    <row r="172" spans="2:23">
      <c r="E172" s="214">
        <v>44409</v>
      </c>
      <c r="F172" s="214" t="s">
        <v>718</v>
      </c>
      <c r="G172" s="215" t="s">
        <v>68</v>
      </c>
      <c r="H172" s="240">
        <f t="shared" ref="H172:H173" si="96">$C$57/12</f>
        <v>4.75E-4</v>
      </c>
      <c r="I172" s="230">
        <f>(SUM('1.  LRAMVA Summary'!D$54:D$80)+SUM('1.  LRAMVA Summary'!D$81:D$82)*(MONTH($E172)-1)/12)*$H172</f>
        <v>390.98940981980536</v>
      </c>
      <c r="J172" s="230">
        <f>(SUM('1.  LRAMVA Summary'!E$54:E$80)+SUM('1.  LRAMVA Summary'!E$81:E$82)*(MONTH($E172)-1)/12)*$H172</f>
        <v>248.60848120289035</v>
      </c>
      <c r="K172" s="230">
        <f>(SUM('1.  LRAMVA Summary'!F$54:F$80)+SUM('1.  LRAMVA Summary'!F$81:F$82)*(MONTH($E172)-1)/12)*$H172</f>
        <v>962.09352769291672</v>
      </c>
      <c r="L172" s="230">
        <f>(SUM('1.  LRAMVA Summary'!G$54:G$80)+SUM('1.  LRAMVA Summary'!G$81:G$82)*(MONTH($E172)-1)/12)*$H172</f>
        <v>14.992725622694833</v>
      </c>
      <c r="M172" s="230">
        <f>(SUM('1.  LRAMVA Summary'!H$54:H$80)+SUM('1.  LRAMVA Summary'!H$81:H$82)*(MONTH($E172)-1)/12)*$H172</f>
        <v>3.6612617264122553</v>
      </c>
      <c r="N172" s="230">
        <f>(SUM('1.  LRAMVA Summary'!I$54:I$80)+SUM('1.  LRAMVA Summary'!I$81:I$82)*(MONTH($E172)-1)/12)*$H172</f>
        <v>0.3529593506796711</v>
      </c>
      <c r="O172" s="230">
        <f>(SUM('1.  LRAMVA Summary'!J$54:J$80)+SUM('1.  LRAMVA Summary'!J$81:J$82)*(MONTH($E172)-1)/12)*$H172</f>
        <v>53.12940834056861</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1673.8277737559679</v>
      </c>
    </row>
    <row r="173" spans="2:23">
      <c r="E173" s="214">
        <v>44440</v>
      </c>
      <c r="F173" s="214" t="s">
        <v>718</v>
      </c>
      <c r="G173" s="215" t="s">
        <v>68</v>
      </c>
      <c r="H173" s="240">
        <f t="shared" si="96"/>
        <v>4.75E-4</v>
      </c>
      <c r="I173" s="230">
        <f>(SUM('1.  LRAMVA Summary'!D$54:D$80)+SUM('1.  LRAMVA Summary'!D$81:D$82)*(MONTH($E173)-1)/12)*$H173</f>
        <v>390.98940981980536</v>
      </c>
      <c r="J173" s="230">
        <f>(SUM('1.  LRAMVA Summary'!E$54:E$80)+SUM('1.  LRAMVA Summary'!E$81:E$82)*(MONTH($E173)-1)/12)*$H173</f>
        <v>248.60848120289035</v>
      </c>
      <c r="K173" s="230">
        <f>(SUM('1.  LRAMVA Summary'!F$54:F$80)+SUM('1.  LRAMVA Summary'!F$81:F$82)*(MONTH($E173)-1)/12)*$H173</f>
        <v>962.09352769291672</v>
      </c>
      <c r="L173" s="230">
        <f>(SUM('1.  LRAMVA Summary'!G$54:G$80)+SUM('1.  LRAMVA Summary'!G$81:G$82)*(MONTH($E173)-1)/12)*$H173</f>
        <v>14.992725622694833</v>
      </c>
      <c r="M173" s="230">
        <f>(SUM('1.  LRAMVA Summary'!H$54:H$80)+SUM('1.  LRAMVA Summary'!H$81:H$82)*(MONTH($E173)-1)/12)*$H173</f>
        <v>3.6612617264122553</v>
      </c>
      <c r="N173" s="230">
        <f>(SUM('1.  LRAMVA Summary'!I$54:I$80)+SUM('1.  LRAMVA Summary'!I$81:I$82)*(MONTH($E173)-1)/12)*$H173</f>
        <v>0.3529593506796711</v>
      </c>
      <c r="O173" s="230">
        <f>(SUM('1.  LRAMVA Summary'!J$54:J$80)+SUM('1.  LRAMVA Summary'!J$81:J$82)*(MONTH($E173)-1)/12)*$H173</f>
        <v>53.12940834056861</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1673.8277737559679</v>
      </c>
    </row>
    <row r="174" spans="2:23">
      <c r="E174" s="214">
        <v>44470</v>
      </c>
      <c r="F174" s="214" t="s">
        <v>718</v>
      </c>
      <c r="G174" s="215" t="s">
        <v>69</v>
      </c>
      <c r="H174" s="240">
        <f>$C$58/12</f>
        <v>4.75E-4</v>
      </c>
      <c r="I174" s="230">
        <f>(SUM('1.  LRAMVA Summary'!D$54:D$80)+SUM('1.  LRAMVA Summary'!D$81:D$82)*(MONTH($E174)-1)/12)*$H174</f>
        <v>390.98940981980536</v>
      </c>
      <c r="J174" s="230">
        <f>(SUM('1.  LRAMVA Summary'!E$54:E$80)+SUM('1.  LRAMVA Summary'!E$81:E$82)*(MONTH($E174)-1)/12)*$H174</f>
        <v>248.60848120289035</v>
      </c>
      <c r="K174" s="230">
        <f>(SUM('1.  LRAMVA Summary'!F$54:F$80)+SUM('1.  LRAMVA Summary'!F$81:F$82)*(MONTH($E174)-1)/12)*$H174</f>
        <v>962.09352769291672</v>
      </c>
      <c r="L174" s="230">
        <f>(SUM('1.  LRAMVA Summary'!G$54:G$80)+SUM('1.  LRAMVA Summary'!G$81:G$82)*(MONTH($E174)-1)/12)*$H174</f>
        <v>14.992725622694833</v>
      </c>
      <c r="M174" s="230">
        <f>(SUM('1.  LRAMVA Summary'!H$54:H$80)+SUM('1.  LRAMVA Summary'!H$81:H$82)*(MONTH($E174)-1)/12)*$H174</f>
        <v>3.6612617264122553</v>
      </c>
      <c r="N174" s="230">
        <f>(SUM('1.  LRAMVA Summary'!I$54:I$80)+SUM('1.  LRAMVA Summary'!I$81:I$82)*(MONTH($E174)-1)/12)*$H174</f>
        <v>0.3529593506796711</v>
      </c>
      <c r="O174" s="230">
        <f>(SUM('1.  LRAMVA Summary'!J$54:J$80)+SUM('1.  LRAMVA Summary'!J$81:J$82)*(MONTH($E174)-1)/12)*$H174</f>
        <v>53.12940834056861</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1673.8277737559679</v>
      </c>
    </row>
    <row r="175" spans="2:23">
      <c r="E175" s="214">
        <v>44501</v>
      </c>
      <c r="F175" s="214" t="s">
        <v>718</v>
      </c>
      <c r="G175" s="215" t="s">
        <v>69</v>
      </c>
      <c r="H175" s="240">
        <f t="shared" ref="H175:H176" si="97">$C$58/12</f>
        <v>4.75E-4</v>
      </c>
      <c r="I175" s="230">
        <f>(SUM('1.  LRAMVA Summary'!D$54:D$80)+SUM('1.  LRAMVA Summary'!D$81:D$82)*(MONTH($E175)-1)/12)*$H175</f>
        <v>390.98940981980536</v>
      </c>
      <c r="J175" s="230">
        <f>(SUM('1.  LRAMVA Summary'!E$54:E$80)+SUM('1.  LRAMVA Summary'!E$81:E$82)*(MONTH($E175)-1)/12)*$H175</f>
        <v>248.60848120289035</v>
      </c>
      <c r="K175" s="230">
        <f>(SUM('1.  LRAMVA Summary'!F$54:F$80)+SUM('1.  LRAMVA Summary'!F$81:F$82)*(MONTH($E175)-1)/12)*$H175</f>
        <v>962.09352769291672</v>
      </c>
      <c r="L175" s="230">
        <f>(SUM('1.  LRAMVA Summary'!G$54:G$80)+SUM('1.  LRAMVA Summary'!G$81:G$82)*(MONTH($E175)-1)/12)*$H175</f>
        <v>14.992725622694833</v>
      </c>
      <c r="M175" s="230">
        <f>(SUM('1.  LRAMVA Summary'!H$54:H$80)+SUM('1.  LRAMVA Summary'!H$81:H$82)*(MONTH($E175)-1)/12)*$H175</f>
        <v>3.6612617264122553</v>
      </c>
      <c r="N175" s="230">
        <f>(SUM('1.  LRAMVA Summary'!I$54:I$80)+SUM('1.  LRAMVA Summary'!I$81:I$82)*(MONTH($E175)-1)/12)*$H175</f>
        <v>0.3529593506796711</v>
      </c>
      <c r="O175" s="230">
        <f>(SUM('1.  LRAMVA Summary'!J$54:J$80)+SUM('1.  LRAMVA Summary'!J$81:J$82)*(MONTH($E175)-1)/12)*$H175</f>
        <v>53.12940834056861</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1673.8277737559679</v>
      </c>
    </row>
    <row r="176" spans="2:23">
      <c r="E176" s="214">
        <v>44531</v>
      </c>
      <c r="F176" s="214" t="s">
        <v>718</v>
      </c>
      <c r="G176" s="215" t="s">
        <v>69</v>
      </c>
      <c r="H176" s="240">
        <f t="shared" si="97"/>
        <v>4.75E-4</v>
      </c>
      <c r="I176" s="230">
        <f>(SUM('1.  LRAMVA Summary'!D$54:D$80)+SUM('1.  LRAMVA Summary'!D$81:D$82)*(MONTH($E176)-1)/12)*$H176</f>
        <v>390.98940981980536</v>
      </c>
      <c r="J176" s="230">
        <f>(SUM('1.  LRAMVA Summary'!E$54:E$80)+SUM('1.  LRAMVA Summary'!E$81:E$82)*(MONTH($E176)-1)/12)*$H176</f>
        <v>248.60848120289035</v>
      </c>
      <c r="K176" s="230">
        <f>(SUM('1.  LRAMVA Summary'!F$54:F$80)+SUM('1.  LRAMVA Summary'!F$81:F$82)*(MONTH($E176)-1)/12)*$H176</f>
        <v>962.09352769291672</v>
      </c>
      <c r="L176" s="230">
        <f>(SUM('1.  LRAMVA Summary'!G$54:G$80)+SUM('1.  LRAMVA Summary'!G$81:G$82)*(MONTH($E176)-1)/12)*$H176</f>
        <v>14.992725622694833</v>
      </c>
      <c r="M176" s="230">
        <f>(SUM('1.  LRAMVA Summary'!H$54:H$80)+SUM('1.  LRAMVA Summary'!H$81:H$82)*(MONTH($E176)-1)/12)*$H176</f>
        <v>3.6612617264122553</v>
      </c>
      <c r="N176" s="230">
        <f>(SUM('1.  LRAMVA Summary'!I$54:I$80)+SUM('1.  LRAMVA Summary'!I$81:I$82)*(MONTH($E176)-1)/12)*$H176</f>
        <v>0.3529593506796711</v>
      </c>
      <c r="O176" s="230">
        <f>(SUM('1.  LRAMVA Summary'!J$54:J$80)+SUM('1.  LRAMVA Summary'!J$81:J$82)*(MONTH($E176)-1)/12)*$H176</f>
        <v>53.12940834056861</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1673.8277737559679</v>
      </c>
    </row>
    <row r="177" spans="5:23" ht="15.75" thickBot="1">
      <c r="E177" s="216" t="s">
        <v>713</v>
      </c>
      <c r="F177" s="216"/>
      <c r="G177" s="217"/>
      <c r="H177" s="218"/>
      <c r="I177" s="219">
        <f>SUM(I164:I176)</f>
        <v>24280.785322976422</v>
      </c>
      <c r="J177" s="219">
        <f>SUM(J164:J176)</f>
        <v>15438.804760314599</v>
      </c>
      <c r="K177" s="219">
        <f t="shared" ref="K177:V177" si="98">SUM(K164:K176)</f>
        <v>59746.852011421084</v>
      </c>
      <c r="L177" s="219">
        <f t="shared" si="98"/>
        <v>931.06141268305305</v>
      </c>
      <c r="M177" s="219">
        <f t="shared" si="98"/>
        <v>227.3675648432943</v>
      </c>
      <c r="N177" s="219">
        <f t="shared" si="98"/>
        <v>21.919085290673102</v>
      </c>
      <c r="O177" s="219">
        <f t="shared" si="98"/>
        <v>3299.382862693471</v>
      </c>
      <c r="P177" s="219">
        <f t="shared" si="98"/>
        <v>0</v>
      </c>
      <c r="Q177" s="219">
        <f t="shared" si="98"/>
        <v>0</v>
      </c>
      <c r="R177" s="219">
        <f t="shared" si="98"/>
        <v>0</v>
      </c>
      <c r="S177" s="219">
        <f t="shared" si="98"/>
        <v>0</v>
      </c>
      <c r="T177" s="219">
        <f t="shared" si="98"/>
        <v>0</v>
      </c>
      <c r="U177" s="219">
        <f t="shared" si="98"/>
        <v>0</v>
      </c>
      <c r="V177" s="219">
        <f t="shared" si="98"/>
        <v>0</v>
      </c>
      <c r="W177" s="219">
        <f>SUM(W164:W176)</f>
        <v>103946.1730202226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714</v>
      </c>
      <c r="F179" s="225"/>
      <c r="G179" s="226"/>
      <c r="H179" s="227"/>
      <c r="I179" s="228">
        <f>I177+I178</f>
        <v>24280.785322976422</v>
      </c>
      <c r="J179" s="228">
        <f t="shared" ref="J179:U179" si="99">J177+J178</f>
        <v>15438.804760314599</v>
      </c>
      <c r="K179" s="228">
        <f t="shared" si="99"/>
        <v>59746.852011421084</v>
      </c>
      <c r="L179" s="228">
        <f t="shared" si="99"/>
        <v>931.06141268305305</v>
      </c>
      <c r="M179" s="228">
        <f t="shared" si="99"/>
        <v>227.3675648432943</v>
      </c>
      <c r="N179" s="228">
        <f t="shared" si="99"/>
        <v>21.919085290673102</v>
      </c>
      <c r="O179" s="228">
        <f t="shared" si="99"/>
        <v>3299.382862693471</v>
      </c>
      <c r="P179" s="228">
        <f t="shared" si="99"/>
        <v>0</v>
      </c>
      <c r="Q179" s="228">
        <f t="shared" si="99"/>
        <v>0</v>
      </c>
      <c r="R179" s="228">
        <f t="shared" si="99"/>
        <v>0</v>
      </c>
      <c r="S179" s="228">
        <f t="shared" si="99"/>
        <v>0</v>
      </c>
      <c r="T179" s="228">
        <f t="shared" si="99"/>
        <v>0</v>
      </c>
      <c r="U179" s="228">
        <f t="shared" si="99"/>
        <v>0</v>
      </c>
      <c r="V179" s="228">
        <f>V177+V178</f>
        <v>0</v>
      </c>
      <c r="W179" s="228">
        <f>W177+W178</f>
        <v>103946.1730202226</v>
      </c>
    </row>
    <row r="180" spans="5:23">
      <c r="E180" s="214">
        <v>44562</v>
      </c>
      <c r="F180" s="214" t="s">
        <v>719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719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719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719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719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719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719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719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719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719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719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715</v>
      </c>
      <c r="F192" s="216"/>
      <c r="G192" s="217"/>
      <c r="H192" s="218"/>
      <c r="I192" s="219">
        <f>SUM(I179:I191)</f>
        <v>24280.785322976422</v>
      </c>
      <c r="J192" s="219">
        <f>SUM(J179:J191)</f>
        <v>15438.804760314599</v>
      </c>
      <c r="K192" s="219">
        <f t="shared" ref="K192:V192" si="101">SUM(K179:K191)</f>
        <v>59746.852011421084</v>
      </c>
      <c r="L192" s="219">
        <f t="shared" si="101"/>
        <v>931.06141268305305</v>
      </c>
      <c r="M192" s="219">
        <f t="shared" si="101"/>
        <v>227.3675648432943</v>
      </c>
      <c r="N192" s="219">
        <f t="shared" si="101"/>
        <v>21.919085290673102</v>
      </c>
      <c r="O192" s="219">
        <f t="shared" si="101"/>
        <v>3299.382862693471</v>
      </c>
      <c r="P192" s="219">
        <f t="shared" si="101"/>
        <v>0</v>
      </c>
      <c r="Q192" s="219">
        <f t="shared" si="101"/>
        <v>0</v>
      </c>
      <c r="R192" s="219">
        <f t="shared" si="101"/>
        <v>0</v>
      </c>
      <c r="S192" s="219">
        <f t="shared" si="101"/>
        <v>0</v>
      </c>
      <c r="T192" s="219">
        <f t="shared" si="101"/>
        <v>0</v>
      </c>
      <c r="U192" s="219">
        <f t="shared" si="101"/>
        <v>0</v>
      </c>
      <c r="V192" s="219">
        <f t="shared" si="101"/>
        <v>0</v>
      </c>
      <c r="W192" s="219">
        <f>SUM(W179:W191)</f>
        <v>103946.1730202226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716</v>
      </c>
      <c r="F194" s="225"/>
      <c r="G194" s="226"/>
      <c r="H194" s="227"/>
      <c r="I194" s="228">
        <f>I192+I193</f>
        <v>24280.785322976422</v>
      </c>
      <c r="J194" s="228">
        <f t="shared" ref="J194:U194" si="102">J192+J193</f>
        <v>15438.804760314599</v>
      </c>
      <c r="K194" s="228">
        <f t="shared" si="102"/>
        <v>59746.852011421084</v>
      </c>
      <c r="L194" s="228">
        <f t="shared" si="102"/>
        <v>931.06141268305305</v>
      </c>
      <c r="M194" s="228">
        <f t="shared" si="102"/>
        <v>227.3675648432943</v>
      </c>
      <c r="N194" s="228">
        <f t="shared" si="102"/>
        <v>21.919085290673102</v>
      </c>
      <c r="O194" s="228">
        <f t="shared" si="102"/>
        <v>3299.382862693471</v>
      </c>
      <c r="P194" s="228">
        <f t="shared" si="102"/>
        <v>0</v>
      </c>
      <c r="Q194" s="228">
        <f t="shared" si="102"/>
        <v>0</v>
      </c>
      <c r="R194" s="228">
        <f t="shared" si="102"/>
        <v>0</v>
      </c>
      <c r="S194" s="228">
        <f t="shared" si="102"/>
        <v>0</v>
      </c>
      <c r="T194" s="228">
        <f t="shared" si="102"/>
        <v>0</v>
      </c>
      <c r="U194" s="228">
        <f t="shared" si="102"/>
        <v>0</v>
      </c>
      <c r="V194" s="228">
        <f>V192+V193</f>
        <v>0</v>
      </c>
      <c r="W194" s="228">
        <f>W192+W193</f>
        <v>103946.1730202226</v>
      </c>
    </row>
    <row r="195" spans="5:23">
      <c r="E195" s="214">
        <v>44927</v>
      </c>
      <c r="F195" s="214" t="s">
        <v>720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720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720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720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720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720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720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720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720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720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720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717</v>
      </c>
      <c r="F207" s="216"/>
      <c r="G207" s="217"/>
      <c r="H207" s="218"/>
      <c r="I207" s="219">
        <f>SUM(I194:I206)</f>
        <v>24280.785322976422</v>
      </c>
      <c r="J207" s="219">
        <f>SUM(J194:J206)</f>
        <v>15438.804760314599</v>
      </c>
      <c r="K207" s="219">
        <f t="shared" ref="K207:V207" si="104">SUM(K194:K206)</f>
        <v>59746.852011421084</v>
      </c>
      <c r="L207" s="219">
        <f t="shared" si="104"/>
        <v>931.06141268305305</v>
      </c>
      <c r="M207" s="219">
        <f t="shared" si="104"/>
        <v>227.3675648432943</v>
      </c>
      <c r="N207" s="219">
        <f t="shared" si="104"/>
        <v>21.919085290673102</v>
      </c>
      <c r="O207" s="219">
        <f t="shared" si="104"/>
        <v>3299.382862693471</v>
      </c>
      <c r="P207" s="219">
        <f t="shared" si="104"/>
        <v>0</v>
      </c>
      <c r="Q207" s="219">
        <f t="shared" si="104"/>
        <v>0</v>
      </c>
      <c r="R207" s="219">
        <f t="shared" si="104"/>
        <v>0</v>
      </c>
      <c r="S207" s="219">
        <f t="shared" si="104"/>
        <v>0</v>
      </c>
      <c r="T207" s="219">
        <f t="shared" si="104"/>
        <v>0</v>
      </c>
      <c r="U207" s="219">
        <f t="shared" si="104"/>
        <v>0</v>
      </c>
      <c r="V207" s="219">
        <f t="shared" si="104"/>
        <v>0</v>
      </c>
      <c r="W207" s="219">
        <f>SUM(W194:W206)</f>
        <v>103946.1730202226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735</v>
      </c>
      <c r="F209" s="225"/>
      <c r="G209" s="226"/>
      <c r="H209" s="227"/>
      <c r="I209" s="228">
        <f>I207+I208</f>
        <v>24280.785322976422</v>
      </c>
      <c r="J209" s="228">
        <f t="shared" ref="J209:U209" si="105">J207+J208</f>
        <v>15438.804760314599</v>
      </c>
      <c r="K209" s="228">
        <f t="shared" si="105"/>
        <v>59746.852011421084</v>
      </c>
      <c r="L209" s="228">
        <f t="shared" si="105"/>
        <v>931.06141268305305</v>
      </c>
      <c r="M209" s="228">
        <f t="shared" si="105"/>
        <v>227.3675648432943</v>
      </c>
      <c r="N209" s="228">
        <f t="shared" si="105"/>
        <v>21.919085290673102</v>
      </c>
      <c r="O209" s="228">
        <f t="shared" si="105"/>
        <v>3299.382862693471</v>
      </c>
      <c r="P209" s="228">
        <f t="shared" si="105"/>
        <v>0</v>
      </c>
      <c r="Q209" s="228">
        <f t="shared" si="105"/>
        <v>0</v>
      </c>
      <c r="R209" s="228">
        <f t="shared" si="105"/>
        <v>0</v>
      </c>
      <c r="S209" s="228">
        <f t="shared" si="105"/>
        <v>0</v>
      </c>
      <c r="T209" s="228">
        <f t="shared" si="105"/>
        <v>0</v>
      </c>
      <c r="U209" s="228">
        <f t="shared" si="105"/>
        <v>0</v>
      </c>
      <c r="V209" s="228">
        <f>V207+V208</f>
        <v>0</v>
      </c>
      <c r="W209" s="228">
        <f>W207+W208</f>
        <v>103946.1730202226</v>
      </c>
    </row>
    <row r="210" spans="5:23">
      <c r="E210" s="214">
        <v>45292</v>
      </c>
      <c r="F210" s="214" t="s">
        <v>739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739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739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739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739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739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739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739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739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739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739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737</v>
      </c>
      <c r="F222" s="216"/>
      <c r="G222" s="217"/>
      <c r="H222" s="218"/>
      <c r="I222" s="219">
        <f>SUM(I209:I221)</f>
        <v>24280.785322976422</v>
      </c>
      <c r="J222" s="219">
        <f>SUM(J209:J221)</f>
        <v>15438.804760314599</v>
      </c>
      <c r="K222" s="219">
        <f t="shared" ref="K222:V222" si="107">SUM(K209:K221)</f>
        <v>59746.852011421084</v>
      </c>
      <c r="L222" s="219">
        <f t="shared" si="107"/>
        <v>931.06141268305305</v>
      </c>
      <c r="M222" s="219">
        <f t="shared" si="107"/>
        <v>227.3675648432943</v>
      </c>
      <c r="N222" s="219">
        <f t="shared" si="107"/>
        <v>21.919085290673102</v>
      </c>
      <c r="O222" s="219">
        <f t="shared" si="107"/>
        <v>3299.382862693471</v>
      </c>
      <c r="P222" s="219">
        <f t="shared" si="107"/>
        <v>0</v>
      </c>
      <c r="Q222" s="219">
        <f t="shared" si="107"/>
        <v>0</v>
      </c>
      <c r="R222" s="219">
        <f t="shared" si="107"/>
        <v>0</v>
      </c>
      <c r="S222" s="219">
        <f t="shared" si="107"/>
        <v>0</v>
      </c>
      <c r="T222" s="219">
        <f t="shared" si="107"/>
        <v>0</v>
      </c>
      <c r="U222" s="219">
        <f t="shared" si="107"/>
        <v>0</v>
      </c>
      <c r="V222" s="219">
        <f t="shared" si="107"/>
        <v>0</v>
      </c>
      <c r="W222" s="219">
        <f>SUM(W209:W221)</f>
        <v>103946.1730202226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736</v>
      </c>
      <c r="F224" s="225"/>
      <c r="G224" s="226"/>
      <c r="H224" s="227"/>
      <c r="I224" s="228">
        <f>I222+I223</f>
        <v>24280.785322976422</v>
      </c>
      <c r="J224" s="228">
        <f t="shared" ref="J224:U224" si="108">J222+J223</f>
        <v>15438.804760314599</v>
      </c>
      <c r="K224" s="228">
        <f t="shared" si="108"/>
        <v>59746.852011421084</v>
      </c>
      <c r="L224" s="228">
        <f t="shared" si="108"/>
        <v>931.06141268305305</v>
      </c>
      <c r="M224" s="228">
        <f t="shared" si="108"/>
        <v>227.3675648432943</v>
      </c>
      <c r="N224" s="228">
        <f t="shared" si="108"/>
        <v>21.919085290673102</v>
      </c>
      <c r="O224" s="228">
        <f t="shared" si="108"/>
        <v>3299.382862693471</v>
      </c>
      <c r="P224" s="228">
        <f t="shared" si="108"/>
        <v>0</v>
      </c>
      <c r="Q224" s="228">
        <f t="shared" si="108"/>
        <v>0</v>
      </c>
      <c r="R224" s="228">
        <f t="shared" si="108"/>
        <v>0</v>
      </c>
      <c r="S224" s="228">
        <f t="shared" si="108"/>
        <v>0</v>
      </c>
      <c r="T224" s="228">
        <f t="shared" si="108"/>
        <v>0</v>
      </c>
      <c r="U224" s="228">
        <f t="shared" si="108"/>
        <v>0</v>
      </c>
      <c r="V224" s="228">
        <f>V222+V223</f>
        <v>0</v>
      </c>
      <c r="W224" s="228">
        <f>W222+W223</f>
        <v>103946.1730202226</v>
      </c>
    </row>
    <row r="225" spans="5:23">
      <c r="E225" s="214">
        <v>45658</v>
      </c>
      <c r="F225" s="214" t="s">
        <v>740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740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740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740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740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740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740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740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740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740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740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738</v>
      </c>
      <c r="F237" s="216"/>
      <c r="G237" s="217"/>
      <c r="H237" s="218"/>
      <c r="I237" s="219">
        <f>SUM(I224:I236)</f>
        <v>24280.785322976422</v>
      </c>
      <c r="J237" s="219">
        <f>SUM(J224:J236)</f>
        <v>15438.804760314599</v>
      </c>
      <c r="K237" s="219">
        <f t="shared" ref="K237:U237" si="110">SUM(K224:K236)</f>
        <v>59746.852011421084</v>
      </c>
      <c r="L237" s="219">
        <f t="shared" si="110"/>
        <v>931.06141268305305</v>
      </c>
      <c r="M237" s="219">
        <f>SUM(M224:M236)</f>
        <v>227.3675648432943</v>
      </c>
      <c r="N237" s="219">
        <f t="shared" si="110"/>
        <v>21.919085290673102</v>
      </c>
      <c r="O237" s="219">
        <f t="shared" si="110"/>
        <v>3299.382862693471</v>
      </c>
      <c r="P237" s="219">
        <f t="shared" si="110"/>
        <v>0</v>
      </c>
      <c r="Q237" s="219">
        <f t="shared" si="110"/>
        <v>0</v>
      </c>
      <c r="R237" s="219">
        <f t="shared" si="110"/>
        <v>0</v>
      </c>
      <c r="S237" s="219">
        <f t="shared" si="110"/>
        <v>0</v>
      </c>
      <c r="T237" s="219">
        <f t="shared" si="110"/>
        <v>0</v>
      </c>
      <c r="U237" s="219">
        <f t="shared" si="110"/>
        <v>0</v>
      </c>
      <c r="V237" s="219">
        <f>SUM(V224:V236)</f>
        <v>0</v>
      </c>
      <c r="W237" s="219">
        <f>SUM(W224:W236)</f>
        <v>103946.1730202226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Q32" zoomScale="90" zoomScaleNormal="90" workbookViewId="0">
      <selection activeCell="Q63" sqref="Q6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0"/>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636</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596</v>
      </c>
      <c r="H23" s="10"/>
      <c r="I23" s="10"/>
      <c r="J23" s="10"/>
    </row>
    <row r="24" spans="2:73" s="670" customFormat="1" ht="21" customHeight="1">
      <c r="B24" s="702" t="s">
        <v>600</v>
      </c>
      <c r="C24" s="837" t="s">
        <v>601</v>
      </c>
      <c r="D24" s="837"/>
      <c r="E24" s="837"/>
      <c r="F24" s="837"/>
      <c r="G24" s="837"/>
      <c r="H24" s="678" t="s">
        <v>598</v>
      </c>
      <c r="I24" s="678" t="s">
        <v>597</v>
      </c>
      <c r="J24" s="678" t="s">
        <v>599</v>
      </c>
      <c r="K24" s="669"/>
      <c r="L24" s="670" t="s">
        <v>601</v>
      </c>
      <c r="AQ24" s="670" t="s">
        <v>601</v>
      </c>
      <c r="BU24" s="669"/>
    </row>
    <row r="25" spans="2:73" s="250" customFormat="1" ht="49.5" customHeight="1">
      <c r="B25" s="245" t="s">
        <v>473</v>
      </c>
      <c r="C25" s="245" t="s">
        <v>211</v>
      </c>
      <c r="D25" s="628" t="s">
        <v>474</v>
      </c>
      <c r="E25" s="245" t="s">
        <v>208</v>
      </c>
      <c r="F25" s="245" t="s">
        <v>475</v>
      </c>
      <c r="G25" s="245" t="s">
        <v>476</v>
      </c>
      <c r="H25" s="628" t="s">
        <v>477</v>
      </c>
      <c r="I25" s="636" t="s">
        <v>589</v>
      </c>
      <c r="J25" s="643" t="s">
        <v>590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t="s">
        <v>95</v>
      </c>
      <c r="D27" s="692"/>
      <c r="E27" s="692"/>
      <c r="F27" s="692"/>
      <c r="G27" s="692"/>
      <c r="H27" s="692">
        <v>2015</v>
      </c>
      <c r="I27" s="644" t="s">
        <v>581</v>
      </c>
      <c r="J27" s="644" t="s">
        <v>595</v>
      </c>
      <c r="K27" s="633"/>
      <c r="L27" s="696"/>
      <c r="M27" s="697"/>
      <c r="N27" s="697"/>
      <c r="O27" s="697"/>
      <c r="P27" s="697">
        <v>69</v>
      </c>
      <c r="Q27" s="697">
        <v>69</v>
      </c>
      <c r="R27" s="697">
        <v>69</v>
      </c>
      <c r="S27" s="697">
        <v>69</v>
      </c>
      <c r="T27" s="697">
        <v>69</v>
      </c>
      <c r="U27" s="697">
        <v>69</v>
      </c>
      <c r="V27" s="697">
        <v>69</v>
      </c>
      <c r="W27" s="697">
        <v>69</v>
      </c>
      <c r="X27" s="697">
        <v>69</v>
      </c>
      <c r="Y27" s="697">
        <v>69</v>
      </c>
      <c r="Z27" s="697">
        <v>56</v>
      </c>
      <c r="AA27" s="697">
        <v>56</v>
      </c>
      <c r="AB27" s="697">
        <v>56</v>
      </c>
      <c r="AC27" s="697">
        <v>56</v>
      </c>
      <c r="AD27" s="697">
        <v>56</v>
      </c>
      <c r="AE27" s="697">
        <v>56</v>
      </c>
      <c r="AF27" s="697">
        <v>22</v>
      </c>
      <c r="AG27" s="697">
        <v>22</v>
      </c>
      <c r="AH27" s="697">
        <v>22</v>
      </c>
      <c r="AI27" s="697">
        <v>22</v>
      </c>
      <c r="AJ27" s="697">
        <v>0</v>
      </c>
      <c r="AK27" s="697">
        <v>0</v>
      </c>
      <c r="AL27" s="697">
        <v>0</v>
      </c>
      <c r="AM27" s="697">
        <v>0</v>
      </c>
      <c r="AN27" s="697">
        <v>0</v>
      </c>
      <c r="AO27" s="698">
        <v>0</v>
      </c>
      <c r="AP27" s="633"/>
      <c r="AQ27" s="696"/>
      <c r="AR27" s="697"/>
      <c r="AS27" s="697"/>
      <c r="AT27" s="697"/>
      <c r="AU27" s="697">
        <v>1027535</v>
      </c>
      <c r="AV27" s="697">
        <v>1018620</v>
      </c>
      <c r="AW27" s="697">
        <v>1018620</v>
      </c>
      <c r="AX27" s="697">
        <v>1018620</v>
      </c>
      <c r="AY27" s="697">
        <v>1018620</v>
      </c>
      <c r="AZ27" s="697">
        <v>1018620</v>
      </c>
      <c r="BA27" s="697">
        <v>1018620</v>
      </c>
      <c r="BB27" s="697">
        <v>1018276</v>
      </c>
      <c r="BC27" s="697">
        <v>1018276</v>
      </c>
      <c r="BD27" s="697">
        <v>1018276</v>
      </c>
      <c r="BE27" s="697">
        <v>897223</v>
      </c>
      <c r="BF27" s="697">
        <v>892900</v>
      </c>
      <c r="BG27" s="697">
        <v>892900</v>
      </c>
      <c r="BH27" s="697">
        <v>891106</v>
      </c>
      <c r="BI27" s="697">
        <v>891106</v>
      </c>
      <c r="BJ27" s="697">
        <v>890669</v>
      </c>
      <c r="BK27" s="697">
        <v>346273</v>
      </c>
      <c r="BL27" s="697">
        <v>346273</v>
      </c>
      <c r="BM27" s="697">
        <v>346273</v>
      </c>
      <c r="BN27" s="697">
        <v>346273</v>
      </c>
      <c r="BO27" s="697">
        <v>0</v>
      </c>
      <c r="BP27" s="697">
        <v>0</v>
      </c>
      <c r="BQ27" s="697">
        <v>0</v>
      </c>
      <c r="BR27" s="697">
        <v>0</v>
      </c>
      <c r="BS27" s="697">
        <v>0</v>
      </c>
      <c r="BT27" s="698">
        <v>0</v>
      </c>
      <c r="BU27" s="16"/>
    </row>
    <row r="28" spans="2:73" s="17" customFormat="1" ht="15.75">
      <c r="B28" s="692"/>
      <c r="C28" s="692" t="s">
        <v>96</v>
      </c>
      <c r="D28" s="692"/>
      <c r="E28" s="692"/>
      <c r="F28" s="692"/>
      <c r="G28" s="692"/>
      <c r="H28" s="692">
        <v>2015</v>
      </c>
      <c r="I28" s="644" t="s">
        <v>581</v>
      </c>
      <c r="J28" s="644" t="s">
        <v>595</v>
      </c>
      <c r="K28" s="633"/>
      <c r="L28" s="696"/>
      <c r="M28" s="697"/>
      <c r="N28" s="697"/>
      <c r="O28" s="697"/>
      <c r="P28" s="697">
        <v>163</v>
      </c>
      <c r="Q28" s="697">
        <v>158</v>
      </c>
      <c r="R28" s="697">
        <v>158</v>
      </c>
      <c r="S28" s="697">
        <v>158</v>
      </c>
      <c r="T28" s="697">
        <v>158</v>
      </c>
      <c r="U28" s="697">
        <v>158</v>
      </c>
      <c r="V28" s="697">
        <v>158</v>
      </c>
      <c r="W28" s="697">
        <v>158</v>
      </c>
      <c r="X28" s="697">
        <v>158</v>
      </c>
      <c r="Y28" s="697">
        <v>158</v>
      </c>
      <c r="Z28" s="697">
        <v>118</v>
      </c>
      <c r="AA28" s="697">
        <v>102</v>
      </c>
      <c r="AB28" s="697">
        <v>102</v>
      </c>
      <c r="AC28" s="697">
        <v>102</v>
      </c>
      <c r="AD28" s="697">
        <v>102</v>
      </c>
      <c r="AE28" s="697">
        <v>102</v>
      </c>
      <c r="AF28" s="697">
        <v>69</v>
      </c>
      <c r="AG28" s="697">
        <v>69</v>
      </c>
      <c r="AH28" s="697">
        <v>69</v>
      </c>
      <c r="AI28" s="697">
        <v>69</v>
      </c>
      <c r="AJ28" s="697">
        <v>0</v>
      </c>
      <c r="AK28" s="697">
        <v>0</v>
      </c>
      <c r="AL28" s="697">
        <v>0</v>
      </c>
      <c r="AM28" s="697">
        <v>0</v>
      </c>
      <c r="AN28" s="697">
        <v>0</v>
      </c>
      <c r="AO28" s="698">
        <v>0</v>
      </c>
      <c r="AP28" s="633"/>
      <c r="AQ28" s="696"/>
      <c r="AR28" s="697"/>
      <c r="AS28" s="697"/>
      <c r="AT28" s="697"/>
      <c r="AU28" s="697">
        <v>2194924</v>
      </c>
      <c r="AV28" s="697">
        <v>2119365</v>
      </c>
      <c r="AW28" s="697">
        <v>2119365</v>
      </c>
      <c r="AX28" s="697">
        <v>2119365</v>
      </c>
      <c r="AY28" s="697">
        <v>2119365</v>
      </c>
      <c r="AZ28" s="697">
        <v>2119365</v>
      </c>
      <c r="BA28" s="697">
        <v>2119365</v>
      </c>
      <c r="BB28" s="697">
        <v>2119365</v>
      </c>
      <c r="BC28" s="697">
        <v>2119365</v>
      </c>
      <c r="BD28" s="697">
        <v>2119365</v>
      </c>
      <c r="BE28" s="697">
        <v>1879773</v>
      </c>
      <c r="BF28" s="697">
        <v>1625033</v>
      </c>
      <c r="BG28" s="697">
        <v>1625033</v>
      </c>
      <c r="BH28" s="697">
        <v>1625033</v>
      </c>
      <c r="BI28" s="697">
        <v>1625033</v>
      </c>
      <c r="BJ28" s="697">
        <v>1625033</v>
      </c>
      <c r="BK28" s="697">
        <v>1094648</v>
      </c>
      <c r="BL28" s="697">
        <v>1094648</v>
      </c>
      <c r="BM28" s="697">
        <v>1094648</v>
      </c>
      <c r="BN28" s="697">
        <v>1094648</v>
      </c>
      <c r="BO28" s="697">
        <v>0</v>
      </c>
      <c r="BP28" s="697">
        <v>0</v>
      </c>
      <c r="BQ28" s="697">
        <v>0</v>
      </c>
      <c r="BR28" s="697">
        <v>0</v>
      </c>
      <c r="BS28" s="697">
        <v>0</v>
      </c>
      <c r="BT28" s="698">
        <v>0</v>
      </c>
      <c r="BU28" s="16"/>
    </row>
    <row r="29" spans="2:73" s="17" customFormat="1" ht="16.5" customHeight="1">
      <c r="B29" s="692"/>
      <c r="C29" s="692" t="s">
        <v>97</v>
      </c>
      <c r="D29" s="692"/>
      <c r="E29" s="692"/>
      <c r="F29" s="692"/>
      <c r="G29" s="692"/>
      <c r="H29" s="692">
        <v>2015</v>
      </c>
      <c r="I29" s="644" t="s">
        <v>581</v>
      </c>
      <c r="J29" s="644" t="s">
        <v>595</v>
      </c>
      <c r="K29" s="633"/>
      <c r="L29" s="696"/>
      <c r="M29" s="697"/>
      <c r="N29" s="697"/>
      <c r="O29" s="697"/>
      <c r="P29" s="697">
        <v>23</v>
      </c>
      <c r="Q29" s="697">
        <v>23</v>
      </c>
      <c r="R29" s="697">
        <v>23</v>
      </c>
      <c r="S29" s="697">
        <v>22</v>
      </c>
      <c r="T29" s="697">
        <v>14</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c r="AR29" s="697"/>
      <c r="AS29" s="697"/>
      <c r="AT29" s="697"/>
      <c r="AU29" s="697">
        <v>155424</v>
      </c>
      <c r="AV29" s="697">
        <v>155424</v>
      </c>
      <c r="AW29" s="697">
        <v>155424</v>
      </c>
      <c r="AX29" s="697">
        <v>154902</v>
      </c>
      <c r="AY29" s="697">
        <v>94825</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c r="C30" s="692" t="s">
        <v>678</v>
      </c>
      <c r="D30" s="692"/>
      <c r="E30" s="692"/>
      <c r="F30" s="692"/>
      <c r="G30" s="692"/>
      <c r="H30" s="692">
        <v>2015</v>
      </c>
      <c r="I30" s="644" t="s">
        <v>581</v>
      </c>
      <c r="J30" s="644" t="s">
        <v>595</v>
      </c>
      <c r="K30" s="633"/>
      <c r="L30" s="696"/>
      <c r="M30" s="697"/>
      <c r="N30" s="697"/>
      <c r="O30" s="697"/>
      <c r="P30" s="697">
        <v>1685</v>
      </c>
      <c r="Q30" s="697">
        <v>1685</v>
      </c>
      <c r="R30" s="697">
        <v>1685</v>
      </c>
      <c r="S30" s="697">
        <v>1685</v>
      </c>
      <c r="T30" s="697">
        <v>1685</v>
      </c>
      <c r="U30" s="697">
        <v>1685</v>
      </c>
      <c r="V30" s="697">
        <v>1685</v>
      </c>
      <c r="W30" s="697">
        <v>1685</v>
      </c>
      <c r="X30" s="697">
        <v>1685</v>
      </c>
      <c r="Y30" s="697">
        <v>1685</v>
      </c>
      <c r="Z30" s="697">
        <v>1685</v>
      </c>
      <c r="AA30" s="697">
        <v>1685</v>
      </c>
      <c r="AB30" s="697">
        <v>1685</v>
      </c>
      <c r="AC30" s="697">
        <v>1685</v>
      </c>
      <c r="AD30" s="697">
        <v>1685</v>
      </c>
      <c r="AE30" s="697">
        <v>1685</v>
      </c>
      <c r="AF30" s="697">
        <v>1685</v>
      </c>
      <c r="AG30" s="697">
        <v>1685</v>
      </c>
      <c r="AH30" s="697">
        <v>1495</v>
      </c>
      <c r="AI30" s="697">
        <v>0</v>
      </c>
      <c r="AJ30" s="697">
        <v>0</v>
      </c>
      <c r="AK30" s="697">
        <v>0</v>
      </c>
      <c r="AL30" s="697">
        <v>0</v>
      </c>
      <c r="AM30" s="697">
        <v>0</v>
      </c>
      <c r="AN30" s="697">
        <v>0</v>
      </c>
      <c r="AO30" s="698">
        <v>0</v>
      </c>
      <c r="AP30" s="633"/>
      <c r="AQ30" s="696"/>
      <c r="AR30" s="697"/>
      <c r="AS30" s="697"/>
      <c r="AT30" s="697"/>
      <c r="AU30" s="697">
        <v>3175791</v>
      </c>
      <c r="AV30" s="697">
        <v>3175791</v>
      </c>
      <c r="AW30" s="697">
        <v>3175791</v>
      </c>
      <c r="AX30" s="697">
        <v>3175791</v>
      </c>
      <c r="AY30" s="697">
        <v>3175791</v>
      </c>
      <c r="AZ30" s="697">
        <v>3175791</v>
      </c>
      <c r="BA30" s="697">
        <v>3175791</v>
      </c>
      <c r="BB30" s="697">
        <v>3175791</v>
      </c>
      <c r="BC30" s="697">
        <v>3175791</v>
      </c>
      <c r="BD30" s="697">
        <v>3175791</v>
      </c>
      <c r="BE30" s="697">
        <v>3175791</v>
      </c>
      <c r="BF30" s="697">
        <v>3175791</v>
      </c>
      <c r="BG30" s="697">
        <v>3175791</v>
      </c>
      <c r="BH30" s="697">
        <v>3175791</v>
      </c>
      <c r="BI30" s="697">
        <v>3175791</v>
      </c>
      <c r="BJ30" s="697">
        <v>3175791</v>
      </c>
      <c r="BK30" s="697">
        <v>3175791</v>
      </c>
      <c r="BL30" s="697">
        <v>3175791</v>
      </c>
      <c r="BM30" s="697">
        <v>3006226</v>
      </c>
      <c r="BN30" s="697">
        <v>0</v>
      </c>
      <c r="BO30" s="697">
        <v>0</v>
      </c>
      <c r="BP30" s="697">
        <v>0</v>
      </c>
      <c r="BQ30" s="697">
        <v>0</v>
      </c>
      <c r="BR30" s="697">
        <v>0</v>
      </c>
      <c r="BS30" s="697">
        <v>0</v>
      </c>
      <c r="BT30" s="698">
        <v>0</v>
      </c>
      <c r="BU30" s="16"/>
    </row>
    <row r="31" spans="2:73" s="17" customFormat="1" ht="15.75">
      <c r="B31" s="692"/>
      <c r="C31" s="692" t="s">
        <v>98</v>
      </c>
      <c r="D31" s="692"/>
      <c r="E31" s="692"/>
      <c r="F31" s="692"/>
      <c r="G31" s="692"/>
      <c r="H31" s="692">
        <v>2015</v>
      </c>
      <c r="I31" s="644" t="s">
        <v>581</v>
      </c>
      <c r="J31" s="644" t="s">
        <v>595</v>
      </c>
      <c r="K31" s="633"/>
      <c r="L31" s="696"/>
      <c r="M31" s="697"/>
      <c r="N31" s="697"/>
      <c r="O31" s="697"/>
      <c r="P31" s="697">
        <v>21</v>
      </c>
      <c r="Q31" s="697">
        <v>21</v>
      </c>
      <c r="R31" s="697">
        <v>21</v>
      </c>
      <c r="S31" s="697">
        <v>21</v>
      </c>
      <c r="T31" s="697">
        <v>21</v>
      </c>
      <c r="U31" s="697">
        <v>21</v>
      </c>
      <c r="V31" s="697">
        <v>21</v>
      </c>
      <c r="W31" s="697">
        <v>21</v>
      </c>
      <c r="X31" s="697">
        <v>21</v>
      </c>
      <c r="Y31" s="697">
        <v>21</v>
      </c>
      <c r="Z31" s="697">
        <v>21</v>
      </c>
      <c r="AA31" s="697">
        <v>21</v>
      </c>
      <c r="AB31" s="697">
        <v>21</v>
      </c>
      <c r="AC31" s="697">
        <v>21</v>
      </c>
      <c r="AD31" s="697">
        <v>21</v>
      </c>
      <c r="AE31" s="697">
        <v>21</v>
      </c>
      <c r="AF31" s="697">
        <v>21</v>
      </c>
      <c r="AG31" s="697">
        <v>21</v>
      </c>
      <c r="AH31" s="697">
        <v>21</v>
      </c>
      <c r="AI31" s="697">
        <v>21</v>
      </c>
      <c r="AJ31" s="697">
        <v>21</v>
      </c>
      <c r="AK31" s="697">
        <v>21</v>
      </c>
      <c r="AL31" s="697">
        <v>21</v>
      </c>
      <c r="AM31" s="697">
        <v>0</v>
      </c>
      <c r="AN31" s="697">
        <v>0</v>
      </c>
      <c r="AO31" s="698">
        <v>0</v>
      </c>
      <c r="AP31" s="633"/>
      <c r="AQ31" s="696"/>
      <c r="AR31" s="697"/>
      <c r="AS31" s="697"/>
      <c r="AT31" s="697"/>
      <c r="AU31" s="697">
        <v>58971</v>
      </c>
      <c r="AV31" s="697">
        <v>58971</v>
      </c>
      <c r="AW31" s="697">
        <v>58971</v>
      </c>
      <c r="AX31" s="697">
        <v>58971</v>
      </c>
      <c r="AY31" s="697">
        <v>58971</v>
      </c>
      <c r="AZ31" s="697">
        <v>58971</v>
      </c>
      <c r="BA31" s="697">
        <v>58971</v>
      </c>
      <c r="BB31" s="697">
        <v>58971</v>
      </c>
      <c r="BC31" s="697">
        <v>58971</v>
      </c>
      <c r="BD31" s="697">
        <v>58971</v>
      </c>
      <c r="BE31" s="697">
        <v>58971</v>
      </c>
      <c r="BF31" s="697">
        <v>58971</v>
      </c>
      <c r="BG31" s="697">
        <v>58971</v>
      </c>
      <c r="BH31" s="697">
        <v>58971</v>
      </c>
      <c r="BI31" s="697">
        <v>58971</v>
      </c>
      <c r="BJ31" s="697">
        <v>58971</v>
      </c>
      <c r="BK31" s="697">
        <v>58971</v>
      </c>
      <c r="BL31" s="697">
        <v>58971</v>
      </c>
      <c r="BM31" s="697">
        <v>58971</v>
      </c>
      <c r="BN31" s="697">
        <v>58971</v>
      </c>
      <c r="BO31" s="697">
        <v>51586</v>
      </c>
      <c r="BP31" s="697">
        <v>51586</v>
      </c>
      <c r="BQ31" s="697">
        <v>51586</v>
      </c>
      <c r="BR31" s="697">
        <v>0</v>
      </c>
      <c r="BS31" s="697">
        <v>0</v>
      </c>
      <c r="BT31" s="698">
        <v>0</v>
      </c>
      <c r="BU31" s="16"/>
    </row>
    <row r="32" spans="2:73" s="17" customFormat="1" ht="15.75">
      <c r="B32" s="692"/>
      <c r="C32" s="692" t="s">
        <v>99</v>
      </c>
      <c r="D32" s="692"/>
      <c r="E32" s="692"/>
      <c r="F32" s="692"/>
      <c r="G32" s="692"/>
      <c r="H32" s="692">
        <v>2015</v>
      </c>
      <c r="I32" s="644" t="s">
        <v>581</v>
      </c>
      <c r="J32" s="644" t="s">
        <v>595</v>
      </c>
      <c r="K32" s="633"/>
      <c r="L32" s="696"/>
      <c r="M32" s="697"/>
      <c r="N32" s="697"/>
      <c r="O32" s="697"/>
      <c r="P32" s="697">
        <v>187</v>
      </c>
      <c r="Q32" s="697">
        <v>187</v>
      </c>
      <c r="R32" s="697">
        <v>187</v>
      </c>
      <c r="S32" s="697">
        <v>187</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c r="AR32" s="697"/>
      <c r="AS32" s="697"/>
      <c r="AT32" s="697"/>
      <c r="AU32" s="697">
        <v>875115</v>
      </c>
      <c r="AV32" s="697">
        <v>875115</v>
      </c>
      <c r="AW32" s="697">
        <v>875115</v>
      </c>
      <c r="AX32" s="697">
        <v>875115</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692"/>
      <c r="C33" s="692" t="s">
        <v>100</v>
      </c>
      <c r="D33" s="692"/>
      <c r="E33" s="692"/>
      <c r="F33" s="692"/>
      <c r="G33" s="692"/>
      <c r="H33" s="692">
        <v>2015</v>
      </c>
      <c r="I33" s="644" t="s">
        <v>581</v>
      </c>
      <c r="J33" s="644" t="s">
        <v>595</v>
      </c>
      <c r="K33" s="633"/>
      <c r="L33" s="696"/>
      <c r="M33" s="697"/>
      <c r="N33" s="697"/>
      <c r="O33" s="697"/>
      <c r="P33" s="697">
        <v>6257</v>
      </c>
      <c r="Q33" s="697">
        <v>6257</v>
      </c>
      <c r="R33" s="697">
        <v>6218</v>
      </c>
      <c r="S33" s="697">
        <v>6218</v>
      </c>
      <c r="T33" s="697">
        <v>6218</v>
      </c>
      <c r="U33" s="697">
        <v>6218</v>
      </c>
      <c r="V33" s="697">
        <v>6047</v>
      </c>
      <c r="W33" s="697">
        <v>6047</v>
      </c>
      <c r="X33" s="697">
        <v>5859</v>
      </c>
      <c r="Y33" s="697">
        <v>5299</v>
      </c>
      <c r="Z33" s="697">
        <v>3809</v>
      </c>
      <c r="AA33" s="697">
        <v>3726</v>
      </c>
      <c r="AB33" s="697">
        <v>2621</v>
      </c>
      <c r="AC33" s="697">
        <v>2603</v>
      </c>
      <c r="AD33" s="697">
        <v>2603</v>
      </c>
      <c r="AE33" s="697">
        <v>1866</v>
      </c>
      <c r="AF33" s="697">
        <v>308</v>
      </c>
      <c r="AG33" s="697">
        <v>308</v>
      </c>
      <c r="AH33" s="697">
        <v>308</v>
      </c>
      <c r="AI33" s="697">
        <v>308</v>
      </c>
      <c r="AJ33" s="697">
        <v>0</v>
      </c>
      <c r="AK33" s="697">
        <v>0</v>
      </c>
      <c r="AL33" s="697">
        <v>0</v>
      </c>
      <c r="AM33" s="697">
        <v>0</v>
      </c>
      <c r="AN33" s="697">
        <v>0</v>
      </c>
      <c r="AO33" s="698">
        <v>0</v>
      </c>
      <c r="AP33" s="633"/>
      <c r="AQ33" s="696"/>
      <c r="AR33" s="697"/>
      <c r="AS33" s="697"/>
      <c r="AT33" s="697"/>
      <c r="AU33" s="697">
        <v>51722543</v>
      </c>
      <c r="AV33" s="697">
        <v>51722543</v>
      </c>
      <c r="AW33" s="697">
        <v>51599822</v>
      </c>
      <c r="AX33" s="697">
        <v>51599822</v>
      </c>
      <c r="AY33" s="697">
        <v>51599822</v>
      </c>
      <c r="AZ33" s="697">
        <v>51599822</v>
      </c>
      <c r="BA33" s="697">
        <v>50635032</v>
      </c>
      <c r="BB33" s="697">
        <v>50635032</v>
      </c>
      <c r="BC33" s="697">
        <v>49277020</v>
      </c>
      <c r="BD33" s="697">
        <v>45797398</v>
      </c>
      <c r="BE33" s="697">
        <v>34800889</v>
      </c>
      <c r="BF33" s="697">
        <v>32466175</v>
      </c>
      <c r="BG33" s="697">
        <v>17844990</v>
      </c>
      <c r="BH33" s="697">
        <v>17789612</v>
      </c>
      <c r="BI33" s="697">
        <v>17789612</v>
      </c>
      <c r="BJ33" s="697">
        <v>12430736</v>
      </c>
      <c r="BK33" s="697">
        <v>808201</v>
      </c>
      <c r="BL33" s="697">
        <v>808201</v>
      </c>
      <c r="BM33" s="697">
        <v>808201</v>
      </c>
      <c r="BN33" s="697">
        <v>808201</v>
      </c>
      <c r="BO33" s="697">
        <v>0</v>
      </c>
      <c r="BP33" s="697">
        <v>0</v>
      </c>
      <c r="BQ33" s="697">
        <v>0</v>
      </c>
      <c r="BR33" s="697">
        <v>0</v>
      </c>
      <c r="BS33" s="697">
        <v>0</v>
      </c>
      <c r="BT33" s="698">
        <v>0</v>
      </c>
      <c r="BU33" s="16"/>
    </row>
    <row r="34" spans="2:73" s="17" customFormat="1" ht="15.75">
      <c r="B34" s="692"/>
      <c r="C34" s="692" t="s">
        <v>101</v>
      </c>
      <c r="D34" s="692"/>
      <c r="E34" s="692"/>
      <c r="F34" s="692"/>
      <c r="G34" s="692"/>
      <c r="H34" s="692">
        <v>2015</v>
      </c>
      <c r="I34" s="644" t="s">
        <v>581</v>
      </c>
      <c r="J34" s="644" t="s">
        <v>595</v>
      </c>
      <c r="K34" s="633"/>
      <c r="L34" s="696"/>
      <c r="M34" s="697"/>
      <c r="N34" s="697"/>
      <c r="O34" s="697"/>
      <c r="P34" s="697">
        <v>487</v>
      </c>
      <c r="Q34" s="697">
        <v>465</v>
      </c>
      <c r="R34" s="697">
        <v>311</v>
      </c>
      <c r="S34" s="697">
        <v>311</v>
      </c>
      <c r="T34" s="697">
        <v>311</v>
      </c>
      <c r="U34" s="697">
        <v>311</v>
      </c>
      <c r="V34" s="697">
        <v>311</v>
      </c>
      <c r="W34" s="697">
        <v>311</v>
      </c>
      <c r="X34" s="697">
        <v>311</v>
      </c>
      <c r="Y34" s="697">
        <v>311</v>
      </c>
      <c r="Z34" s="697">
        <v>306</v>
      </c>
      <c r="AA34" s="697">
        <v>132</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c r="AR34" s="697"/>
      <c r="AS34" s="697"/>
      <c r="AT34" s="697"/>
      <c r="AU34" s="697">
        <v>2024454</v>
      </c>
      <c r="AV34" s="697">
        <v>1931260</v>
      </c>
      <c r="AW34" s="697">
        <v>1339668</v>
      </c>
      <c r="AX34" s="697">
        <v>1339668</v>
      </c>
      <c r="AY34" s="697">
        <v>1339668</v>
      </c>
      <c r="AZ34" s="697">
        <v>1339668</v>
      </c>
      <c r="BA34" s="697">
        <v>1339668</v>
      </c>
      <c r="BB34" s="697">
        <v>1339668</v>
      </c>
      <c r="BC34" s="697">
        <v>1339668</v>
      </c>
      <c r="BD34" s="697">
        <v>1339668</v>
      </c>
      <c r="BE34" s="697">
        <v>1288435</v>
      </c>
      <c r="BF34" s="697">
        <v>512252</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c r="C35" s="692" t="s">
        <v>102</v>
      </c>
      <c r="D35" s="692"/>
      <c r="E35" s="692"/>
      <c r="F35" s="692"/>
      <c r="G35" s="692"/>
      <c r="H35" s="692">
        <v>2015</v>
      </c>
      <c r="I35" s="644" t="s">
        <v>581</v>
      </c>
      <c r="J35" s="644" t="s">
        <v>595</v>
      </c>
      <c r="K35" s="633"/>
      <c r="L35" s="696"/>
      <c r="M35" s="697"/>
      <c r="N35" s="697"/>
      <c r="O35" s="697"/>
      <c r="P35" s="697">
        <v>316</v>
      </c>
      <c r="Q35" s="697">
        <v>316</v>
      </c>
      <c r="R35" s="697">
        <v>316</v>
      </c>
      <c r="S35" s="697">
        <v>316</v>
      </c>
      <c r="T35" s="697">
        <v>316</v>
      </c>
      <c r="U35" s="697">
        <v>316</v>
      </c>
      <c r="V35" s="697">
        <v>316</v>
      </c>
      <c r="W35" s="697">
        <v>316</v>
      </c>
      <c r="X35" s="697">
        <v>315</v>
      </c>
      <c r="Y35" s="697">
        <v>315</v>
      </c>
      <c r="Z35" s="697">
        <v>315</v>
      </c>
      <c r="AA35" s="697">
        <v>315</v>
      </c>
      <c r="AB35" s="697">
        <v>314</v>
      </c>
      <c r="AC35" s="697">
        <v>314</v>
      </c>
      <c r="AD35" s="697">
        <v>276</v>
      </c>
      <c r="AE35" s="697">
        <v>0</v>
      </c>
      <c r="AF35" s="697">
        <v>0</v>
      </c>
      <c r="AG35" s="697">
        <v>0</v>
      </c>
      <c r="AH35" s="697">
        <v>0</v>
      </c>
      <c r="AI35" s="697">
        <v>0</v>
      </c>
      <c r="AJ35" s="697">
        <v>0</v>
      </c>
      <c r="AK35" s="697">
        <v>0</v>
      </c>
      <c r="AL35" s="697">
        <v>0</v>
      </c>
      <c r="AM35" s="697">
        <v>0</v>
      </c>
      <c r="AN35" s="697">
        <v>0</v>
      </c>
      <c r="AO35" s="698">
        <v>0</v>
      </c>
      <c r="AP35" s="633"/>
      <c r="AQ35" s="696"/>
      <c r="AR35" s="697"/>
      <c r="AS35" s="697"/>
      <c r="AT35" s="697"/>
      <c r="AU35" s="697">
        <v>1437827</v>
      </c>
      <c r="AV35" s="697">
        <v>1437827</v>
      </c>
      <c r="AW35" s="697">
        <v>1437827</v>
      </c>
      <c r="AX35" s="697">
        <v>1437827</v>
      </c>
      <c r="AY35" s="697">
        <v>1437827</v>
      </c>
      <c r="AZ35" s="697">
        <v>1437827</v>
      </c>
      <c r="BA35" s="697">
        <v>1437827</v>
      </c>
      <c r="BB35" s="697">
        <v>1437827</v>
      </c>
      <c r="BC35" s="697">
        <v>1434849</v>
      </c>
      <c r="BD35" s="697">
        <v>1434849</v>
      </c>
      <c r="BE35" s="697">
        <v>1434849</v>
      </c>
      <c r="BF35" s="697">
        <v>1434849</v>
      </c>
      <c r="BG35" s="697">
        <v>1426262</v>
      </c>
      <c r="BH35" s="697">
        <v>1426262</v>
      </c>
      <c r="BI35" s="697">
        <v>1330511</v>
      </c>
      <c r="BJ35" s="697">
        <v>0</v>
      </c>
      <c r="BK35" s="697">
        <v>0</v>
      </c>
      <c r="BL35" s="697">
        <v>0</v>
      </c>
      <c r="BM35" s="697">
        <v>0</v>
      </c>
      <c r="BN35" s="697">
        <v>0</v>
      </c>
      <c r="BO35" s="697">
        <v>0</v>
      </c>
      <c r="BP35" s="697">
        <v>0</v>
      </c>
      <c r="BQ35" s="697">
        <v>0</v>
      </c>
      <c r="BR35" s="697">
        <v>0</v>
      </c>
      <c r="BS35" s="697">
        <v>0</v>
      </c>
      <c r="BT35" s="698">
        <v>0</v>
      </c>
      <c r="BU35" s="16"/>
    </row>
    <row r="36" spans="2:73" s="17" customFormat="1" ht="15.75">
      <c r="B36" s="692"/>
      <c r="C36" s="692" t="s">
        <v>103</v>
      </c>
      <c r="D36" s="692"/>
      <c r="E36" s="692"/>
      <c r="F36" s="692"/>
      <c r="G36" s="692"/>
      <c r="H36" s="692">
        <v>2015</v>
      </c>
      <c r="I36" s="644" t="s">
        <v>581</v>
      </c>
      <c r="J36" s="644" t="s">
        <v>595</v>
      </c>
      <c r="K36" s="633"/>
      <c r="L36" s="696"/>
      <c r="M36" s="697"/>
      <c r="N36" s="697"/>
      <c r="O36" s="697"/>
      <c r="P36" s="697">
        <v>0</v>
      </c>
      <c r="Q36" s="697">
        <v>0</v>
      </c>
      <c r="R36" s="697">
        <v>0</v>
      </c>
      <c r="S36" s="697">
        <v>0</v>
      </c>
      <c r="T36" s="697">
        <v>0</v>
      </c>
      <c r="U36" s="697">
        <v>0</v>
      </c>
      <c r="V36" s="697">
        <v>0</v>
      </c>
      <c r="W36" s="697">
        <v>0</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c r="AR36" s="697"/>
      <c r="AS36" s="697"/>
      <c r="AT36" s="697"/>
      <c r="AU36" s="697">
        <v>0</v>
      </c>
      <c r="AV36" s="697">
        <v>0</v>
      </c>
      <c r="AW36" s="697">
        <v>0</v>
      </c>
      <c r="AX36" s="697">
        <v>0</v>
      </c>
      <c r="AY36" s="697">
        <v>0</v>
      </c>
      <c r="AZ36" s="697">
        <v>0</v>
      </c>
      <c r="BA36" s="697">
        <v>0</v>
      </c>
      <c r="BB36" s="697">
        <v>0</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c r="B37" s="692"/>
      <c r="C37" s="692" t="s">
        <v>104</v>
      </c>
      <c r="D37" s="692"/>
      <c r="E37" s="692"/>
      <c r="F37" s="692"/>
      <c r="G37" s="692"/>
      <c r="H37" s="692">
        <v>2015</v>
      </c>
      <c r="I37" s="644" t="s">
        <v>581</v>
      </c>
      <c r="J37" s="644" t="s">
        <v>595</v>
      </c>
      <c r="K37" s="633"/>
      <c r="L37" s="696"/>
      <c r="M37" s="697"/>
      <c r="N37" s="697"/>
      <c r="O37" s="697"/>
      <c r="P37" s="697">
        <v>0</v>
      </c>
      <c r="Q37" s="697">
        <v>0</v>
      </c>
      <c r="R37" s="697">
        <v>0</v>
      </c>
      <c r="S37" s="697">
        <v>0</v>
      </c>
      <c r="T37" s="697">
        <v>0</v>
      </c>
      <c r="U37" s="697">
        <v>0</v>
      </c>
      <c r="V37" s="697">
        <v>0</v>
      </c>
      <c r="W37" s="697">
        <v>0</v>
      </c>
      <c r="X37" s="697">
        <v>0</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c r="AR37" s="697"/>
      <c r="AS37" s="697"/>
      <c r="AT37" s="697"/>
      <c r="AU37" s="697">
        <v>0</v>
      </c>
      <c r="AV37" s="697">
        <v>0</v>
      </c>
      <c r="AW37" s="697">
        <v>0</v>
      </c>
      <c r="AX37" s="697">
        <v>0</v>
      </c>
      <c r="AY37" s="697">
        <v>0</v>
      </c>
      <c r="AZ37" s="697">
        <v>0</v>
      </c>
      <c r="BA37" s="697">
        <v>0</v>
      </c>
      <c r="BB37" s="697">
        <v>0</v>
      </c>
      <c r="BC37" s="697">
        <v>0</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c r="C38" s="692" t="s">
        <v>106</v>
      </c>
      <c r="D38" s="692"/>
      <c r="E38" s="692"/>
      <c r="F38" s="692"/>
      <c r="G38" s="692"/>
      <c r="H38" s="692">
        <v>2015</v>
      </c>
      <c r="I38" s="644" t="s">
        <v>581</v>
      </c>
      <c r="J38" s="644" t="s">
        <v>595</v>
      </c>
      <c r="K38" s="633"/>
      <c r="L38" s="696"/>
      <c r="M38" s="697"/>
      <c r="N38" s="697"/>
      <c r="O38" s="697"/>
      <c r="P38" s="697">
        <v>274</v>
      </c>
      <c r="Q38" s="697">
        <v>220</v>
      </c>
      <c r="R38" s="697">
        <v>200</v>
      </c>
      <c r="S38" s="697">
        <v>200</v>
      </c>
      <c r="T38" s="697">
        <v>196</v>
      </c>
      <c r="U38" s="697">
        <v>175</v>
      </c>
      <c r="V38" s="697">
        <v>158</v>
      </c>
      <c r="W38" s="697">
        <v>150</v>
      </c>
      <c r="X38" s="697">
        <v>138</v>
      </c>
      <c r="Y38" s="697">
        <v>123</v>
      </c>
      <c r="Z38" s="697">
        <v>45</v>
      </c>
      <c r="AA38" s="697">
        <v>21</v>
      </c>
      <c r="AB38" s="697">
        <v>21</v>
      </c>
      <c r="AC38" s="697">
        <v>21</v>
      </c>
      <c r="AD38" s="697">
        <v>0</v>
      </c>
      <c r="AE38" s="697">
        <v>0</v>
      </c>
      <c r="AF38" s="697">
        <v>0</v>
      </c>
      <c r="AG38" s="697">
        <v>0</v>
      </c>
      <c r="AH38" s="697">
        <v>0</v>
      </c>
      <c r="AI38" s="697">
        <v>0</v>
      </c>
      <c r="AJ38" s="697">
        <v>0</v>
      </c>
      <c r="AK38" s="697">
        <v>0</v>
      </c>
      <c r="AL38" s="697">
        <v>0</v>
      </c>
      <c r="AM38" s="697">
        <v>0</v>
      </c>
      <c r="AN38" s="697">
        <v>0</v>
      </c>
      <c r="AO38" s="698">
        <v>0</v>
      </c>
      <c r="AP38" s="633"/>
      <c r="AQ38" s="696"/>
      <c r="AR38" s="697"/>
      <c r="AS38" s="697"/>
      <c r="AT38" s="697"/>
      <c r="AU38" s="697">
        <v>1293617</v>
      </c>
      <c r="AV38" s="697">
        <v>949437</v>
      </c>
      <c r="AW38" s="697">
        <v>808737</v>
      </c>
      <c r="AX38" s="697">
        <v>808737</v>
      </c>
      <c r="AY38" s="697">
        <v>793295</v>
      </c>
      <c r="AZ38" s="697">
        <v>752682</v>
      </c>
      <c r="BA38" s="697">
        <v>643670</v>
      </c>
      <c r="BB38" s="697">
        <v>620972</v>
      </c>
      <c r="BC38" s="697">
        <v>590250</v>
      </c>
      <c r="BD38" s="697">
        <v>492441</v>
      </c>
      <c r="BE38" s="697">
        <v>199030</v>
      </c>
      <c r="BF38" s="697">
        <v>55120</v>
      </c>
      <c r="BG38" s="697">
        <v>55120</v>
      </c>
      <c r="BH38" s="697">
        <v>55120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692"/>
      <c r="C39" s="692" t="s">
        <v>105</v>
      </c>
      <c r="D39" s="692"/>
      <c r="E39" s="692"/>
      <c r="F39" s="692"/>
      <c r="G39" s="692"/>
      <c r="H39" s="692">
        <v>2015</v>
      </c>
      <c r="I39" s="644" t="s">
        <v>581</v>
      </c>
      <c r="J39" s="644" t="s">
        <v>595</v>
      </c>
      <c r="K39" s="633"/>
      <c r="L39" s="696"/>
      <c r="M39" s="697"/>
      <c r="N39" s="697"/>
      <c r="O39" s="697"/>
      <c r="P39" s="697">
        <v>0</v>
      </c>
      <c r="Q39" s="697">
        <v>0</v>
      </c>
      <c r="R39" s="697">
        <v>0</v>
      </c>
      <c r="S39" s="697">
        <v>0</v>
      </c>
      <c r="T39" s="697">
        <v>0</v>
      </c>
      <c r="U39" s="697">
        <v>0</v>
      </c>
      <c r="V39" s="697">
        <v>0</v>
      </c>
      <c r="W39" s="697">
        <v>0</v>
      </c>
      <c r="X39" s="697">
        <v>0</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c r="AR39" s="697"/>
      <c r="AS39" s="697"/>
      <c r="AT39" s="697"/>
      <c r="AU39" s="697">
        <v>0</v>
      </c>
      <c r="AV39" s="697">
        <v>0</v>
      </c>
      <c r="AW39" s="697">
        <v>0</v>
      </c>
      <c r="AX39" s="697">
        <v>0</v>
      </c>
      <c r="AY39" s="697">
        <v>0</v>
      </c>
      <c r="AZ39" s="697">
        <v>0</v>
      </c>
      <c r="BA39" s="697">
        <v>0</v>
      </c>
      <c r="BB39" s="697">
        <v>0</v>
      </c>
      <c r="BC39" s="697">
        <v>0</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692"/>
      <c r="C40" s="692" t="s">
        <v>108</v>
      </c>
      <c r="D40" s="692"/>
      <c r="E40" s="692"/>
      <c r="F40" s="692"/>
      <c r="G40" s="692"/>
      <c r="H40" s="692">
        <v>2015</v>
      </c>
      <c r="I40" s="644" t="s">
        <v>581</v>
      </c>
      <c r="J40" s="644" t="s">
        <v>595</v>
      </c>
      <c r="K40" s="633"/>
      <c r="L40" s="696"/>
      <c r="M40" s="697"/>
      <c r="N40" s="697"/>
      <c r="O40" s="697"/>
      <c r="P40" s="697">
        <v>12</v>
      </c>
      <c r="Q40" s="697">
        <v>10</v>
      </c>
      <c r="R40" s="697">
        <v>10</v>
      </c>
      <c r="S40" s="697">
        <v>10</v>
      </c>
      <c r="T40" s="697">
        <v>10</v>
      </c>
      <c r="U40" s="697">
        <v>10</v>
      </c>
      <c r="V40" s="697">
        <v>10</v>
      </c>
      <c r="W40" s="697">
        <v>10</v>
      </c>
      <c r="X40" s="697">
        <v>7</v>
      </c>
      <c r="Y40" s="697">
        <v>7</v>
      </c>
      <c r="Z40" s="697">
        <v>7</v>
      </c>
      <c r="AA40" s="697">
        <v>7</v>
      </c>
      <c r="AB40" s="697">
        <v>6</v>
      </c>
      <c r="AC40" s="697">
        <v>6</v>
      </c>
      <c r="AD40" s="697">
        <v>1</v>
      </c>
      <c r="AE40" s="697">
        <v>1</v>
      </c>
      <c r="AF40" s="697">
        <v>1</v>
      </c>
      <c r="AG40" s="697">
        <v>1</v>
      </c>
      <c r="AH40" s="697">
        <v>1</v>
      </c>
      <c r="AI40" s="697">
        <v>1</v>
      </c>
      <c r="AJ40" s="697">
        <v>1</v>
      </c>
      <c r="AK40" s="697">
        <v>0</v>
      </c>
      <c r="AL40" s="697">
        <v>0</v>
      </c>
      <c r="AM40" s="697">
        <v>0</v>
      </c>
      <c r="AN40" s="697">
        <v>0</v>
      </c>
      <c r="AO40" s="698">
        <v>0</v>
      </c>
      <c r="AP40" s="633"/>
      <c r="AQ40" s="696"/>
      <c r="AR40" s="697"/>
      <c r="AS40" s="697"/>
      <c r="AT40" s="697"/>
      <c r="AU40" s="697">
        <v>147287</v>
      </c>
      <c r="AV40" s="697">
        <v>115538</v>
      </c>
      <c r="AW40" s="697">
        <v>110988</v>
      </c>
      <c r="AX40" s="697">
        <v>106438</v>
      </c>
      <c r="AY40" s="697">
        <v>103950</v>
      </c>
      <c r="AZ40" s="697">
        <v>103950</v>
      </c>
      <c r="BA40" s="697">
        <v>101695</v>
      </c>
      <c r="BB40" s="697">
        <v>98746</v>
      </c>
      <c r="BC40" s="697">
        <v>50947</v>
      </c>
      <c r="BD40" s="697">
        <v>50839</v>
      </c>
      <c r="BE40" s="697">
        <v>50075</v>
      </c>
      <c r="BF40" s="697">
        <v>50075</v>
      </c>
      <c r="BG40" s="697">
        <v>48541</v>
      </c>
      <c r="BH40" s="697">
        <v>48541</v>
      </c>
      <c r="BI40" s="697">
        <v>4848</v>
      </c>
      <c r="BJ40" s="697">
        <v>4848</v>
      </c>
      <c r="BK40" s="697">
        <v>4848</v>
      </c>
      <c r="BL40" s="697">
        <v>4848</v>
      </c>
      <c r="BM40" s="697">
        <v>4848</v>
      </c>
      <c r="BN40" s="697">
        <v>4848</v>
      </c>
      <c r="BO40" s="697">
        <v>4140</v>
      </c>
      <c r="BP40" s="697">
        <v>0</v>
      </c>
      <c r="BQ40" s="697">
        <v>0</v>
      </c>
      <c r="BR40" s="697">
        <v>0</v>
      </c>
      <c r="BS40" s="697">
        <v>0</v>
      </c>
      <c r="BT40" s="698">
        <v>0</v>
      </c>
      <c r="BU40" s="16"/>
    </row>
    <row r="41" spans="2:73" s="17" customFormat="1" ht="15.75">
      <c r="B41" s="692"/>
      <c r="C41" s="692" t="s">
        <v>109</v>
      </c>
      <c r="D41" s="692"/>
      <c r="E41" s="692"/>
      <c r="F41" s="692"/>
      <c r="G41" s="692"/>
      <c r="H41" s="692">
        <v>2015</v>
      </c>
      <c r="I41" s="644" t="s">
        <v>581</v>
      </c>
      <c r="J41" s="644" t="s">
        <v>595</v>
      </c>
      <c r="K41" s="633"/>
      <c r="L41" s="696"/>
      <c r="M41" s="697"/>
      <c r="N41" s="697"/>
      <c r="O41" s="697"/>
      <c r="P41" s="697">
        <v>131</v>
      </c>
      <c r="Q41" s="697">
        <v>131</v>
      </c>
      <c r="R41" s="697">
        <v>131</v>
      </c>
      <c r="S41" s="697">
        <v>131</v>
      </c>
      <c r="T41" s="697">
        <v>131</v>
      </c>
      <c r="U41" s="697">
        <v>131</v>
      </c>
      <c r="V41" s="697">
        <v>131</v>
      </c>
      <c r="W41" s="697">
        <v>131</v>
      </c>
      <c r="X41" s="697">
        <v>131</v>
      </c>
      <c r="Y41" s="697">
        <v>131</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696"/>
      <c r="AR41" s="697"/>
      <c r="AS41" s="697"/>
      <c r="AT41" s="697"/>
      <c r="AU41" s="697">
        <v>901493</v>
      </c>
      <c r="AV41" s="697">
        <v>901493</v>
      </c>
      <c r="AW41" s="697">
        <v>901493</v>
      </c>
      <c r="AX41" s="697">
        <v>901493</v>
      </c>
      <c r="AY41" s="697">
        <v>901493</v>
      </c>
      <c r="AZ41" s="697">
        <v>901493</v>
      </c>
      <c r="BA41" s="697">
        <v>901493</v>
      </c>
      <c r="BB41" s="697">
        <v>901493</v>
      </c>
      <c r="BC41" s="697">
        <v>901493</v>
      </c>
      <c r="BD41" s="697">
        <v>901493</v>
      </c>
      <c r="BE41" s="697">
        <v>0</v>
      </c>
      <c r="BF41" s="697">
        <v>0</v>
      </c>
      <c r="BG41" s="697">
        <v>0</v>
      </c>
      <c r="BH41" s="697">
        <v>0</v>
      </c>
      <c r="BI41" s="697">
        <v>0</v>
      </c>
      <c r="BJ41" s="697">
        <v>0</v>
      </c>
      <c r="BK41" s="697">
        <v>0</v>
      </c>
      <c r="BL41" s="697">
        <v>0</v>
      </c>
      <c r="BM41" s="697">
        <v>0</v>
      </c>
      <c r="BN41" s="697">
        <v>0</v>
      </c>
      <c r="BO41" s="697">
        <v>0</v>
      </c>
      <c r="BP41" s="697">
        <v>0</v>
      </c>
      <c r="BQ41" s="697">
        <v>0</v>
      </c>
      <c r="BR41" s="697">
        <v>0</v>
      </c>
      <c r="BS41" s="697">
        <v>0</v>
      </c>
      <c r="BT41" s="698">
        <v>0</v>
      </c>
      <c r="BU41" s="16"/>
    </row>
    <row r="42" spans="2:73" s="17" customFormat="1" ht="15.75">
      <c r="B42" s="692"/>
      <c r="C42" s="692" t="s">
        <v>110</v>
      </c>
      <c r="D42" s="692"/>
      <c r="E42" s="692"/>
      <c r="F42" s="692"/>
      <c r="G42" s="692"/>
      <c r="H42" s="692">
        <v>2015</v>
      </c>
      <c r="I42" s="644" t="s">
        <v>581</v>
      </c>
      <c r="J42" s="644" t="s">
        <v>595</v>
      </c>
      <c r="K42" s="633"/>
      <c r="L42" s="696"/>
      <c r="M42" s="697"/>
      <c r="N42" s="697"/>
      <c r="O42" s="697"/>
      <c r="P42" s="697">
        <v>0</v>
      </c>
      <c r="Q42" s="697">
        <v>0</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696"/>
      <c r="AR42" s="697"/>
      <c r="AS42" s="697"/>
      <c r="AT42" s="697"/>
      <c r="AU42" s="697">
        <v>0</v>
      </c>
      <c r="AV42" s="697">
        <v>0</v>
      </c>
      <c r="AW42" s="697">
        <v>0</v>
      </c>
      <c r="AX42" s="697">
        <v>0</v>
      </c>
      <c r="AY42" s="697">
        <v>0</v>
      </c>
      <c r="AZ42" s="697">
        <v>0</v>
      </c>
      <c r="BA42" s="697">
        <v>0</v>
      </c>
      <c r="BB42" s="697">
        <v>0</v>
      </c>
      <c r="BC42" s="697">
        <v>0</v>
      </c>
      <c r="BD42" s="697">
        <v>0</v>
      </c>
      <c r="BE42" s="697">
        <v>0</v>
      </c>
      <c r="BF42" s="697">
        <v>0</v>
      </c>
      <c r="BG42" s="697">
        <v>0</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c r="B43" s="692"/>
      <c r="C43" s="692" t="s">
        <v>111</v>
      </c>
      <c r="D43" s="692"/>
      <c r="E43" s="692"/>
      <c r="F43" s="692"/>
      <c r="G43" s="692"/>
      <c r="H43" s="692">
        <v>2015</v>
      </c>
      <c r="I43" s="644" t="s">
        <v>581</v>
      </c>
      <c r="J43" s="644" t="s">
        <v>595</v>
      </c>
      <c r="K43" s="633"/>
      <c r="L43" s="696"/>
      <c r="M43" s="697"/>
      <c r="N43" s="697"/>
      <c r="O43" s="697"/>
      <c r="P43" s="697">
        <v>0</v>
      </c>
      <c r="Q43" s="697">
        <v>0</v>
      </c>
      <c r="R43" s="697">
        <v>0</v>
      </c>
      <c r="S43" s="697">
        <v>0</v>
      </c>
      <c r="T43" s="697">
        <v>0</v>
      </c>
      <c r="U43" s="697">
        <v>0</v>
      </c>
      <c r="V43" s="697">
        <v>0</v>
      </c>
      <c r="W43" s="697">
        <v>0</v>
      </c>
      <c r="X43" s="697">
        <v>0</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c r="AR43" s="697"/>
      <c r="AS43" s="697"/>
      <c r="AT43" s="697"/>
      <c r="AU43" s="697">
        <v>0</v>
      </c>
      <c r="AV43" s="697">
        <v>0</v>
      </c>
      <c r="AW43" s="697">
        <v>0</v>
      </c>
      <c r="AX43" s="697">
        <v>0</v>
      </c>
      <c r="AY43" s="697">
        <v>0</v>
      </c>
      <c r="AZ43" s="697">
        <v>0</v>
      </c>
      <c r="BA43" s="697">
        <v>0</v>
      </c>
      <c r="BB43" s="697">
        <v>0</v>
      </c>
      <c r="BC43" s="697">
        <v>0</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75">
      <c r="B44" s="692"/>
      <c r="C44" s="692" t="s">
        <v>112</v>
      </c>
      <c r="D44" s="692"/>
      <c r="E44" s="692"/>
      <c r="F44" s="692"/>
      <c r="G44" s="692"/>
      <c r="H44" s="692">
        <v>2015</v>
      </c>
      <c r="I44" s="644" t="s">
        <v>581</v>
      </c>
      <c r="J44" s="644" t="s">
        <v>595</v>
      </c>
      <c r="K44" s="633"/>
      <c r="L44" s="696"/>
      <c r="M44" s="697"/>
      <c r="N44" s="697"/>
      <c r="O44" s="697"/>
      <c r="P44" s="697">
        <v>0</v>
      </c>
      <c r="Q44" s="697">
        <v>0</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c r="AR44" s="697"/>
      <c r="AS44" s="697"/>
      <c r="AT44" s="697"/>
      <c r="AU44" s="697">
        <v>130073</v>
      </c>
      <c r="AV44" s="697">
        <v>0</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c r="C45" s="692" t="s">
        <v>495</v>
      </c>
      <c r="D45" s="692"/>
      <c r="E45" s="692"/>
      <c r="F45" s="692"/>
      <c r="G45" s="692"/>
      <c r="H45" s="692">
        <v>2015</v>
      </c>
      <c r="I45" s="644" t="s">
        <v>581</v>
      </c>
      <c r="J45" s="644" t="s">
        <v>595</v>
      </c>
      <c r="K45" s="633"/>
      <c r="L45" s="696"/>
      <c r="M45" s="697"/>
      <c r="N45" s="697"/>
      <c r="O45" s="697"/>
      <c r="P45" s="697">
        <v>0</v>
      </c>
      <c r="Q45" s="697">
        <v>0</v>
      </c>
      <c r="R45" s="697">
        <v>0</v>
      </c>
      <c r="S45" s="697">
        <v>0</v>
      </c>
      <c r="T45" s="697">
        <v>0</v>
      </c>
      <c r="U45" s="697">
        <v>0</v>
      </c>
      <c r="V45" s="697">
        <v>0</v>
      </c>
      <c r="W45" s="697">
        <v>0</v>
      </c>
      <c r="X45" s="697">
        <v>0</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c r="AR45" s="697"/>
      <c r="AS45" s="697"/>
      <c r="AT45" s="697"/>
      <c r="AU45" s="697">
        <v>0</v>
      </c>
      <c r="AV45" s="697">
        <v>0</v>
      </c>
      <c r="AW45" s="697">
        <v>0</v>
      </c>
      <c r="AX45" s="697">
        <v>0</v>
      </c>
      <c r="AY45" s="697">
        <v>0</v>
      </c>
      <c r="AZ45" s="697">
        <v>0</v>
      </c>
      <c r="BA45" s="697">
        <v>0</v>
      </c>
      <c r="BB45" s="697">
        <v>0</v>
      </c>
      <c r="BC45" s="697">
        <v>0</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c r="C46" s="692" t="s">
        <v>491</v>
      </c>
      <c r="D46" s="692"/>
      <c r="E46" s="692"/>
      <c r="F46" s="692"/>
      <c r="G46" s="692"/>
      <c r="H46" s="692">
        <v>2015</v>
      </c>
      <c r="I46" s="644" t="s">
        <v>581</v>
      </c>
      <c r="J46" s="644" t="s">
        <v>595</v>
      </c>
      <c r="K46" s="633"/>
      <c r="L46" s="696"/>
      <c r="M46" s="697"/>
      <c r="N46" s="697"/>
      <c r="O46" s="697"/>
      <c r="P46" s="697">
        <v>27</v>
      </c>
      <c r="Q46" s="697">
        <v>27</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c r="AR46" s="697"/>
      <c r="AS46" s="697"/>
      <c r="AT46" s="697"/>
      <c r="AU46" s="697">
        <v>235240</v>
      </c>
      <c r="AV46" s="697">
        <v>235240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c r="C47" s="692" t="s">
        <v>113</v>
      </c>
      <c r="D47" s="692"/>
      <c r="E47" s="692"/>
      <c r="F47" s="692"/>
      <c r="G47" s="692"/>
      <c r="H47" s="692">
        <v>2015</v>
      </c>
      <c r="I47" s="644" t="s">
        <v>581</v>
      </c>
      <c r="J47" s="644" t="s">
        <v>595</v>
      </c>
      <c r="K47" s="633"/>
      <c r="L47" s="696"/>
      <c r="M47" s="697"/>
      <c r="N47" s="697"/>
      <c r="O47" s="697"/>
      <c r="P47" s="697">
        <v>424</v>
      </c>
      <c r="Q47" s="697">
        <v>420</v>
      </c>
      <c r="R47" s="697">
        <v>420</v>
      </c>
      <c r="S47" s="697">
        <v>420</v>
      </c>
      <c r="T47" s="697">
        <v>420</v>
      </c>
      <c r="U47" s="697">
        <v>420</v>
      </c>
      <c r="V47" s="697">
        <v>420</v>
      </c>
      <c r="W47" s="697">
        <v>420</v>
      </c>
      <c r="X47" s="697">
        <v>420</v>
      </c>
      <c r="Y47" s="697">
        <v>420</v>
      </c>
      <c r="Z47" s="697">
        <v>370</v>
      </c>
      <c r="AA47" s="697">
        <v>369</v>
      </c>
      <c r="AB47" s="697">
        <v>369</v>
      </c>
      <c r="AC47" s="697">
        <v>367</v>
      </c>
      <c r="AD47" s="697">
        <v>367</v>
      </c>
      <c r="AE47" s="697">
        <v>366</v>
      </c>
      <c r="AF47" s="697">
        <v>101</v>
      </c>
      <c r="AG47" s="697">
        <v>101</v>
      </c>
      <c r="AH47" s="697">
        <v>101</v>
      </c>
      <c r="AI47" s="697">
        <v>101</v>
      </c>
      <c r="AJ47" s="697">
        <v>0</v>
      </c>
      <c r="AK47" s="697">
        <v>0</v>
      </c>
      <c r="AL47" s="697">
        <v>0</v>
      </c>
      <c r="AM47" s="697">
        <v>0</v>
      </c>
      <c r="AN47" s="697">
        <v>0</v>
      </c>
      <c r="AO47" s="698">
        <v>0</v>
      </c>
      <c r="AP47" s="633"/>
      <c r="AQ47" s="696"/>
      <c r="AR47" s="697"/>
      <c r="AS47" s="697"/>
      <c r="AT47" s="697"/>
      <c r="AU47" s="697">
        <v>6484457</v>
      </c>
      <c r="AV47" s="697">
        <v>6429030</v>
      </c>
      <c r="AW47" s="697">
        <v>6429030</v>
      </c>
      <c r="AX47" s="697">
        <v>6429030</v>
      </c>
      <c r="AY47" s="697">
        <v>6429030</v>
      </c>
      <c r="AZ47" s="697">
        <v>6429030</v>
      </c>
      <c r="BA47" s="697">
        <v>6429030</v>
      </c>
      <c r="BB47" s="697">
        <v>6424967</v>
      </c>
      <c r="BC47" s="697">
        <v>6424967</v>
      </c>
      <c r="BD47" s="697">
        <v>6424967</v>
      </c>
      <c r="BE47" s="697">
        <v>5994848</v>
      </c>
      <c r="BF47" s="697">
        <v>5961614</v>
      </c>
      <c r="BG47" s="697">
        <v>5961614</v>
      </c>
      <c r="BH47" s="697">
        <v>5839430</v>
      </c>
      <c r="BI47" s="697">
        <v>5839430</v>
      </c>
      <c r="BJ47" s="697">
        <v>5826645</v>
      </c>
      <c r="BK47" s="697">
        <v>1606139</v>
      </c>
      <c r="BL47" s="697">
        <v>1606139</v>
      </c>
      <c r="BM47" s="697">
        <v>1606139</v>
      </c>
      <c r="BN47" s="697">
        <v>1606139</v>
      </c>
      <c r="BO47" s="697">
        <v>0</v>
      </c>
      <c r="BP47" s="697">
        <v>0</v>
      </c>
      <c r="BQ47" s="697">
        <v>0</v>
      </c>
      <c r="BR47" s="697">
        <v>0</v>
      </c>
      <c r="BS47" s="697">
        <v>0</v>
      </c>
      <c r="BT47" s="698">
        <v>0</v>
      </c>
      <c r="BU47" s="16"/>
    </row>
    <row r="48" spans="2:73" s="17" customFormat="1" ht="15.75">
      <c r="B48" s="692"/>
      <c r="C48" s="692" t="s">
        <v>114</v>
      </c>
      <c r="D48" s="692"/>
      <c r="E48" s="692"/>
      <c r="F48" s="692"/>
      <c r="G48" s="692"/>
      <c r="H48" s="692">
        <v>2015</v>
      </c>
      <c r="I48" s="644" t="s">
        <v>581</v>
      </c>
      <c r="J48" s="644" t="s">
        <v>595</v>
      </c>
      <c r="K48" s="633"/>
      <c r="L48" s="696"/>
      <c r="M48" s="697"/>
      <c r="N48" s="697"/>
      <c r="O48" s="697"/>
      <c r="P48" s="697">
        <v>1696</v>
      </c>
      <c r="Q48" s="697">
        <v>1696</v>
      </c>
      <c r="R48" s="697">
        <v>1696</v>
      </c>
      <c r="S48" s="697">
        <v>1696</v>
      </c>
      <c r="T48" s="697">
        <v>1696</v>
      </c>
      <c r="U48" s="697">
        <v>1696</v>
      </c>
      <c r="V48" s="697">
        <v>1696</v>
      </c>
      <c r="W48" s="697">
        <v>1696</v>
      </c>
      <c r="X48" s="697">
        <v>1696</v>
      </c>
      <c r="Y48" s="697">
        <v>1696</v>
      </c>
      <c r="Z48" s="697">
        <v>1696</v>
      </c>
      <c r="AA48" s="697">
        <v>1696</v>
      </c>
      <c r="AB48" s="697">
        <v>1696</v>
      </c>
      <c r="AC48" s="697">
        <v>1696</v>
      </c>
      <c r="AD48" s="697">
        <v>1696</v>
      </c>
      <c r="AE48" s="697">
        <v>1696</v>
      </c>
      <c r="AF48" s="697">
        <v>1696</v>
      </c>
      <c r="AG48" s="697">
        <v>1696</v>
      </c>
      <c r="AH48" s="697">
        <v>1526</v>
      </c>
      <c r="AI48" s="697">
        <v>0</v>
      </c>
      <c r="AJ48" s="697">
        <v>0</v>
      </c>
      <c r="AK48" s="697">
        <v>0</v>
      </c>
      <c r="AL48" s="697">
        <v>0</v>
      </c>
      <c r="AM48" s="697">
        <v>0</v>
      </c>
      <c r="AN48" s="697">
        <v>0</v>
      </c>
      <c r="AO48" s="698">
        <v>0</v>
      </c>
      <c r="AP48" s="633"/>
      <c r="AQ48" s="696"/>
      <c r="AR48" s="697"/>
      <c r="AS48" s="697"/>
      <c r="AT48" s="697"/>
      <c r="AU48" s="697">
        <v>3220099</v>
      </c>
      <c r="AV48" s="697">
        <v>3220099</v>
      </c>
      <c r="AW48" s="697">
        <v>3220099</v>
      </c>
      <c r="AX48" s="697">
        <v>3220099</v>
      </c>
      <c r="AY48" s="697">
        <v>3220099</v>
      </c>
      <c r="AZ48" s="697">
        <v>3220099</v>
      </c>
      <c r="BA48" s="697">
        <v>3220099</v>
      </c>
      <c r="BB48" s="697">
        <v>3220099</v>
      </c>
      <c r="BC48" s="697">
        <v>3220099</v>
      </c>
      <c r="BD48" s="697">
        <v>3220099</v>
      </c>
      <c r="BE48" s="697">
        <v>3220099</v>
      </c>
      <c r="BF48" s="697">
        <v>3220099</v>
      </c>
      <c r="BG48" s="697">
        <v>3220099</v>
      </c>
      <c r="BH48" s="697">
        <v>3220099</v>
      </c>
      <c r="BI48" s="697">
        <v>3220099</v>
      </c>
      <c r="BJ48" s="697">
        <v>3220099</v>
      </c>
      <c r="BK48" s="697">
        <v>3220099</v>
      </c>
      <c r="BL48" s="697">
        <v>3220099</v>
      </c>
      <c r="BM48" s="697">
        <v>3068338</v>
      </c>
      <c r="BN48" s="697">
        <v>0</v>
      </c>
      <c r="BO48" s="697">
        <v>0</v>
      </c>
      <c r="BP48" s="697">
        <v>0</v>
      </c>
      <c r="BQ48" s="697">
        <v>0</v>
      </c>
      <c r="BR48" s="697">
        <v>0</v>
      </c>
      <c r="BS48" s="697">
        <v>0</v>
      </c>
      <c r="BT48" s="698">
        <v>0</v>
      </c>
      <c r="BU48" s="16"/>
    </row>
    <row r="49" spans="2:73" s="17" customFormat="1" ht="15.75">
      <c r="B49" s="692"/>
      <c r="C49" s="692" t="s">
        <v>116</v>
      </c>
      <c r="D49" s="692"/>
      <c r="E49" s="692"/>
      <c r="F49" s="692"/>
      <c r="G49" s="692"/>
      <c r="H49" s="692">
        <v>2015</v>
      </c>
      <c r="I49" s="644" t="s">
        <v>581</v>
      </c>
      <c r="J49" s="644" t="s">
        <v>595</v>
      </c>
      <c r="K49" s="633"/>
      <c r="L49" s="696"/>
      <c r="M49" s="697"/>
      <c r="N49" s="697"/>
      <c r="O49" s="697"/>
      <c r="P49" s="697">
        <v>0</v>
      </c>
      <c r="Q49" s="697">
        <v>0</v>
      </c>
      <c r="R49" s="697">
        <v>0</v>
      </c>
      <c r="S49" s="697">
        <v>0</v>
      </c>
      <c r="T49" s="697">
        <v>0</v>
      </c>
      <c r="U49" s="697">
        <v>0</v>
      </c>
      <c r="V49" s="697">
        <v>0</v>
      </c>
      <c r="W49" s="697">
        <v>0</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c r="AR49" s="697"/>
      <c r="AS49" s="697"/>
      <c r="AT49" s="697"/>
      <c r="AU49" s="697">
        <v>0</v>
      </c>
      <c r="AV49" s="697">
        <v>0</v>
      </c>
      <c r="AW49" s="697">
        <v>0</v>
      </c>
      <c r="AX49" s="697">
        <v>0</v>
      </c>
      <c r="AY49" s="697">
        <v>0</v>
      </c>
      <c r="AZ49" s="697">
        <v>0</v>
      </c>
      <c r="BA49" s="697">
        <v>0</v>
      </c>
      <c r="BB49" s="697">
        <v>0</v>
      </c>
      <c r="BC49" s="697">
        <v>0</v>
      </c>
      <c r="BD49" s="697">
        <v>0</v>
      </c>
      <c r="BE49" s="697">
        <v>0</v>
      </c>
      <c r="BF49" s="697">
        <v>0</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692"/>
      <c r="C50" s="692" t="s">
        <v>117</v>
      </c>
      <c r="D50" s="692"/>
      <c r="E50" s="692"/>
      <c r="F50" s="692"/>
      <c r="G50" s="692"/>
      <c r="H50" s="692">
        <v>2015</v>
      </c>
      <c r="I50" s="644" t="s">
        <v>581</v>
      </c>
      <c r="J50" s="644" t="s">
        <v>595</v>
      </c>
      <c r="K50" s="633"/>
      <c r="L50" s="696"/>
      <c r="M50" s="697"/>
      <c r="N50" s="697"/>
      <c r="O50" s="697"/>
      <c r="P50" s="697">
        <v>0</v>
      </c>
      <c r="Q50" s="697">
        <v>0</v>
      </c>
      <c r="R50" s="697">
        <v>0</v>
      </c>
      <c r="S50" s="697">
        <v>0</v>
      </c>
      <c r="T50" s="697">
        <v>0</v>
      </c>
      <c r="U50" s="697">
        <v>0</v>
      </c>
      <c r="V50" s="697">
        <v>0</v>
      </c>
      <c r="W50" s="697">
        <v>0</v>
      </c>
      <c r="X50" s="697">
        <v>0</v>
      </c>
      <c r="Y50" s="697">
        <v>0</v>
      </c>
      <c r="Z50" s="697">
        <v>0</v>
      </c>
      <c r="AA50" s="697">
        <v>0</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c r="AR50" s="697"/>
      <c r="AS50" s="697"/>
      <c r="AT50" s="697"/>
      <c r="AU50" s="697">
        <v>0</v>
      </c>
      <c r="AV50" s="697">
        <v>0</v>
      </c>
      <c r="AW50" s="697">
        <v>0</v>
      </c>
      <c r="AX50" s="697">
        <v>0</v>
      </c>
      <c r="AY50" s="697">
        <v>0</v>
      </c>
      <c r="AZ50" s="697">
        <v>0</v>
      </c>
      <c r="BA50" s="697">
        <v>0</v>
      </c>
      <c r="BB50" s="697">
        <v>0</v>
      </c>
      <c r="BC50" s="697">
        <v>0</v>
      </c>
      <c r="BD50" s="697">
        <v>0</v>
      </c>
      <c r="BE50" s="697">
        <v>0</v>
      </c>
      <c r="BF50" s="697">
        <v>0</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c r="B51" s="692"/>
      <c r="C51" s="692" t="s">
        <v>118</v>
      </c>
      <c r="D51" s="692"/>
      <c r="E51" s="692"/>
      <c r="F51" s="692"/>
      <c r="G51" s="692"/>
      <c r="H51" s="692">
        <v>2015</v>
      </c>
      <c r="I51" s="644" t="s">
        <v>581</v>
      </c>
      <c r="J51" s="644" t="s">
        <v>595</v>
      </c>
      <c r="K51" s="633"/>
      <c r="L51" s="696"/>
      <c r="M51" s="697"/>
      <c r="N51" s="697"/>
      <c r="O51" s="697"/>
      <c r="P51" s="697">
        <v>592</v>
      </c>
      <c r="Q51" s="697">
        <v>592</v>
      </c>
      <c r="R51" s="697">
        <v>581</v>
      </c>
      <c r="S51" s="697">
        <v>581</v>
      </c>
      <c r="T51" s="697">
        <v>581</v>
      </c>
      <c r="U51" s="697">
        <v>581</v>
      </c>
      <c r="V51" s="697">
        <v>553</v>
      </c>
      <c r="W51" s="697">
        <v>553</v>
      </c>
      <c r="X51" s="697">
        <v>542</v>
      </c>
      <c r="Y51" s="697">
        <v>450</v>
      </c>
      <c r="Z51" s="697">
        <v>229</v>
      </c>
      <c r="AA51" s="697">
        <v>229</v>
      </c>
      <c r="AB51" s="697">
        <v>110</v>
      </c>
      <c r="AC51" s="697">
        <v>110</v>
      </c>
      <c r="AD51" s="697">
        <v>110</v>
      </c>
      <c r="AE51" s="697">
        <v>92</v>
      </c>
      <c r="AF51" s="697">
        <v>71</v>
      </c>
      <c r="AG51" s="697">
        <v>71</v>
      </c>
      <c r="AH51" s="697">
        <v>71</v>
      </c>
      <c r="AI51" s="697">
        <v>71</v>
      </c>
      <c r="AJ51" s="697">
        <v>0</v>
      </c>
      <c r="AK51" s="697">
        <v>0</v>
      </c>
      <c r="AL51" s="697">
        <v>0</v>
      </c>
      <c r="AM51" s="697">
        <v>0</v>
      </c>
      <c r="AN51" s="697">
        <v>0</v>
      </c>
      <c r="AO51" s="698">
        <v>0</v>
      </c>
      <c r="AP51" s="633"/>
      <c r="AQ51" s="696"/>
      <c r="AR51" s="697"/>
      <c r="AS51" s="697"/>
      <c r="AT51" s="697"/>
      <c r="AU51" s="697">
        <v>4388100</v>
      </c>
      <c r="AV51" s="697">
        <v>4388100</v>
      </c>
      <c r="AW51" s="697">
        <v>4353851</v>
      </c>
      <c r="AX51" s="697">
        <v>4353851</v>
      </c>
      <c r="AY51" s="697">
        <v>4353851</v>
      </c>
      <c r="AZ51" s="697">
        <v>4353851</v>
      </c>
      <c r="BA51" s="697">
        <v>4182174</v>
      </c>
      <c r="BB51" s="697">
        <v>4182174</v>
      </c>
      <c r="BC51" s="697">
        <v>4142538</v>
      </c>
      <c r="BD51" s="697">
        <v>3581795</v>
      </c>
      <c r="BE51" s="697">
        <v>2225182</v>
      </c>
      <c r="BF51" s="697">
        <v>2217083</v>
      </c>
      <c r="BG51" s="697">
        <v>603928</v>
      </c>
      <c r="BH51" s="697">
        <v>603928</v>
      </c>
      <c r="BI51" s="697">
        <v>603928</v>
      </c>
      <c r="BJ51" s="697">
        <v>460858</v>
      </c>
      <c r="BK51" s="697">
        <v>175878</v>
      </c>
      <c r="BL51" s="697">
        <v>175878</v>
      </c>
      <c r="BM51" s="697">
        <v>175878</v>
      </c>
      <c r="BN51" s="697">
        <v>175878</v>
      </c>
      <c r="BO51" s="697">
        <v>0</v>
      </c>
      <c r="BP51" s="697">
        <v>0</v>
      </c>
      <c r="BQ51" s="697">
        <v>0</v>
      </c>
      <c r="BR51" s="697">
        <v>0</v>
      </c>
      <c r="BS51" s="697">
        <v>0</v>
      </c>
      <c r="BT51" s="698">
        <v>0</v>
      </c>
      <c r="BU51" s="16"/>
    </row>
    <row r="52" spans="2:73" s="17" customFormat="1" ht="15.75">
      <c r="B52" s="692"/>
      <c r="C52" s="692" t="s">
        <v>113</v>
      </c>
      <c r="D52" s="692"/>
      <c r="E52" s="692"/>
      <c r="F52" s="692"/>
      <c r="G52" s="692"/>
      <c r="H52" s="692">
        <v>2015</v>
      </c>
      <c r="I52" s="644" t="s">
        <v>582</v>
      </c>
      <c r="J52" s="644" t="s">
        <v>588</v>
      </c>
      <c r="K52" s="633"/>
      <c r="L52" s="696"/>
      <c r="M52" s="697"/>
      <c r="N52" s="697"/>
      <c r="O52" s="697"/>
      <c r="P52" s="697"/>
      <c r="Q52" s="697">
        <v>58</v>
      </c>
      <c r="R52" s="697">
        <v>58</v>
      </c>
      <c r="S52" s="697">
        <v>58</v>
      </c>
      <c r="T52" s="697">
        <v>58</v>
      </c>
      <c r="U52" s="697">
        <v>58</v>
      </c>
      <c r="V52" s="697">
        <v>58</v>
      </c>
      <c r="W52" s="697">
        <v>58</v>
      </c>
      <c r="X52" s="697">
        <v>58</v>
      </c>
      <c r="Y52" s="697">
        <v>58</v>
      </c>
      <c r="Z52" s="697">
        <v>45</v>
      </c>
      <c r="AA52" s="697">
        <v>45</v>
      </c>
      <c r="AB52" s="697">
        <v>45</v>
      </c>
      <c r="AC52" s="697">
        <v>45</v>
      </c>
      <c r="AD52" s="697">
        <v>45</v>
      </c>
      <c r="AE52" s="697">
        <v>45</v>
      </c>
      <c r="AF52" s="697">
        <v>21</v>
      </c>
      <c r="AG52" s="697">
        <v>21</v>
      </c>
      <c r="AH52" s="697">
        <v>21</v>
      </c>
      <c r="AI52" s="697">
        <v>21</v>
      </c>
      <c r="AJ52" s="697">
        <v>0</v>
      </c>
      <c r="AK52" s="697">
        <v>0</v>
      </c>
      <c r="AL52" s="697">
        <v>0</v>
      </c>
      <c r="AM52" s="697">
        <v>0</v>
      </c>
      <c r="AN52" s="697">
        <v>0</v>
      </c>
      <c r="AO52" s="698">
        <v>0</v>
      </c>
      <c r="AP52" s="633"/>
      <c r="AQ52" s="696"/>
      <c r="AR52" s="697"/>
      <c r="AS52" s="697"/>
      <c r="AT52" s="697"/>
      <c r="AU52" s="697"/>
      <c r="AV52" s="697">
        <v>800565</v>
      </c>
      <c r="AW52" s="697">
        <v>800565</v>
      </c>
      <c r="AX52" s="697">
        <v>800565</v>
      </c>
      <c r="AY52" s="697">
        <v>800565</v>
      </c>
      <c r="AZ52" s="697">
        <v>800565</v>
      </c>
      <c r="BA52" s="697">
        <v>800565</v>
      </c>
      <c r="BB52" s="697">
        <v>800073</v>
      </c>
      <c r="BC52" s="697">
        <v>800073</v>
      </c>
      <c r="BD52" s="697">
        <v>800073</v>
      </c>
      <c r="BE52" s="697">
        <v>717504</v>
      </c>
      <c r="BF52" s="697">
        <v>716210</v>
      </c>
      <c r="BG52" s="697">
        <v>716210</v>
      </c>
      <c r="BH52" s="697">
        <v>712095</v>
      </c>
      <c r="BI52" s="697">
        <v>712095</v>
      </c>
      <c r="BJ52" s="697">
        <v>710915</v>
      </c>
      <c r="BK52" s="697">
        <v>331334</v>
      </c>
      <c r="BL52" s="697">
        <v>331334</v>
      </c>
      <c r="BM52" s="697">
        <v>331334</v>
      </c>
      <c r="BN52" s="697">
        <v>331334</v>
      </c>
      <c r="BO52" s="697">
        <v>0</v>
      </c>
      <c r="BP52" s="697">
        <v>0</v>
      </c>
      <c r="BQ52" s="697">
        <v>0</v>
      </c>
      <c r="BR52" s="697">
        <v>0</v>
      </c>
      <c r="BS52" s="697">
        <v>0</v>
      </c>
      <c r="BT52" s="698">
        <v>0</v>
      </c>
      <c r="BU52" s="16"/>
    </row>
    <row r="53" spans="2:73">
      <c r="B53" s="692"/>
      <c r="C53" s="692" t="s">
        <v>750</v>
      </c>
      <c r="D53" s="692"/>
      <c r="E53" s="692"/>
      <c r="F53" s="692"/>
      <c r="G53" s="692"/>
      <c r="H53" s="692">
        <v>2015</v>
      </c>
      <c r="I53" s="644" t="s">
        <v>582</v>
      </c>
      <c r="J53" s="644" t="s">
        <v>588</v>
      </c>
      <c r="K53" s="633"/>
      <c r="L53" s="696"/>
      <c r="M53" s="697"/>
      <c r="N53" s="697"/>
      <c r="O53" s="697"/>
      <c r="P53" s="697"/>
      <c r="Q53" s="697">
        <v>258</v>
      </c>
      <c r="R53" s="697">
        <v>258</v>
      </c>
      <c r="S53" s="697">
        <v>258</v>
      </c>
      <c r="T53" s="697">
        <v>258</v>
      </c>
      <c r="U53" s="697">
        <v>258</v>
      </c>
      <c r="V53" s="697">
        <v>258</v>
      </c>
      <c r="W53" s="697">
        <v>258</v>
      </c>
      <c r="X53" s="697">
        <v>258</v>
      </c>
      <c r="Y53" s="697">
        <v>258</v>
      </c>
      <c r="Z53" s="697">
        <v>258</v>
      </c>
      <c r="AA53" s="697">
        <v>258</v>
      </c>
      <c r="AB53" s="697">
        <v>258</v>
      </c>
      <c r="AC53" s="697">
        <v>258</v>
      </c>
      <c r="AD53" s="697">
        <v>258</v>
      </c>
      <c r="AE53" s="697">
        <v>258</v>
      </c>
      <c r="AF53" s="697">
        <v>258</v>
      </c>
      <c r="AG53" s="697">
        <v>258</v>
      </c>
      <c r="AH53" s="697">
        <v>247</v>
      </c>
      <c r="AI53" s="697">
        <v>0</v>
      </c>
      <c r="AJ53" s="697">
        <v>0</v>
      </c>
      <c r="AK53" s="697">
        <v>0</v>
      </c>
      <c r="AL53" s="697">
        <v>0</v>
      </c>
      <c r="AM53" s="697">
        <v>0</v>
      </c>
      <c r="AN53" s="697">
        <v>0</v>
      </c>
      <c r="AO53" s="698">
        <v>0</v>
      </c>
      <c r="AP53" s="633"/>
      <c r="AQ53" s="696"/>
      <c r="AR53" s="697"/>
      <c r="AS53" s="697"/>
      <c r="AT53" s="697"/>
      <c r="AU53" s="697"/>
      <c r="AV53" s="697">
        <v>506403</v>
      </c>
      <c r="AW53" s="697">
        <v>506403</v>
      </c>
      <c r="AX53" s="697">
        <v>506403</v>
      </c>
      <c r="AY53" s="697">
        <v>506403</v>
      </c>
      <c r="AZ53" s="697">
        <v>506403</v>
      </c>
      <c r="BA53" s="697">
        <v>506403</v>
      </c>
      <c r="BB53" s="697">
        <v>506403</v>
      </c>
      <c r="BC53" s="697">
        <v>506403</v>
      </c>
      <c r="BD53" s="697">
        <v>506403</v>
      </c>
      <c r="BE53" s="697">
        <v>506403</v>
      </c>
      <c r="BF53" s="697">
        <v>506403</v>
      </c>
      <c r="BG53" s="697">
        <v>506403</v>
      </c>
      <c r="BH53" s="697">
        <v>506403</v>
      </c>
      <c r="BI53" s="697">
        <v>506403</v>
      </c>
      <c r="BJ53" s="697">
        <v>506403</v>
      </c>
      <c r="BK53" s="697">
        <v>506403</v>
      </c>
      <c r="BL53" s="697">
        <v>506403</v>
      </c>
      <c r="BM53" s="697">
        <v>496860</v>
      </c>
      <c r="BN53" s="697">
        <v>0</v>
      </c>
      <c r="BO53" s="697">
        <v>0</v>
      </c>
      <c r="BP53" s="697">
        <v>0</v>
      </c>
      <c r="BQ53" s="697">
        <v>0</v>
      </c>
      <c r="BR53" s="697">
        <v>0</v>
      </c>
      <c r="BS53" s="697">
        <v>0</v>
      </c>
      <c r="BT53" s="698">
        <v>0</v>
      </c>
    </row>
    <row r="54" spans="2:73">
      <c r="B54" s="692"/>
      <c r="C54" s="692" t="s">
        <v>115</v>
      </c>
      <c r="D54" s="692"/>
      <c r="E54" s="692"/>
      <c r="F54" s="692"/>
      <c r="G54" s="692"/>
      <c r="H54" s="692">
        <v>2015</v>
      </c>
      <c r="I54" s="644" t="s">
        <v>582</v>
      </c>
      <c r="J54" s="644" t="s">
        <v>588</v>
      </c>
      <c r="K54" s="633"/>
      <c r="L54" s="696"/>
      <c r="M54" s="697"/>
      <c r="N54" s="697"/>
      <c r="O54" s="697"/>
      <c r="P54" s="697"/>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c r="AR54" s="697"/>
      <c r="AS54" s="697"/>
      <c r="AT54" s="697"/>
      <c r="AU54" s="697"/>
      <c r="AV54" s="697">
        <v>992</v>
      </c>
      <c r="AW54" s="697">
        <v>992</v>
      </c>
      <c r="AX54" s="697">
        <v>992</v>
      </c>
      <c r="AY54" s="697">
        <v>992</v>
      </c>
      <c r="AZ54" s="697">
        <v>992</v>
      </c>
      <c r="BA54" s="697">
        <v>992</v>
      </c>
      <c r="BB54" s="697">
        <v>992</v>
      </c>
      <c r="BC54" s="697">
        <v>992</v>
      </c>
      <c r="BD54" s="697">
        <v>992</v>
      </c>
      <c r="BE54" s="697">
        <v>992</v>
      </c>
      <c r="BF54" s="697">
        <v>992</v>
      </c>
      <c r="BG54" s="697">
        <v>992</v>
      </c>
      <c r="BH54" s="697">
        <v>992</v>
      </c>
      <c r="BI54" s="697">
        <v>992</v>
      </c>
      <c r="BJ54" s="697">
        <v>992</v>
      </c>
      <c r="BK54" s="697">
        <v>992</v>
      </c>
      <c r="BL54" s="697">
        <v>0</v>
      </c>
      <c r="BM54" s="697">
        <v>0</v>
      </c>
      <c r="BN54" s="697">
        <v>0</v>
      </c>
      <c r="BO54" s="697">
        <v>0</v>
      </c>
      <c r="BP54" s="697">
        <v>0</v>
      </c>
      <c r="BQ54" s="697">
        <v>0</v>
      </c>
      <c r="BR54" s="697">
        <v>0</v>
      </c>
      <c r="BS54" s="697">
        <v>0</v>
      </c>
      <c r="BT54" s="698">
        <v>0</v>
      </c>
    </row>
    <row r="55" spans="2:73">
      <c r="B55" s="692"/>
      <c r="C55" s="692" t="s">
        <v>117</v>
      </c>
      <c r="D55" s="692"/>
      <c r="E55" s="692"/>
      <c r="F55" s="692"/>
      <c r="G55" s="692"/>
      <c r="H55" s="692">
        <v>2015</v>
      </c>
      <c r="I55" s="644" t="s">
        <v>582</v>
      </c>
      <c r="J55" s="644" t="s">
        <v>588</v>
      </c>
      <c r="K55" s="633"/>
      <c r="L55" s="696"/>
      <c r="M55" s="697"/>
      <c r="N55" s="697"/>
      <c r="O55" s="697"/>
      <c r="P55" s="697"/>
      <c r="Q55" s="697">
        <v>66</v>
      </c>
      <c r="R55" s="697">
        <v>66</v>
      </c>
      <c r="S55" s="697">
        <v>66</v>
      </c>
      <c r="T55" s="697">
        <v>66</v>
      </c>
      <c r="U55" s="697">
        <v>66</v>
      </c>
      <c r="V55" s="697">
        <v>66</v>
      </c>
      <c r="W55" s="697">
        <v>66</v>
      </c>
      <c r="X55" s="697">
        <v>66</v>
      </c>
      <c r="Y55" s="697">
        <v>66</v>
      </c>
      <c r="Z55" s="697">
        <v>66</v>
      </c>
      <c r="AA55" s="697">
        <v>66</v>
      </c>
      <c r="AB55" s="697">
        <v>66</v>
      </c>
      <c r="AC55" s="697">
        <v>46</v>
      </c>
      <c r="AD55" s="697">
        <v>0</v>
      </c>
      <c r="AE55" s="697">
        <v>0</v>
      </c>
      <c r="AF55" s="697">
        <v>0</v>
      </c>
      <c r="AG55" s="697">
        <v>0</v>
      </c>
      <c r="AH55" s="697">
        <v>0</v>
      </c>
      <c r="AI55" s="697">
        <v>0</v>
      </c>
      <c r="AJ55" s="697">
        <v>0</v>
      </c>
      <c r="AK55" s="697">
        <v>0</v>
      </c>
      <c r="AL55" s="697">
        <v>0</v>
      </c>
      <c r="AM55" s="697">
        <v>0</v>
      </c>
      <c r="AN55" s="697">
        <v>0</v>
      </c>
      <c r="AO55" s="698">
        <v>0</v>
      </c>
      <c r="AP55" s="633"/>
      <c r="AQ55" s="696"/>
      <c r="AR55" s="697"/>
      <c r="AS55" s="697"/>
      <c r="AT55" s="697"/>
      <c r="AU55" s="697"/>
      <c r="AV55" s="697">
        <v>311335</v>
      </c>
      <c r="AW55" s="697">
        <v>311335</v>
      </c>
      <c r="AX55" s="697">
        <v>311335</v>
      </c>
      <c r="AY55" s="697">
        <v>311335</v>
      </c>
      <c r="AZ55" s="697">
        <v>311335</v>
      </c>
      <c r="BA55" s="697">
        <v>311335</v>
      </c>
      <c r="BB55" s="697">
        <v>311335</v>
      </c>
      <c r="BC55" s="697">
        <v>311335</v>
      </c>
      <c r="BD55" s="697">
        <v>311335</v>
      </c>
      <c r="BE55" s="697">
        <v>311335</v>
      </c>
      <c r="BF55" s="697">
        <v>311335</v>
      </c>
      <c r="BG55" s="697">
        <v>311335</v>
      </c>
      <c r="BH55" s="697">
        <v>217934</v>
      </c>
      <c r="BI55" s="697">
        <v>0</v>
      </c>
      <c r="BJ55" s="697">
        <v>0</v>
      </c>
      <c r="BK55" s="697">
        <v>0</v>
      </c>
      <c r="BL55" s="697">
        <v>0</v>
      </c>
      <c r="BM55" s="697">
        <v>0</v>
      </c>
      <c r="BN55" s="697">
        <v>0</v>
      </c>
      <c r="BO55" s="697">
        <v>0</v>
      </c>
      <c r="BP55" s="697">
        <v>0</v>
      </c>
      <c r="BQ55" s="697">
        <v>0</v>
      </c>
      <c r="BR55" s="697">
        <v>0</v>
      </c>
      <c r="BS55" s="697">
        <v>0</v>
      </c>
      <c r="BT55" s="698">
        <v>0</v>
      </c>
    </row>
    <row r="56" spans="2:73">
      <c r="B56" s="692"/>
      <c r="C56" s="692" t="s">
        <v>118</v>
      </c>
      <c r="D56" s="692"/>
      <c r="E56" s="692"/>
      <c r="F56" s="692"/>
      <c r="G56" s="692"/>
      <c r="H56" s="692">
        <v>2015</v>
      </c>
      <c r="I56" s="644" t="s">
        <v>582</v>
      </c>
      <c r="J56" s="644" t="s">
        <v>588</v>
      </c>
      <c r="K56" s="633"/>
      <c r="L56" s="696"/>
      <c r="M56" s="697"/>
      <c r="N56" s="697"/>
      <c r="O56" s="697"/>
      <c r="P56" s="697"/>
      <c r="Q56" s="697">
        <v>1709</v>
      </c>
      <c r="R56" s="697">
        <v>1703</v>
      </c>
      <c r="S56" s="697">
        <v>1703</v>
      </c>
      <c r="T56" s="697">
        <v>1703</v>
      </c>
      <c r="U56" s="697">
        <v>1696</v>
      </c>
      <c r="V56" s="697">
        <v>1647</v>
      </c>
      <c r="W56" s="697">
        <v>1647</v>
      </c>
      <c r="X56" s="697">
        <v>1638</v>
      </c>
      <c r="Y56" s="697">
        <v>1485</v>
      </c>
      <c r="Z56" s="697">
        <v>1083</v>
      </c>
      <c r="AA56" s="697">
        <v>977</v>
      </c>
      <c r="AB56" s="697">
        <v>875</v>
      </c>
      <c r="AC56" s="697">
        <v>875</v>
      </c>
      <c r="AD56" s="697">
        <v>875</v>
      </c>
      <c r="AE56" s="697">
        <v>601</v>
      </c>
      <c r="AF56" s="697">
        <v>17</v>
      </c>
      <c r="AG56" s="697">
        <v>17</v>
      </c>
      <c r="AH56" s="697">
        <v>17</v>
      </c>
      <c r="AI56" s="697">
        <v>17</v>
      </c>
      <c r="AJ56" s="697">
        <v>0</v>
      </c>
      <c r="AK56" s="697">
        <v>0</v>
      </c>
      <c r="AL56" s="697">
        <v>0</v>
      </c>
      <c r="AM56" s="697">
        <v>0</v>
      </c>
      <c r="AN56" s="697">
        <v>0</v>
      </c>
      <c r="AO56" s="698">
        <v>0</v>
      </c>
      <c r="AP56" s="633"/>
      <c r="AQ56" s="696"/>
      <c r="AR56" s="697"/>
      <c r="AS56" s="697"/>
      <c r="AT56" s="697"/>
      <c r="AU56" s="697"/>
      <c r="AV56" s="697">
        <v>12480157</v>
      </c>
      <c r="AW56" s="697">
        <v>12462081</v>
      </c>
      <c r="AX56" s="697">
        <v>12462081</v>
      </c>
      <c r="AY56" s="697">
        <v>12462081</v>
      </c>
      <c r="AZ56" s="697">
        <v>12439930</v>
      </c>
      <c r="BA56" s="697">
        <v>12115408</v>
      </c>
      <c r="BB56" s="697">
        <v>12115408</v>
      </c>
      <c r="BC56" s="697">
        <v>12077367</v>
      </c>
      <c r="BD56" s="697">
        <v>11049707</v>
      </c>
      <c r="BE56" s="697">
        <v>8335979</v>
      </c>
      <c r="BF56" s="697">
        <v>7910704</v>
      </c>
      <c r="BG56" s="697">
        <v>5661658</v>
      </c>
      <c r="BH56" s="697">
        <v>5661658</v>
      </c>
      <c r="BI56" s="697">
        <v>5661658</v>
      </c>
      <c r="BJ56" s="697">
        <v>3889527</v>
      </c>
      <c r="BK56" s="697">
        <v>15247</v>
      </c>
      <c r="BL56" s="697">
        <v>15247</v>
      </c>
      <c r="BM56" s="697">
        <v>15247</v>
      </c>
      <c r="BN56" s="697">
        <v>15247</v>
      </c>
      <c r="BO56" s="697">
        <v>0</v>
      </c>
      <c r="BP56" s="697">
        <v>0</v>
      </c>
      <c r="BQ56" s="697">
        <v>0</v>
      </c>
      <c r="BR56" s="697">
        <v>0</v>
      </c>
      <c r="BS56" s="697">
        <v>0</v>
      </c>
      <c r="BT56" s="698">
        <v>0</v>
      </c>
    </row>
    <row r="57" spans="2:73">
      <c r="B57" s="692"/>
      <c r="C57" s="692" t="s">
        <v>95</v>
      </c>
      <c r="D57" s="692"/>
      <c r="E57" s="692"/>
      <c r="F57" s="692"/>
      <c r="G57" s="692"/>
      <c r="H57" s="692">
        <v>2015</v>
      </c>
      <c r="I57" s="644" t="s">
        <v>582</v>
      </c>
      <c r="J57" s="644" t="s">
        <v>588</v>
      </c>
      <c r="K57" s="633"/>
      <c r="L57" s="696"/>
      <c r="M57" s="697"/>
      <c r="N57" s="697"/>
      <c r="O57" s="697"/>
      <c r="P57" s="697"/>
      <c r="Q57" s="697">
        <v>2</v>
      </c>
      <c r="R57" s="697">
        <v>2</v>
      </c>
      <c r="S57" s="697">
        <v>2</v>
      </c>
      <c r="T57" s="697">
        <v>2</v>
      </c>
      <c r="U57" s="697">
        <v>2</v>
      </c>
      <c r="V57" s="697">
        <v>2</v>
      </c>
      <c r="W57" s="697">
        <v>2</v>
      </c>
      <c r="X57" s="697">
        <v>2</v>
      </c>
      <c r="Y57" s="697">
        <v>2</v>
      </c>
      <c r="Z57" s="697">
        <v>3</v>
      </c>
      <c r="AA57" s="697">
        <v>3</v>
      </c>
      <c r="AB57" s="697">
        <v>3</v>
      </c>
      <c r="AC57" s="697">
        <v>3</v>
      </c>
      <c r="AD57" s="697">
        <v>3</v>
      </c>
      <c r="AE57" s="697">
        <v>3</v>
      </c>
      <c r="AF57" s="697">
        <v>1</v>
      </c>
      <c r="AG57" s="697">
        <v>1</v>
      </c>
      <c r="AH57" s="697">
        <v>1</v>
      </c>
      <c r="AI57" s="697">
        <v>1</v>
      </c>
      <c r="AJ57" s="697">
        <v>0</v>
      </c>
      <c r="AK57" s="697">
        <v>0</v>
      </c>
      <c r="AL57" s="697">
        <v>0</v>
      </c>
      <c r="AM57" s="697">
        <v>0</v>
      </c>
      <c r="AN57" s="697">
        <v>0</v>
      </c>
      <c r="AO57" s="698">
        <v>0</v>
      </c>
      <c r="AP57" s="633"/>
      <c r="AQ57" s="696"/>
      <c r="AR57" s="697"/>
      <c r="AS57" s="697"/>
      <c r="AT57" s="697"/>
      <c r="AU57" s="697"/>
      <c r="AV57" s="697">
        <v>45730</v>
      </c>
      <c r="AW57" s="697">
        <v>45730</v>
      </c>
      <c r="AX57" s="697">
        <v>45730</v>
      </c>
      <c r="AY57" s="697">
        <v>45730</v>
      </c>
      <c r="AZ57" s="697">
        <v>45730</v>
      </c>
      <c r="BA57" s="697">
        <v>45730</v>
      </c>
      <c r="BB57" s="697">
        <v>45726</v>
      </c>
      <c r="BC57" s="697">
        <v>45726</v>
      </c>
      <c r="BD57" s="697">
        <v>45726</v>
      </c>
      <c r="BE57" s="697">
        <v>43100</v>
      </c>
      <c r="BF57" s="697">
        <v>42882</v>
      </c>
      <c r="BG57" s="697">
        <v>42882</v>
      </c>
      <c r="BH57" s="697">
        <v>42736</v>
      </c>
      <c r="BI57" s="697">
        <v>42736</v>
      </c>
      <c r="BJ57" s="697">
        <v>42733</v>
      </c>
      <c r="BK57" s="697">
        <v>14093</v>
      </c>
      <c r="BL57" s="697">
        <v>14093</v>
      </c>
      <c r="BM57" s="697">
        <v>14093</v>
      </c>
      <c r="BN57" s="697">
        <v>14093</v>
      </c>
      <c r="BO57" s="697">
        <v>0</v>
      </c>
      <c r="BP57" s="697">
        <v>0</v>
      </c>
      <c r="BQ57" s="697">
        <v>0</v>
      </c>
      <c r="BR57" s="697">
        <v>0</v>
      </c>
      <c r="BS57" s="697">
        <v>0</v>
      </c>
      <c r="BT57" s="698">
        <v>0</v>
      </c>
    </row>
    <row r="58" spans="2:73">
      <c r="B58" s="692"/>
      <c r="C58" s="692" t="s">
        <v>678</v>
      </c>
      <c r="D58" s="692"/>
      <c r="E58" s="692"/>
      <c r="F58" s="692"/>
      <c r="G58" s="692"/>
      <c r="H58" s="692">
        <v>2015</v>
      </c>
      <c r="I58" s="644" t="s">
        <v>582</v>
      </c>
      <c r="J58" s="644" t="s">
        <v>588</v>
      </c>
      <c r="K58" s="633"/>
      <c r="L58" s="696"/>
      <c r="M58" s="697"/>
      <c r="N58" s="697"/>
      <c r="O58" s="697"/>
      <c r="P58" s="697"/>
      <c r="Q58" s="697">
        <v>22</v>
      </c>
      <c r="R58" s="697">
        <v>22</v>
      </c>
      <c r="S58" s="697">
        <v>22</v>
      </c>
      <c r="T58" s="697">
        <v>22</v>
      </c>
      <c r="U58" s="697">
        <v>22</v>
      </c>
      <c r="V58" s="697">
        <v>22</v>
      </c>
      <c r="W58" s="697">
        <v>22</v>
      </c>
      <c r="X58" s="697">
        <v>22</v>
      </c>
      <c r="Y58" s="697">
        <v>22</v>
      </c>
      <c r="Z58" s="697">
        <v>22</v>
      </c>
      <c r="AA58" s="697">
        <v>22</v>
      </c>
      <c r="AB58" s="697">
        <v>22</v>
      </c>
      <c r="AC58" s="697">
        <v>22</v>
      </c>
      <c r="AD58" s="697">
        <v>22</v>
      </c>
      <c r="AE58" s="697">
        <v>22</v>
      </c>
      <c r="AF58" s="697">
        <v>22</v>
      </c>
      <c r="AG58" s="697">
        <v>22</v>
      </c>
      <c r="AH58" s="697">
        <v>21</v>
      </c>
      <c r="AI58" s="697">
        <v>0</v>
      </c>
      <c r="AJ58" s="697">
        <v>0</v>
      </c>
      <c r="AK58" s="697">
        <v>0</v>
      </c>
      <c r="AL58" s="697">
        <v>0</v>
      </c>
      <c r="AM58" s="697">
        <v>0</v>
      </c>
      <c r="AN58" s="697">
        <v>0</v>
      </c>
      <c r="AO58" s="698">
        <v>0</v>
      </c>
      <c r="AP58" s="633"/>
      <c r="AQ58" s="696"/>
      <c r="AR58" s="697"/>
      <c r="AS58" s="697"/>
      <c r="AT58" s="697"/>
      <c r="AU58" s="697"/>
      <c r="AV58" s="697">
        <v>43375</v>
      </c>
      <c r="AW58" s="697">
        <v>43375</v>
      </c>
      <c r="AX58" s="697">
        <v>43375</v>
      </c>
      <c r="AY58" s="697">
        <v>43375</v>
      </c>
      <c r="AZ58" s="697">
        <v>43375</v>
      </c>
      <c r="BA58" s="697">
        <v>43375</v>
      </c>
      <c r="BB58" s="697">
        <v>43375</v>
      </c>
      <c r="BC58" s="697">
        <v>43375</v>
      </c>
      <c r="BD58" s="697">
        <v>43375</v>
      </c>
      <c r="BE58" s="697">
        <v>43375</v>
      </c>
      <c r="BF58" s="697">
        <v>43375</v>
      </c>
      <c r="BG58" s="697">
        <v>43375</v>
      </c>
      <c r="BH58" s="697">
        <v>43375</v>
      </c>
      <c r="BI58" s="697">
        <v>43375</v>
      </c>
      <c r="BJ58" s="697">
        <v>43375</v>
      </c>
      <c r="BK58" s="697">
        <v>43375</v>
      </c>
      <c r="BL58" s="697">
        <v>43375</v>
      </c>
      <c r="BM58" s="697">
        <v>42044</v>
      </c>
      <c r="BN58" s="697">
        <v>0</v>
      </c>
      <c r="BO58" s="697">
        <v>0</v>
      </c>
      <c r="BP58" s="697">
        <v>0</v>
      </c>
      <c r="BQ58" s="697">
        <v>0</v>
      </c>
      <c r="BR58" s="697">
        <v>0</v>
      </c>
      <c r="BS58" s="697">
        <v>0</v>
      </c>
      <c r="BT58" s="698">
        <v>0</v>
      </c>
    </row>
    <row r="59" spans="2:73">
      <c r="B59" s="692"/>
      <c r="C59" s="692" t="s">
        <v>98</v>
      </c>
      <c r="D59" s="692"/>
      <c r="E59" s="692"/>
      <c r="F59" s="692"/>
      <c r="G59" s="692"/>
      <c r="H59" s="692">
        <v>2015</v>
      </c>
      <c r="I59" s="644" t="s">
        <v>582</v>
      </c>
      <c r="J59" s="644" t="s">
        <v>588</v>
      </c>
      <c r="K59" s="633"/>
      <c r="L59" s="696"/>
      <c r="M59" s="697"/>
      <c r="N59" s="697"/>
      <c r="O59" s="697"/>
      <c r="P59" s="697"/>
      <c r="Q59" s="697">
        <v>42</v>
      </c>
      <c r="R59" s="697">
        <v>42</v>
      </c>
      <c r="S59" s="697">
        <v>42</v>
      </c>
      <c r="T59" s="697">
        <v>42</v>
      </c>
      <c r="U59" s="697">
        <v>42</v>
      </c>
      <c r="V59" s="697">
        <v>42</v>
      </c>
      <c r="W59" s="697">
        <v>42</v>
      </c>
      <c r="X59" s="697">
        <v>42</v>
      </c>
      <c r="Y59" s="697">
        <v>42</v>
      </c>
      <c r="Z59" s="697">
        <v>42</v>
      </c>
      <c r="AA59" s="697">
        <v>42</v>
      </c>
      <c r="AB59" s="697">
        <v>42</v>
      </c>
      <c r="AC59" s="697">
        <v>42</v>
      </c>
      <c r="AD59" s="697">
        <v>42</v>
      </c>
      <c r="AE59" s="697">
        <v>42</v>
      </c>
      <c r="AF59" s="697">
        <v>19</v>
      </c>
      <c r="AG59" s="697">
        <v>19</v>
      </c>
      <c r="AH59" s="697">
        <v>19</v>
      </c>
      <c r="AI59" s="697">
        <v>19</v>
      </c>
      <c r="AJ59" s="697">
        <v>19</v>
      </c>
      <c r="AK59" s="697">
        <v>19</v>
      </c>
      <c r="AL59" s="697">
        <v>19</v>
      </c>
      <c r="AM59" s="697">
        <v>0</v>
      </c>
      <c r="AN59" s="697">
        <v>0</v>
      </c>
      <c r="AO59" s="698">
        <v>0</v>
      </c>
      <c r="AP59" s="633"/>
      <c r="AQ59" s="696"/>
      <c r="AR59" s="697"/>
      <c r="AS59" s="697"/>
      <c r="AT59" s="697"/>
      <c r="AU59" s="697"/>
      <c r="AV59" s="697">
        <v>805682</v>
      </c>
      <c r="AW59" s="697">
        <v>805682</v>
      </c>
      <c r="AX59" s="697">
        <v>805682</v>
      </c>
      <c r="AY59" s="697">
        <v>805682</v>
      </c>
      <c r="AZ59" s="697">
        <v>805682</v>
      </c>
      <c r="BA59" s="697">
        <v>805682</v>
      </c>
      <c r="BB59" s="697">
        <v>805682</v>
      </c>
      <c r="BC59" s="697">
        <v>805682</v>
      </c>
      <c r="BD59" s="697">
        <v>805682</v>
      </c>
      <c r="BE59" s="697">
        <v>804215</v>
      </c>
      <c r="BF59" s="697">
        <v>804215</v>
      </c>
      <c r="BG59" s="697">
        <v>804215</v>
      </c>
      <c r="BH59" s="697">
        <v>804215</v>
      </c>
      <c r="BI59" s="697">
        <v>804215</v>
      </c>
      <c r="BJ59" s="697">
        <v>804215</v>
      </c>
      <c r="BK59" s="697">
        <v>404575</v>
      </c>
      <c r="BL59" s="697">
        <v>404575</v>
      </c>
      <c r="BM59" s="697">
        <v>404575</v>
      </c>
      <c r="BN59" s="697">
        <v>404575</v>
      </c>
      <c r="BO59" s="697">
        <v>404559</v>
      </c>
      <c r="BP59" s="697">
        <v>404559</v>
      </c>
      <c r="BQ59" s="697">
        <v>404559</v>
      </c>
      <c r="BR59" s="697">
        <v>0</v>
      </c>
      <c r="BS59" s="697">
        <v>0</v>
      </c>
      <c r="BT59" s="698">
        <v>0</v>
      </c>
    </row>
    <row r="60" spans="2:73" ht="15.75">
      <c r="B60" s="692"/>
      <c r="C60" s="692" t="s">
        <v>99</v>
      </c>
      <c r="D60" s="692"/>
      <c r="E60" s="692"/>
      <c r="F60" s="692"/>
      <c r="G60" s="692"/>
      <c r="H60" s="692">
        <v>2015</v>
      </c>
      <c r="I60" s="644" t="s">
        <v>582</v>
      </c>
      <c r="J60" s="644" t="s">
        <v>588</v>
      </c>
      <c r="K60" s="633"/>
      <c r="L60" s="696"/>
      <c r="M60" s="697"/>
      <c r="N60" s="697"/>
      <c r="O60" s="697"/>
      <c r="P60" s="697"/>
      <c r="Q60" s="697">
        <v>411</v>
      </c>
      <c r="R60" s="697">
        <v>411</v>
      </c>
      <c r="S60" s="697">
        <v>411</v>
      </c>
      <c r="T60" s="697">
        <v>643</v>
      </c>
      <c r="U60" s="697">
        <v>643</v>
      </c>
      <c r="V60" s="697">
        <v>643</v>
      </c>
      <c r="W60" s="697">
        <v>643</v>
      </c>
      <c r="X60" s="697">
        <v>643</v>
      </c>
      <c r="Y60" s="697">
        <v>643</v>
      </c>
      <c r="Z60" s="697">
        <v>643</v>
      </c>
      <c r="AA60" s="697">
        <v>643</v>
      </c>
      <c r="AB60" s="697">
        <v>643</v>
      </c>
      <c r="AC60" s="697">
        <v>450</v>
      </c>
      <c r="AD60" s="697">
        <v>0</v>
      </c>
      <c r="AE60" s="697">
        <v>0</v>
      </c>
      <c r="AF60" s="697">
        <v>0</v>
      </c>
      <c r="AG60" s="697">
        <v>0</v>
      </c>
      <c r="AH60" s="697">
        <v>0</v>
      </c>
      <c r="AI60" s="697">
        <v>0</v>
      </c>
      <c r="AJ60" s="697">
        <v>0</v>
      </c>
      <c r="AK60" s="697">
        <v>0</v>
      </c>
      <c r="AL60" s="697">
        <v>0</v>
      </c>
      <c r="AM60" s="697">
        <v>0</v>
      </c>
      <c r="AN60" s="697">
        <v>0</v>
      </c>
      <c r="AO60" s="698">
        <v>0</v>
      </c>
      <c r="AP60" s="633"/>
      <c r="AQ60" s="696"/>
      <c r="AR60" s="697"/>
      <c r="AS60" s="697"/>
      <c r="AT60" s="697"/>
      <c r="AU60" s="697"/>
      <c r="AV60" s="697">
        <v>1926895</v>
      </c>
      <c r="AW60" s="697">
        <v>1926895</v>
      </c>
      <c r="AX60" s="697">
        <v>1926895</v>
      </c>
      <c r="AY60" s="697">
        <v>2802011</v>
      </c>
      <c r="AZ60" s="697">
        <v>2802011</v>
      </c>
      <c r="BA60" s="697">
        <v>2802011</v>
      </c>
      <c r="BB60" s="697">
        <v>2802011</v>
      </c>
      <c r="BC60" s="697">
        <v>2802011</v>
      </c>
      <c r="BD60" s="697">
        <v>2802011</v>
      </c>
      <c r="BE60" s="697">
        <v>2802011</v>
      </c>
      <c r="BF60" s="697">
        <v>2802011</v>
      </c>
      <c r="BG60" s="697">
        <v>2802011</v>
      </c>
      <c r="BH60" s="697">
        <v>1961408</v>
      </c>
      <c r="BI60" s="697">
        <v>0</v>
      </c>
      <c r="BJ60" s="697">
        <v>0</v>
      </c>
      <c r="BK60" s="697">
        <v>0</v>
      </c>
      <c r="BL60" s="697">
        <v>0</v>
      </c>
      <c r="BM60" s="697">
        <v>0</v>
      </c>
      <c r="BN60" s="697">
        <v>0</v>
      </c>
      <c r="BO60" s="697">
        <v>0</v>
      </c>
      <c r="BP60" s="697">
        <v>0</v>
      </c>
      <c r="BQ60" s="697">
        <v>0</v>
      </c>
      <c r="BR60" s="697">
        <v>0</v>
      </c>
      <c r="BS60" s="697">
        <v>0</v>
      </c>
      <c r="BT60" s="698">
        <v>0</v>
      </c>
      <c r="BU60" s="163"/>
    </row>
    <row r="61" spans="2:73">
      <c r="B61" s="692"/>
      <c r="C61" s="692" t="s">
        <v>100</v>
      </c>
      <c r="D61" s="692"/>
      <c r="E61" s="692"/>
      <c r="F61" s="692"/>
      <c r="G61" s="692"/>
      <c r="H61" s="692">
        <v>2015</v>
      </c>
      <c r="I61" s="644" t="s">
        <v>582</v>
      </c>
      <c r="J61" s="644" t="s">
        <v>588</v>
      </c>
      <c r="K61" s="633"/>
      <c r="L61" s="696"/>
      <c r="M61" s="697"/>
      <c r="N61" s="697"/>
      <c r="O61" s="697"/>
      <c r="P61" s="697"/>
      <c r="Q61" s="697">
        <v>399</v>
      </c>
      <c r="R61" s="697">
        <v>399</v>
      </c>
      <c r="S61" s="697">
        <v>399</v>
      </c>
      <c r="T61" s="697">
        <v>399</v>
      </c>
      <c r="U61" s="697">
        <v>399</v>
      </c>
      <c r="V61" s="697">
        <v>390</v>
      </c>
      <c r="W61" s="697">
        <v>390</v>
      </c>
      <c r="X61" s="697">
        <v>323</v>
      </c>
      <c r="Y61" s="697">
        <v>286</v>
      </c>
      <c r="Z61" s="697">
        <v>216</v>
      </c>
      <c r="AA61" s="697">
        <v>172</v>
      </c>
      <c r="AB61" s="697">
        <v>112</v>
      </c>
      <c r="AC61" s="697">
        <v>112</v>
      </c>
      <c r="AD61" s="697">
        <v>112</v>
      </c>
      <c r="AE61" s="697">
        <v>93</v>
      </c>
      <c r="AF61" s="697">
        <v>32</v>
      </c>
      <c r="AG61" s="697">
        <v>32</v>
      </c>
      <c r="AH61" s="697">
        <v>32</v>
      </c>
      <c r="AI61" s="697">
        <v>32</v>
      </c>
      <c r="AJ61" s="697">
        <v>0</v>
      </c>
      <c r="AK61" s="697">
        <v>0</v>
      </c>
      <c r="AL61" s="697">
        <v>0</v>
      </c>
      <c r="AM61" s="697">
        <v>0</v>
      </c>
      <c r="AN61" s="697">
        <v>0</v>
      </c>
      <c r="AO61" s="698">
        <v>0</v>
      </c>
      <c r="AP61" s="633"/>
      <c r="AQ61" s="696"/>
      <c r="AR61" s="697"/>
      <c r="AS61" s="697"/>
      <c r="AT61" s="697"/>
      <c r="AU61" s="697"/>
      <c r="AV61" s="697">
        <v>2316888</v>
      </c>
      <c r="AW61" s="697">
        <v>2316888</v>
      </c>
      <c r="AX61" s="697">
        <v>2316888</v>
      </c>
      <c r="AY61" s="697">
        <v>2316888</v>
      </c>
      <c r="AZ61" s="697">
        <v>2316888</v>
      </c>
      <c r="BA61" s="697">
        <v>2268118</v>
      </c>
      <c r="BB61" s="697">
        <v>2268118</v>
      </c>
      <c r="BC61" s="697">
        <v>2029093</v>
      </c>
      <c r="BD61" s="697">
        <v>1764160</v>
      </c>
      <c r="BE61" s="697">
        <v>1408213</v>
      </c>
      <c r="BF61" s="697">
        <v>1203506</v>
      </c>
      <c r="BG61" s="697">
        <v>424820</v>
      </c>
      <c r="BH61" s="697">
        <v>424820</v>
      </c>
      <c r="BI61" s="697">
        <v>424820</v>
      </c>
      <c r="BJ61" s="697">
        <v>338510</v>
      </c>
      <c r="BK61" s="697">
        <v>39199</v>
      </c>
      <c r="BL61" s="697">
        <v>39199</v>
      </c>
      <c r="BM61" s="697">
        <v>39199</v>
      </c>
      <c r="BN61" s="697">
        <v>39199</v>
      </c>
      <c r="BO61" s="697">
        <v>0</v>
      </c>
      <c r="BP61" s="697">
        <v>0</v>
      </c>
      <c r="BQ61" s="697">
        <v>0</v>
      </c>
      <c r="BR61" s="697">
        <v>0</v>
      </c>
      <c r="BS61" s="697">
        <v>0</v>
      </c>
      <c r="BT61" s="698">
        <v>0</v>
      </c>
    </row>
    <row r="62" spans="2:73">
      <c r="B62" s="692"/>
      <c r="C62" s="692" t="s">
        <v>102</v>
      </c>
      <c r="D62" s="692"/>
      <c r="E62" s="692"/>
      <c r="F62" s="692"/>
      <c r="G62" s="692"/>
      <c r="H62" s="692">
        <v>2015</v>
      </c>
      <c r="I62" s="644" t="s">
        <v>582</v>
      </c>
      <c r="J62" s="644" t="s">
        <v>588</v>
      </c>
      <c r="K62" s="633"/>
      <c r="L62" s="696"/>
      <c r="M62" s="697"/>
      <c r="N62" s="697"/>
      <c r="O62" s="697"/>
      <c r="P62" s="697"/>
      <c r="Q62" s="697">
        <v>186</v>
      </c>
      <c r="R62" s="697">
        <v>186</v>
      </c>
      <c r="S62" s="697">
        <v>186</v>
      </c>
      <c r="T62" s="697">
        <v>186</v>
      </c>
      <c r="U62" s="697">
        <v>186</v>
      </c>
      <c r="V62" s="697">
        <v>186</v>
      </c>
      <c r="W62" s="697">
        <v>186</v>
      </c>
      <c r="X62" s="697">
        <v>186</v>
      </c>
      <c r="Y62" s="697">
        <v>186</v>
      </c>
      <c r="Z62" s="697">
        <v>186</v>
      </c>
      <c r="AA62" s="697">
        <v>186</v>
      </c>
      <c r="AB62" s="697">
        <v>186</v>
      </c>
      <c r="AC62" s="697">
        <v>186</v>
      </c>
      <c r="AD62" s="697">
        <v>186</v>
      </c>
      <c r="AE62" s="697">
        <v>186</v>
      </c>
      <c r="AF62" s="697">
        <v>186</v>
      </c>
      <c r="AG62" s="697">
        <v>186</v>
      </c>
      <c r="AH62" s="697">
        <v>186</v>
      </c>
      <c r="AI62" s="697">
        <v>186</v>
      </c>
      <c r="AJ62" s="697">
        <v>186</v>
      </c>
      <c r="AK62" s="697">
        <v>186</v>
      </c>
      <c r="AL62" s="697">
        <v>186</v>
      </c>
      <c r="AM62" s="697">
        <v>186</v>
      </c>
      <c r="AN62" s="697">
        <v>186</v>
      </c>
      <c r="AO62" s="698">
        <v>186</v>
      </c>
      <c r="AP62" s="633"/>
      <c r="AQ62" s="696"/>
      <c r="AR62" s="697"/>
      <c r="AS62" s="697"/>
      <c r="AT62" s="697"/>
      <c r="AU62" s="697"/>
      <c r="AV62" s="697">
        <v>903373</v>
      </c>
      <c r="AW62" s="697">
        <v>903373</v>
      </c>
      <c r="AX62" s="697">
        <v>903373</v>
      </c>
      <c r="AY62" s="697">
        <v>903373</v>
      </c>
      <c r="AZ62" s="697">
        <v>903373</v>
      </c>
      <c r="BA62" s="697">
        <v>903373</v>
      </c>
      <c r="BB62" s="697">
        <v>903373</v>
      </c>
      <c r="BC62" s="697">
        <v>903373</v>
      </c>
      <c r="BD62" s="697">
        <v>903373</v>
      </c>
      <c r="BE62" s="697">
        <v>903373</v>
      </c>
      <c r="BF62" s="697">
        <v>903373</v>
      </c>
      <c r="BG62" s="697">
        <v>903373</v>
      </c>
      <c r="BH62" s="697">
        <v>903373</v>
      </c>
      <c r="BI62" s="697">
        <v>391981</v>
      </c>
      <c r="BJ62" s="697">
        <v>0</v>
      </c>
      <c r="BK62" s="697">
        <v>0</v>
      </c>
      <c r="BL62" s="697">
        <v>0</v>
      </c>
      <c r="BM62" s="697">
        <v>0</v>
      </c>
      <c r="BN62" s="697">
        <v>0</v>
      </c>
      <c r="BO62" s="697">
        <v>0</v>
      </c>
      <c r="BP62" s="697">
        <v>0</v>
      </c>
      <c r="BQ62" s="697">
        <v>0</v>
      </c>
      <c r="BR62" s="697">
        <v>0</v>
      </c>
      <c r="BS62" s="697">
        <v>0</v>
      </c>
      <c r="BT62" s="698">
        <v>0</v>
      </c>
    </row>
    <row r="63" spans="2:73">
      <c r="B63" s="692"/>
      <c r="C63" s="692" t="s">
        <v>101</v>
      </c>
      <c r="D63" s="692"/>
      <c r="E63" s="692"/>
      <c r="F63" s="692"/>
      <c r="G63" s="692"/>
      <c r="H63" s="692">
        <v>2015</v>
      </c>
      <c r="I63" s="644" t="s">
        <v>583</v>
      </c>
      <c r="J63" s="644" t="s">
        <v>588</v>
      </c>
      <c r="K63" s="633"/>
      <c r="L63" s="696"/>
      <c r="M63" s="697"/>
      <c r="N63" s="697"/>
      <c r="O63" s="697"/>
      <c r="P63" s="697"/>
      <c r="Q63" s="697">
        <v>-302.86828404059082</v>
      </c>
      <c r="R63" s="697">
        <v>22.373019030554051</v>
      </c>
      <c r="S63" s="697">
        <v>35.0293773894361</v>
      </c>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v>-1169796.9042361702</v>
      </c>
      <c r="AW63" s="697">
        <v>78920.396520405629</v>
      </c>
      <c r="AX63" s="697">
        <v>135156.71944090264</v>
      </c>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t="s">
        <v>100</v>
      </c>
      <c r="D64" s="692"/>
      <c r="E64" s="692"/>
      <c r="F64" s="692"/>
      <c r="G64" s="692"/>
      <c r="H64" s="692">
        <v>2015</v>
      </c>
      <c r="I64" s="644" t="s">
        <v>583</v>
      </c>
      <c r="J64" s="644" t="s">
        <v>588</v>
      </c>
      <c r="K64" s="633"/>
      <c r="L64" s="696"/>
      <c r="M64" s="697"/>
      <c r="N64" s="697"/>
      <c r="O64" s="697"/>
      <c r="P64" s="697"/>
      <c r="Q64" s="697">
        <v>112.60716189859617</v>
      </c>
      <c r="R64" s="697">
        <v>197.779906435448</v>
      </c>
      <c r="S64" s="697">
        <v>212.24160407187964</v>
      </c>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v>1398655.6325487988</v>
      </c>
      <c r="AW64" s="697">
        <v>1664901.466080551</v>
      </c>
      <c r="AX64" s="697">
        <v>1710984.6658599009</v>
      </c>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t="s">
        <v>120</v>
      </c>
      <c r="D65" s="692"/>
      <c r="E65" s="692"/>
      <c r="F65" s="692"/>
      <c r="G65" s="692"/>
      <c r="H65" s="692">
        <v>2015</v>
      </c>
      <c r="I65" s="644" t="s">
        <v>583</v>
      </c>
      <c r="J65" s="644" t="s">
        <v>588</v>
      </c>
      <c r="K65" s="633"/>
      <c r="L65" s="696"/>
      <c r="M65" s="697"/>
      <c r="N65" s="697"/>
      <c r="O65" s="697"/>
      <c r="P65" s="697"/>
      <c r="Q65" s="697">
        <v>0</v>
      </c>
      <c r="R65" s="697">
        <v>0</v>
      </c>
      <c r="S65" s="697">
        <v>0</v>
      </c>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v>0</v>
      </c>
      <c r="AW65" s="697">
        <v>0</v>
      </c>
      <c r="AX65" s="697">
        <v>0</v>
      </c>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t="s">
        <v>115</v>
      </c>
      <c r="D66" s="692"/>
      <c r="E66" s="692"/>
      <c r="F66" s="692"/>
      <c r="G66" s="692"/>
      <c r="H66" s="692">
        <v>2015</v>
      </c>
      <c r="I66" s="644" t="s">
        <v>583</v>
      </c>
      <c r="J66" s="644" t="s">
        <v>588</v>
      </c>
      <c r="K66" s="633"/>
      <c r="L66" s="696"/>
      <c r="M66" s="697"/>
      <c r="N66" s="697"/>
      <c r="O66" s="697"/>
      <c r="P66" s="697"/>
      <c r="Q66" s="697">
        <v>6.3444400000000005</v>
      </c>
      <c r="R66" s="697">
        <v>6.3444400000000005</v>
      </c>
      <c r="S66" s="697">
        <v>6.3444400000000005</v>
      </c>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v>106580.76999999999</v>
      </c>
      <c r="AW66" s="697">
        <v>106580.77</v>
      </c>
      <c r="AX66" s="697">
        <v>106580.76999999999</v>
      </c>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t="s">
        <v>118</v>
      </c>
      <c r="D67" s="692"/>
      <c r="E67" s="692"/>
      <c r="F67" s="692"/>
      <c r="G67" s="692"/>
      <c r="H67" s="692">
        <v>2015</v>
      </c>
      <c r="I67" s="644" t="s">
        <v>583</v>
      </c>
      <c r="J67" s="644" t="s">
        <v>588</v>
      </c>
      <c r="K67" s="633"/>
      <c r="L67" s="696"/>
      <c r="M67" s="697"/>
      <c r="N67" s="697"/>
      <c r="O67" s="697"/>
      <c r="P67" s="697"/>
      <c r="Q67" s="697">
        <v>50.139591771557392</v>
      </c>
      <c r="R67" s="697">
        <v>63.491377315630203</v>
      </c>
      <c r="S67" s="697">
        <v>66.463148704086606</v>
      </c>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v>308182.88472743134</v>
      </c>
      <c r="AW67" s="697">
        <v>350658.93628890661</v>
      </c>
      <c r="AX67" s="697">
        <v>360444.1142143709</v>
      </c>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t="s">
        <v>113</v>
      </c>
      <c r="D68" s="692"/>
      <c r="E68" s="692"/>
      <c r="F68" s="692"/>
      <c r="G68" s="692"/>
      <c r="H68" s="692">
        <v>2016</v>
      </c>
      <c r="I68" s="644" t="s">
        <v>582</v>
      </c>
      <c r="J68" s="644" t="s">
        <v>595</v>
      </c>
      <c r="K68" s="633"/>
      <c r="L68" s="696"/>
      <c r="M68" s="697"/>
      <c r="N68" s="697"/>
      <c r="O68" s="697"/>
      <c r="P68" s="697"/>
      <c r="Q68" s="697">
        <v>2147</v>
      </c>
      <c r="R68" s="697">
        <v>2147</v>
      </c>
      <c r="S68" s="697">
        <v>2147</v>
      </c>
      <c r="T68" s="697">
        <v>2147</v>
      </c>
      <c r="U68" s="697">
        <v>2147</v>
      </c>
      <c r="V68" s="697">
        <v>2147</v>
      </c>
      <c r="W68" s="697">
        <v>2147</v>
      </c>
      <c r="X68" s="697">
        <v>2147</v>
      </c>
      <c r="Y68" s="697">
        <v>2147</v>
      </c>
      <c r="Z68" s="697">
        <v>2137</v>
      </c>
      <c r="AA68" s="697">
        <v>2056</v>
      </c>
      <c r="AB68" s="697">
        <v>2056</v>
      </c>
      <c r="AC68" s="697">
        <v>2056</v>
      </c>
      <c r="AD68" s="697">
        <v>2054</v>
      </c>
      <c r="AE68" s="697">
        <v>1798</v>
      </c>
      <c r="AF68" s="697">
        <v>1798</v>
      </c>
      <c r="AG68" s="697">
        <v>787</v>
      </c>
      <c r="AH68" s="697">
        <v>0</v>
      </c>
      <c r="AI68" s="697">
        <v>0</v>
      </c>
      <c r="AJ68" s="697">
        <v>0</v>
      </c>
      <c r="AK68" s="697">
        <v>0</v>
      </c>
      <c r="AL68" s="697">
        <v>0</v>
      </c>
      <c r="AM68" s="697">
        <v>0</v>
      </c>
      <c r="AN68" s="697">
        <v>0</v>
      </c>
      <c r="AO68" s="698">
        <v>0</v>
      </c>
      <c r="AP68" s="633"/>
      <c r="AQ68" s="696"/>
      <c r="AR68" s="697"/>
      <c r="AS68" s="697"/>
      <c r="AT68" s="697"/>
      <c r="AU68" s="697"/>
      <c r="AV68" s="697">
        <v>32980841</v>
      </c>
      <c r="AW68" s="697">
        <v>32980841</v>
      </c>
      <c r="AX68" s="697">
        <v>32980841</v>
      </c>
      <c r="AY68" s="697">
        <v>32980841</v>
      </c>
      <c r="AZ68" s="697">
        <v>32980841</v>
      </c>
      <c r="BA68" s="697">
        <v>32980841</v>
      </c>
      <c r="BB68" s="697">
        <v>32980841</v>
      </c>
      <c r="BC68" s="697">
        <v>32975449</v>
      </c>
      <c r="BD68" s="697">
        <v>32975449</v>
      </c>
      <c r="BE68" s="697">
        <v>32819269</v>
      </c>
      <c r="BF68" s="697">
        <v>32386370</v>
      </c>
      <c r="BG68" s="697">
        <v>32366345</v>
      </c>
      <c r="BH68" s="697">
        <v>32366345</v>
      </c>
      <c r="BI68" s="697">
        <v>32193898</v>
      </c>
      <c r="BJ68" s="697">
        <v>28113020</v>
      </c>
      <c r="BK68" s="697">
        <v>28113020</v>
      </c>
      <c r="BL68" s="697">
        <v>12529658</v>
      </c>
      <c r="BM68" s="697">
        <v>0</v>
      </c>
      <c r="BN68" s="697">
        <v>0</v>
      </c>
      <c r="BO68" s="697">
        <v>0</v>
      </c>
      <c r="BP68" s="697">
        <v>0</v>
      </c>
      <c r="BQ68" s="697">
        <v>0</v>
      </c>
      <c r="BR68" s="697">
        <v>0</v>
      </c>
      <c r="BS68" s="697">
        <v>0</v>
      </c>
      <c r="BT68" s="698">
        <v>0</v>
      </c>
    </row>
    <row r="69" spans="2:73">
      <c r="B69" s="692"/>
      <c r="C69" s="692" t="s">
        <v>750</v>
      </c>
      <c r="D69" s="692"/>
      <c r="E69" s="692"/>
      <c r="F69" s="692"/>
      <c r="G69" s="692"/>
      <c r="H69" s="692">
        <v>2016</v>
      </c>
      <c r="I69" s="644" t="s">
        <v>582</v>
      </c>
      <c r="J69" s="644" t="s">
        <v>595</v>
      </c>
      <c r="K69" s="633"/>
      <c r="L69" s="696"/>
      <c r="M69" s="697"/>
      <c r="N69" s="697"/>
      <c r="O69" s="697"/>
      <c r="P69" s="697"/>
      <c r="Q69" s="697">
        <v>1995</v>
      </c>
      <c r="R69" s="697">
        <v>1995</v>
      </c>
      <c r="S69" s="697">
        <v>1995</v>
      </c>
      <c r="T69" s="697">
        <v>1995</v>
      </c>
      <c r="U69" s="697">
        <v>1995</v>
      </c>
      <c r="V69" s="697">
        <v>1995</v>
      </c>
      <c r="W69" s="697">
        <v>1995</v>
      </c>
      <c r="X69" s="697">
        <v>1995</v>
      </c>
      <c r="Y69" s="697">
        <v>1995</v>
      </c>
      <c r="Z69" s="697">
        <v>1995</v>
      </c>
      <c r="AA69" s="697">
        <v>1995</v>
      </c>
      <c r="AB69" s="697">
        <v>1995</v>
      </c>
      <c r="AC69" s="697">
        <v>1995</v>
      </c>
      <c r="AD69" s="697">
        <v>1995</v>
      </c>
      <c r="AE69" s="697">
        <v>1995</v>
      </c>
      <c r="AF69" s="697">
        <v>1995</v>
      </c>
      <c r="AG69" s="697">
        <v>1995</v>
      </c>
      <c r="AH69" s="697">
        <v>1995</v>
      </c>
      <c r="AI69" s="697">
        <v>1798</v>
      </c>
      <c r="AJ69" s="697">
        <v>0</v>
      </c>
      <c r="AK69" s="697">
        <v>0</v>
      </c>
      <c r="AL69" s="697">
        <v>0</v>
      </c>
      <c r="AM69" s="697">
        <v>0</v>
      </c>
      <c r="AN69" s="697">
        <v>0</v>
      </c>
      <c r="AO69" s="698">
        <v>0</v>
      </c>
      <c r="AP69" s="633"/>
      <c r="AQ69" s="696"/>
      <c r="AR69" s="697"/>
      <c r="AS69" s="697"/>
      <c r="AT69" s="697"/>
      <c r="AU69" s="697"/>
      <c r="AV69" s="697">
        <v>6696541</v>
      </c>
      <c r="AW69" s="697">
        <v>6696541</v>
      </c>
      <c r="AX69" s="697">
        <v>6696541</v>
      </c>
      <c r="AY69" s="697">
        <v>6696541</v>
      </c>
      <c r="AZ69" s="697">
        <v>6696541</v>
      </c>
      <c r="BA69" s="697">
        <v>6696541</v>
      </c>
      <c r="BB69" s="697">
        <v>6696541</v>
      </c>
      <c r="BC69" s="697">
        <v>6696541</v>
      </c>
      <c r="BD69" s="697">
        <v>6696541</v>
      </c>
      <c r="BE69" s="697">
        <v>6696541</v>
      </c>
      <c r="BF69" s="697">
        <v>6696541</v>
      </c>
      <c r="BG69" s="697">
        <v>6696541</v>
      </c>
      <c r="BH69" s="697">
        <v>6696541</v>
      </c>
      <c r="BI69" s="697">
        <v>6696541</v>
      </c>
      <c r="BJ69" s="697">
        <v>6696541</v>
      </c>
      <c r="BK69" s="697">
        <v>6696541</v>
      </c>
      <c r="BL69" s="697">
        <v>6696541</v>
      </c>
      <c r="BM69" s="697">
        <v>6696541</v>
      </c>
      <c r="BN69" s="697">
        <v>6520592</v>
      </c>
      <c r="BO69" s="697">
        <v>0</v>
      </c>
      <c r="BP69" s="697">
        <v>0</v>
      </c>
      <c r="BQ69" s="697">
        <v>0</v>
      </c>
      <c r="BR69" s="697">
        <v>0</v>
      </c>
      <c r="BS69" s="697">
        <v>0</v>
      </c>
      <c r="BT69" s="698">
        <v>0</v>
      </c>
    </row>
    <row r="70" spans="2:73">
      <c r="B70" s="692"/>
      <c r="C70" s="692" t="s">
        <v>115</v>
      </c>
      <c r="D70" s="692"/>
      <c r="E70" s="692"/>
      <c r="F70" s="692"/>
      <c r="G70" s="692"/>
      <c r="H70" s="692">
        <v>2016</v>
      </c>
      <c r="I70" s="644" t="s">
        <v>582</v>
      </c>
      <c r="J70" s="644" t="s">
        <v>595</v>
      </c>
      <c r="K70" s="633"/>
      <c r="L70" s="696"/>
      <c r="M70" s="697"/>
      <c r="N70" s="697"/>
      <c r="O70" s="697"/>
      <c r="P70" s="697"/>
      <c r="Q70" s="697">
        <v>104</v>
      </c>
      <c r="R70" s="697">
        <v>104</v>
      </c>
      <c r="S70" s="697">
        <v>104</v>
      </c>
      <c r="T70" s="697">
        <v>104</v>
      </c>
      <c r="U70" s="697">
        <v>104</v>
      </c>
      <c r="V70" s="697">
        <v>104</v>
      </c>
      <c r="W70" s="697">
        <v>104</v>
      </c>
      <c r="X70" s="697">
        <v>104</v>
      </c>
      <c r="Y70" s="697">
        <v>104</v>
      </c>
      <c r="Z70" s="697">
        <v>104</v>
      </c>
      <c r="AA70" s="697">
        <v>104</v>
      </c>
      <c r="AB70" s="697">
        <v>104</v>
      </c>
      <c r="AC70" s="697">
        <v>104</v>
      </c>
      <c r="AD70" s="697">
        <v>104</v>
      </c>
      <c r="AE70" s="697">
        <v>104</v>
      </c>
      <c r="AF70" s="697">
        <v>101</v>
      </c>
      <c r="AG70" s="697">
        <v>0</v>
      </c>
      <c r="AH70" s="697">
        <v>0</v>
      </c>
      <c r="AI70" s="697">
        <v>0</v>
      </c>
      <c r="AJ70" s="697">
        <v>0</v>
      </c>
      <c r="AK70" s="697">
        <v>0</v>
      </c>
      <c r="AL70" s="697">
        <v>0</v>
      </c>
      <c r="AM70" s="697">
        <v>0</v>
      </c>
      <c r="AN70" s="697">
        <v>0</v>
      </c>
      <c r="AO70" s="698">
        <v>0</v>
      </c>
      <c r="AP70" s="633"/>
      <c r="AQ70" s="696"/>
      <c r="AR70" s="697"/>
      <c r="AS70" s="697"/>
      <c r="AT70" s="697"/>
      <c r="AU70" s="697"/>
      <c r="AV70" s="697">
        <v>330563</v>
      </c>
      <c r="AW70" s="697">
        <v>330563</v>
      </c>
      <c r="AX70" s="697">
        <v>330563</v>
      </c>
      <c r="AY70" s="697">
        <v>330563</v>
      </c>
      <c r="AZ70" s="697">
        <v>330563</v>
      </c>
      <c r="BA70" s="697">
        <v>330563</v>
      </c>
      <c r="BB70" s="697">
        <v>330563</v>
      </c>
      <c r="BC70" s="697">
        <v>330563</v>
      </c>
      <c r="BD70" s="697">
        <v>330563</v>
      </c>
      <c r="BE70" s="697">
        <v>330563</v>
      </c>
      <c r="BF70" s="697">
        <v>330563</v>
      </c>
      <c r="BG70" s="697">
        <v>330563</v>
      </c>
      <c r="BH70" s="697">
        <v>330563</v>
      </c>
      <c r="BI70" s="697">
        <v>330563</v>
      </c>
      <c r="BJ70" s="697">
        <v>330563</v>
      </c>
      <c r="BK70" s="697">
        <v>320393</v>
      </c>
      <c r="BL70" s="697">
        <v>0</v>
      </c>
      <c r="BM70" s="697">
        <v>0</v>
      </c>
      <c r="BN70" s="697">
        <v>0</v>
      </c>
      <c r="BO70" s="697">
        <v>0</v>
      </c>
      <c r="BP70" s="697">
        <v>0</v>
      </c>
      <c r="BQ70" s="697">
        <v>0</v>
      </c>
      <c r="BR70" s="697">
        <v>0</v>
      </c>
      <c r="BS70" s="697">
        <v>0</v>
      </c>
      <c r="BT70" s="698">
        <v>0</v>
      </c>
    </row>
    <row r="71" spans="2:73">
      <c r="B71" s="692"/>
      <c r="C71" s="692" t="s">
        <v>117</v>
      </c>
      <c r="D71" s="692"/>
      <c r="E71" s="692"/>
      <c r="F71" s="692"/>
      <c r="G71" s="692"/>
      <c r="H71" s="692">
        <v>2016</v>
      </c>
      <c r="I71" s="644" t="s">
        <v>582</v>
      </c>
      <c r="J71" s="644" t="s">
        <v>595</v>
      </c>
      <c r="K71" s="633"/>
      <c r="L71" s="696"/>
      <c r="M71" s="697"/>
      <c r="N71" s="697"/>
      <c r="O71" s="697"/>
      <c r="P71" s="697"/>
      <c r="Q71" s="697">
        <v>22</v>
      </c>
      <c r="R71" s="697">
        <v>22</v>
      </c>
      <c r="S71" s="697">
        <v>22</v>
      </c>
      <c r="T71" s="697">
        <v>22</v>
      </c>
      <c r="U71" s="697">
        <v>22</v>
      </c>
      <c r="V71" s="697">
        <v>22</v>
      </c>
      <c r="W71" s="697">
        <v>22</v>
      </c>
      <c r="X71" s="697">
        <v>22</v>
      </c>
      <c r="Y71" s="697">
        <v>22</v>
      </c>
      <c r="Z71" s="697">
        <v>22</v>
      </c>
      <c r="AA71" s="697">
        <v>6</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c r="AR71" s="700"/>
      <c r="AS71" s="700"/>
      <c r="AT71" s="700"/>
      <c r="AU71" s="700"/>
      <c r="AV71" s="700">
        <v>170854</v>
      </c>
      <c r="AW71" s="700">
        <v>170854</v>
      </c>
      <c r="AX71" s="700">
        <v>170854</v>
      </c>
      <c r="AY71" s="700">
        <v>170854</v>
      </c>
      <c r="AZ71" s="700">
        <v>170854</v>
      </c>
      <c r="BA71" s="700">
        <v>170854</v>
      </c>
      <c r="BB71" s="700">
        <v>170854</v>
      </c>
      <c r="BC71" s="700">
        <v>170854</v>
      </c>
      <c r="BD71" s="700">
        <v>170854</v>
      </c>
      <c r="BE71" s="700">
        <v>170854</v>
      </c>
      <c r="BF71" s="700">
        <v>42182</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c r="C72" s="692" t="s">
        <v>118</v>
      </c>
      <c r="D72" s="692"/>
      <c r="E72" s="692"/>
      <c r="F72" s="692"/>
      <c r="G72" s="692"/>
      <c r="H72" s="692">
        <v>2016</v>
      </c>
      <c r="I72" s="644" t="s">
        <v>582</v>
      </c>
      <c r="J72" s="644" t="s">
        <v>595</v>
      </c>
      <c r="K72" s="633"/>
      <c r="L72" s="696"/>
      <c r="M72" s="697"/>
      <c r="N72" s="697"/>
      <c r="O72" s="697"/>
      <c r="P72" s="697"/>
      <c r="Q72" s="697">
        <v>9760</v>
      </c>
      <c r="R72" s="697">
        <v>9577</v>
      </c>
      <c r="S72" s="697">
        <v>9577</v>
      </c>
      <c r="T72" s="697">
        <v>9577</v>
      </c>
      <c r="U72" s="697">
        <v>9577</v>
      </c>
      <c r="V72" s="697">
        <v>9511</v>
      </c>
      <c r="W72" s="697">
        <v>9511</v>
      </c>
      <c r="X72" s="697">
        <v>9511</v>
      </c>
      <c r="Y72" s="697">
        <v>9466</v>
      </c>
      <c r="Z72" s="697">
        <v>9466</v>
      </c>
      <c r="AA72" s="697">
        <v>9346</v>
      </c>
      <c r="AB72" s="697">
        <v>7600</v>
      </c>
      <c r="AC72" s="697">
        <v>4751</v>
      </c>
      <c r="AD72" s="697">
        <v>4751</v>
      </c>
      <c r="AE72" s="697">
        <v>605</v>
      </c>
      <c r="AF72" s="697">
        <v>98</v>
      </c>
      <c r="AG72" s="697">
        <v>98</v>
      </c>
      <c r="AH72" s="697">
        <v>98</v>
      </c>
      <c r="AI72" s="697">
        <v>98</v>
      </c>
      <c r="AJ72" s="697">
        <v>98</v>
      </c>
      <c r="AK72" s="697">
        <v>0</v>
      </c>
      <c r="AL72" s="697">
        <v>0</v>
      </c>
      <c r="AM72" s="697">
        <v>0</v>
      </c>
      <c r="AN72" s="697">
        <v>0</v>
      </c>
      <c r="AO72" s="698">
        <v>0</v>
      </c>
      <c r="AP72" s="633"/>
      <c r="AQ72" s="693"/>
      <c r="AR72" s="694"/>
      <c r="AS72" s="694"/>
      <c r="AT72" s="694"/>
      <c r="AU72" s="694"/>
      <c r="AV72" s="694">
        <v>60465338</v>
      </c>
      <c r="AW72" s="694">
        <v>59505868</v>
      </c>
      <c r="AX72" s="694">
        <v>59505868</v>
      </c>
      <c r="AY72" s="694">
        <v>59505868</v>
      </c>
      <c r="AZ72" s="694">
        <v>59505868</v>
      </c>
      <c r="BA72" s="694">
        <v>59000951</v>
      </c>
      <c r="BB72" s="694">
        <v>59000951</v>
      </c>
      <c r="BC72" s="694">
        <v>59000951</v>
      </c>
      <c r="BD72" s="694">
        <v>58676226</v>
      </c>
      <c r="BE72" s="694">
        <v>58676226</v>
      </c>
      <c r="BF72" s="694">
        <v>57941446</v>
      </c>
      <c r="BG72" s="694">
        <v>48819150</v>
      </c>
      <c r="BH72" s="694">
        <v>26272122</v>
      </c>
      <c r="BI72" s="694">
        <v>26272122</v>
      </c>
      <c r="BJ72" s="694">
        <v>2673019</v>
      </c>
      <c r="BK72" s="694">
        <v>75780</v>
      </c>
      <c r="BL72" s="694">
        <v>75780</v>
      </c>
      <c r="BM72" s="694">
        <v>75780</v>
      </c>
      <c r="BN72" s="694">
        <v>75780</v>
      </c>
      <c r="BO72" s="694">
        <v>75780</v>
      </c>
      <c r="BP72" s="694">
        <v>0</v>
      </c>
      <c r="BQ72" s="694">
        <v>0</v>
      </c>
      <c r="BR72" s="694">
        <v>0</v>
      </c>
      <c r="BS72" s="694">
        <v>0</v>
      </c>
      <c r="BT72" s="695">
        <v>0</v>
      </c>
    </row>
    <row r="73" spans="2:73">
      <c r="B73" s="692"/>
      <c r="C73" s="692" t="s">
        <v>119</v>
      </c>
      <c r="D73" s="692"/>
      <c r="E73" s="692"/>
      <c r="F73" s="692"/>
      <c r="G73" s="692"/>
      <c r="H73" s="692">
        <v>2016</v>
      </c>
      <c r="I73" s="644" t="s">
        <v>582</v>
      </c>
      <c r="J73" s="644" t="s">
        <v>595</v>
      </c>
      <c r="K73" s="633"/>
      <c r="L73" s="696"/>
      <c r="M73" s="697"/>
      <c r="N73" s="697"/>
      <c r="O73" s="697"/>
      <c r="P73" s="697"/>
      <c r="Q73" s="697">
        <v>15</v>
      </c>
      <c r="R73" s="697">
        <v>15</v>
      </c>
      <c r="S73" s="697">
        <v>15</v>
      </c>
      <c r="T73" s="697">
        <v>15</v>
      </c>
      <c r="U73" s="697">
        <v>14</v>
      </c>
      <c r="V73" s="697">
        <v>14</v>
      </c>
      <c r="W73" s="697">
        <v>11</v>
      </c>
      <c r="X73" s="697">
        <v>10</v>
      </c>
      <c r="Y73" s="697">
        <v>9</v>
      </c>
      <c r="Z73" s="697">
        <v>7</v>
      </c>
      <c r="AA73" s="697">
        <v>6</v>
      </c>
      <c r="AB73" s="697">
        <v>2</v>
      </c>
      <c r="AC73" s="697">
        <v>1</v>
      </c>
      <c r="AD73" s="697">
        <v>1</v>
      </c>
      <c r="AE73" s="697">
        <v>1</v>
      </c>
      <c r="AF73" s="697">
        <v>1</v>
      </c>
      <c r="AG73" s="697">
        <v>1</v>
      </c>
      <c r="AH73" s="697">
        <v>1</v>
      </c>
      <c r="AI73" s="697">
        <v>1</v>
      </c>
      <c r="AJ73" s="697">
        <v>1</v>
      </c>
      <c r="AK73" s="697">
        <v>1</v>
      </c>
      <c r="AL73" s="697">
        <v>1</v>
      </c>
      <c r="AM73" s="697">
        <v>0</v>
      </c>
      <c r="AN73" s="697">
        <v>0</v>
      </c>
      <c r="AO73" s="698">
        <v>0</v>
      </c>
      <c r="AP73" s="633"/>
      <c r="AQ73" s="696"/>
      <c r="AR73" s="697"/>
      <c r="AS73" s="697"/>
      <c r="AT73" s="697"/>
      <c r="AU73" s="697"/>
      <c r="AV73" s="697">
        <v>60829</v>
      </c>
      <c r="AW73" s="697">
        <v>60829</v>
      </c>
      <c r="AX73" s="697">
        <v>60829</v>
      </c>
      <c r="AY73" s="697">
        <v>60829</v>
      </c>
      <c r="AZ73" s="697">
        <v>56838</v>
      </c>
      <c r="BA73" s="697">
        <v>56838</v>
      </c>
      <c r="BB73" s="697">
        <v>40800</v>
      </c>
      <c r="BC73" s="697">
        <v>34589</v>
      </c>
      <c r="BD73" s="697">
        <v>29548</v>
      </c>
      <c r="BE73" s="697">
        <v>22234</v>
      </c>
      <c r="BF73" s="697">
        <v>18598</v>
      </c>
      <c r="BG73" s="697">
        <v>7001</v>
      </c>
      <c r="BH73" s="697">
        <v>1980</v>
      </c>
      <c r="BI73" s="697">
        <v>1980</v>
      </c>
      <c r="BJ73" s="697">
        <v>1980</v>
      </c>
      <c r="BK73" s="697">
        <v>1980</v>
      </c>
      <c r="BL73" s="697">
        <v>1980</v>
      </c>
      <c r="BM73" s="697">
        <v>1980</v>
      </c>
      <c r="BN73" s="697">
        <v>1980</v>
      </c>
      <c r="BO73" s="697">
        <v>1980</v>
      </c>
      <c r="BP73" s="697">
        <v>1980</v>
      </c>
      <c r="BQ73" s="697">
        <v>1980</v>
      </c>
      <c r="BR73" s="697">
        <v>0</v>
      </c>
      <c r="BS73" s="697">
        <v>0</v>
      </c>
      <c r="BT73" s="698">
        <v>0</v>
      </c>
    </row>
    <row r="74" spans="2:73">
      <c r="B74" s="692"/>
      <c r="C74" s="692" t="s">
        <v>120</v>
      </c>
      <c r="D74" s="692"/>
      <c r="E74" s="692"/>
      <c r="F74" s="692"/>
      <c r="G74" s="692"/>
      <c r="H74" s="692">
        <v>2016</v>
      </c>
      <c r="I74" s="644" t="s">
        <v>582</v>
      </c>
      <c r="J74" s="644" t="s">
        <v>595</v>
      </c>
      <c r="K74" s="633"/>
      <c r="L74" s="696"/>
      <c r="M74" s="697"/>
      <c r="N74" s="697"/>
      <c r="O74" s="697"/>
      <c r="P74" s="697"/>
      <c r="Q74" s="697">
        <v>397</v>
      </c>
      <c r="R74" s="697">
        <v>397</v>
      </c>
      <c r="S74" s="697">
        <v>397</v>
      </c>
      <c r="T74" s="697">
        <v>397</v>
      </c>
      <c r="U74" s="697">
        <v>397</v>
      </c>
      <c r="V74" s="697">
        <v>397</v>
      </c>
      <c r="W74" s="697">
        <v>397</v>
      </c>
      <c r="X74" s="697">
        <v>397</v>
      </c>
      <c r="Y74" s="697">
        <v>397</v>
      </c>
      <c r="Z74" s="697">
        <v>397</v>
      </c>
      <c r="AA74" s="697">
        <v>397</v>
      </c>
      <c r="AB74" s="697">
        <v>397</v>
      </c>
      <c r="AC74" s="697">
        <v>397</v>
      </c>
      <c r="AD74" s="697">
        <v>397</v>
      </c>
      <c r="AE74" s="697">
        <v>397</v>
      </c>
      <c r="AF74" s="697">
        <v>298</v>
      </c>
      <c r="AG74" s="697">
        <v>242</v>
      </c>
      <c r="AH74" s="697">
        <v>238</v>
      </c>
      <c r="AI74" s="697">
        <v>231</v>
      </c>
      <c r="AJ74" s="697">
        <v>231</v>
      </c>
      <c r="AK74" s="697">
        <v>231</v>
      </c>
      <c r="AL74" s="697">
        <v>231</v>
      </c>
      <c r="AM74" s="697">
        <v>231</v>
      </c>
      <c r="AN74" s="697">
        <v>231</v>
      </c>
      <c r="AO74" s="698">
        <v>231</v>
      </c>
      <c r="AP74" s="633"/>
      <c r="AQ74" s="696"/>
      <c r="AR74" s="697"/>
      <c r="AS74" s="697"/>
      <c r="AT74" s="697"/>
      <c r="AU74" s="697"/>
      <c r="AV74" s="697">
        <v>1646039</v>
      </c>
      <c r="AW74" s="697">
        <v>1646039</v>
      </c>
      <c r="AX74" s="697">
        <v>1646039</v>
      </c>
      <c r="AY74" s="697">
        <v>1646039</v>
      </c>
      <c r="AZ74" s="697">
        <v>1646039</v>
      </c>
      <c r="BA74" s="697">
        <v>1646039</v>
      </c>
      <c r="BB74" s="697">
        <v>1646039</v>
      </c>
      <c r="BC74" s="697">
        <v>1646039</v>
      </c>
      <c r="BD74" s="697">
        <v>1646039</v>
      </c>
      <c r="BE74" s="697">
        <v>1646039</v>
      </c>
      <c r="BF74" s="697">
        <v>1646039</v>
      </c>
      <c r="BG74" s="697">
        <v>1646039</v>
      </c>
      <c r="BH74" s="697">
        <v>1646039</v>
      </c>
      <c r="BI74" s="697">
        <v>1646039</v>
      </c>
      <c r="BJ74" s="697">
        <v>1646039</v>
      </c>
      <c r="BK74" s="697">
        <v>1220094</v>
      </c>
      <c r="BL74" s="697">
        <v>981218</v>
      </c>
      <c r="BM74" s="697">
        <v>954161</v>
      </c>
      <c r="BN74" s="697">
        <v>899463</v>
      </c>
      <c r="BO74" s="697">
        <v>899463</v>
      </c>
      <c r="BP74" s="697">
        <v>899463</v>
      </c>
      <c r="BQ74" s="697">
        <v>899463</v>
      </c>
      <c r="BR74" s="697">
        <v>899463</v>
      </c>
      <c r="BS74" s="697">
        <v>899463</v>
      </c>
      <c r="BT74" s="698">
        <v>899463</v>
      </c>
    </row>
    <row r="75" spans="2:73">
      <c r="B75" s="692"/>
      <c r="C75" s="692" t="s">
        <v>124</v>
      </c>
      <c r="D75" s="692"/>
      <c r="E75" s="692"/>
      <c r="F75" s="692"/>
      <c r="G75" s="692"/>
      <c r="H75" s="692">
        <v>2016</v>
      </c>
      <c r="I75" s="644" t="s">
        <v>582</v>
      </c>
      <c r="J75" s="644" t="s">
        <v>595</v>
      </c>
      <c r="K75" s="633"/>
      <c r="L75" s="696"/>
      <c r="M75" s="697"/>
      <c r="N75" s="697"/>
      <c r="O75" s="697"/>
      <c r="P75" s="697"/>
      <c r="Q75" s="697">
        <v>145</v>
      </c>
      <c r="R75" s="697">
        <v>79</v>
      </c>
      <c r="S75" s="697">
        <v>53</v>
      </c>
      <c r="T75" s="697">
        <v>53</v>
      </c>
      <c r="U75" s="697">
        <v>53</v>
      </c>
      <c r="V75" s="697">
        <v>53</v>
      </c>
      <c r="W75" s="697">
        <v>53</v>
      </c>
      <c r="X75" s="697">
        <v>53</v>
      </c>
      <c r="Y75" s="697">
        <v>53</v>
      </c>
      <c r="Z75" s="697">
        <v>46</v>
      </c>
      <c r="AA75" s="697">
        <v>25</v>
      </c>
      <c r="AB75" s="697">
        <v>25</v>
      </c>
      <c r="AC75" s="697">
        <v>25</v>
      </c>
      <c r="AD75" s="697">
        <v>20</v>
      </c>
      <c r="AE75" s="697">
        <v>20</v>
      </c>
      <c r="AF75" s="697">
        <v>20</v>
      </c>
      <c r="AG75" s="697">
        <v>20</v>
      </c>
      <c r="AH75" s="697">
        <v>20</v>
      </c>
      <c r="AI75" s="697">
        <v>20</v>
      </c>
      <c r="AJ75" s="697">
        <v>20</v>
      </c>
      <c r="AK75" s="697">
        <v>0</v>
      </c>
      <c r="AL75" s="697">
        <v>0</v>
      </c>
      <c r="AM75" s="697">
        <v>0</v>
      </c>
      <c r="AN75" s="697">
        <v>0</v>
      </c>
      <c r="AO75" s="698">
        <v>0</v>
      </c>
      <c r="AP75" s="633"/>
      <c r="AQ75" s="696"/>
      <c r="AR75" s="697"/>
      <c r="AS75" s="697"/>
      <c r="AT75" s="697"/>
      <c r="AU75" s="697"/>
      <c r="AV75" s="697">
        <v>1619649</v>
      </c>
      <c r="AW75" s="697">
        <v>888301</v>
      </c>
      <c r="AX75" s="697">
        <v>667610</v>
      </c>
      <c r="AY75" s="697">
        <v>617845</v>
      </c>
      <c r="AZ75" s="697">
        <v>617845</v>
      </c>
      <c r="BA75" s="697">
        <v>343518</v>
      </c>
      <c r="BB75" s="697">
        <v>343518</v>
      </c>
      <c r="BC75" s="697">
        <v>343518</v>
      </c>
      <c r="BD75" s="697">
        <v>343518</v>
      </c>
      <c r="BE75" s="697">
        <v>295986</v>
      </c>
      <c r="BF75" s="697">
        <v>152324</v>
      </c>
      <c r="BG75" s="697">
        <v>152324</v>
      </c>
      <c r="BH75" s="697">
        <v>152324</v>
      </c>
      <c r="BI75" s="697">
        <v>145604</v>
      </c>
      <c r="BJ75" s="697">
        <v>145604</v>
      </c>
      <c r="BK75" s="697">
        <v>145604</v>
      </c>
      <c r="BL75" s="697">
        <v>145604</v>
      </c>
      <c r="BM75" s="697">
        <v>145604</v>
      </c>
      <c r="BN75" s="697">
        <v>145604</v>
      </c>
      <c r="BO75" s="697">
        <v>145604</v>
      </c>
      <c r="BP75" s="697">
        <v>0</v>
      </c>
      <c r="BQ75" s="697">
        <v>0</v>
      </c>
      <c r="BR75" s="697">
        <v>0</v>
      </c>
      <c r="BS75" s="697">
        <v>0</v>
      </c>
      <c r="BT75" s="698">
        <v>0</v>
      </c>
    </row>
    <row r="76" spans="2:73">
      <c r="B76" s="692"/>
      <c r="C76" s="692" t="s">
        <v>751</v>
      </c>
      <c r="D76" s="692"/>
      <c r="E76" s="692"/>
      <c r="F76" s="692"/>
      <c r="G76" s="692"/>
      <c r="H76" s="692">
        <v>2016</v>
      </c>
      <c r="I76" s="644" t="s">
        <v>582</v>
      </c>
      <c r="J76" s="644" t="s">
        <v>595</v>
      </c>
      <c r="K76" s="633"/>
      <c r="L76" s="696"/>
      <c r="M76" s="697"/>
      <c r="N76" s="697"/>
      <c r="O76" s="697"/>
      <c r="P76" s="697"/>
      <c r="Q76" s="697">
        <v>137</v>
      </c>
      <c r="R76" s="697">
        <v>136</v>
      </c>
      <c r="S76" s="697">
        <v>136</v>
      </c>
      <c r="T76" s="697">
        <v>114</v>
      </c>
      <c r="U76" s="697">
        <v>102</v>
      </c>
      <c r="V76" s="697">
        <v>102</v>
      </c>
      <c r="W76" s="697">
        <v>102</v>
      </c>
      <c r="X76" s="697">
        <v>102</v>
      </c>
      <c r="Y76" s="697">
        <v>102</v>
      </c>
      <c r="Z76" s="697">
        <v>102</v>
      </c>
      <c r="AA76" s="697">
        <v>89</v>
      </c>
      <c r="AB76" s="697">
        <v>85</v>
      </c>
      <c r="AC76" s="697">
        <v>85</v>
      </c>
      <c r="AD76" s="697">
        <v>85</v>
      </c>
      <c r="AE76" s="697">
        <v>85</v>
      </c>
      <c r="AF76" s="697">
        <v>0</v>
      </c>
      <c r="AG76" s="697">
        <v>0</v>
      </c>
      <c r="AH76" s="697">
        <v>0</v>
      </c>
      <c r="AI76" s="697">
        <v>0</v>
      </c>
      <c r="AJ76" s="697">
        <v>0</v>
      </c>
      <c r="AK76" s="697">
        <v>0</v>
      </c>
      <c r="AL76" s="697">
        <v>0</v>
      </c>
      <c r="AM76" s="697">
        <v>0</v>
      </c>
      <c r="AN76" s="697">
        <v>0</v>
      </c>
      <c r="AO76" s="698">
        <v>0</v>
      </c>
      <c r="AP76" s="633"/>
      <c r="AQ76" s="696"/>
      <c r="AR76" s="697"/>
      <c r="AS76" s="697"/>
      <c r="AT76" s="697"/>
      <c r="AU76" s="697"/>
      <c r="AV76" s="697">
        <v>1013502</v>
      </c>
      <c r="AW76" s="697">
        <v>1009583</v>
      </c>
      <c r="AX76" s="697">
        <v>1009583</v>
      </c>
      <c r="AY76" s="697">
        <v>878605</v>
      </c>
      <c r="AZ76" s="697">
        <v>804761</v>
      </c>
      <c r="BA76" s="697">
        <v>784899</v>
      </c>
      <c r="BB76" s="697">
        <v>784899</v>
      </c>
      <c r="BC76" s="697">
        <v>784899</v>
      </c>
      <c r="BD76" s="697">
        <v>784899</v>
      </c>
      <c r="BE76" s="697">
        <v>784899</v>
      </c>
      <c r="BF76" s="697">
        <v>736152</v>
      </c>
      <c r="BG76" s="697">
        <v>713410</v>
      </c>
      <c r="BH76" s="697">
        <v>713410</v>
      </c>
      <c r="BI76" s="697">
        <v>713410</v>
      </c>
      <c r="BJ76" s="697">
        <v>713410</v>
      </c>
      <c r="BK76" s="697">
        <v>0</v>
      </c>
      <c r="BL76" s="697">
        <v>0</v>
      </c>
      <c r="BM76" s="697">
        <v>0</v>
      </c>
      <c r="BN76" s="697">
        <v>0</v>
      </c>
      <c r="BO76" s="697">
        <v>0</v>
      </c>
      <c r="BP76" s="697">
        <v>0</v>
      </c>
      <c r="BQ76" s="697">
        <v>0</v>
      </c>
      <c r="BR76" s="697">
        <v>0</v>
      </c>
      <c r="BS76" s="697">
        <v>0</v>
      </c>
      <c r="BT76" s="698">
        <v>0</v>
      </c>
    </row>
    <row r="77" spans="2:73">
      <c r="B77" s="692"/>
      <c r="C77" s="692" t="s">
        <v>752</v>
      </c>
      <c r="D77" s="692"/>
      <c r="E77" s="692"/>
      <c r="F77" s="692"/>
      <c r="G77" s="692"/>
      <c r="H77" s="692">
        <v>2016</v>
      </c>
      <c r="I77" s="644" t="s">
        <v>582</v>
      </c>
      <c r="J77" s="644" t="s">
        <v>595</v>
      </c>
      <c r="K77" s="633"/>
      <c r="L77" s="696"/>
      <c r="M77" s="697"/>
      <c r="N77" s="697"/>
      <c r="O77" s="697"/>
      <c r="P77" s="697"/>
      <c r="Q77" s="697">
        <v>13</v>
      </c>
      <c r="R77" s="697">
        <v>13</v>
      </c>
      <c r="S77" s="697">
        <v>13</v>
      </c>
      <c r="T77" s="697">
        <v>13</v>
      </c>
      <c r="U77" s="697">
        <v>13</v>
      </c>
      <c r="V77" s="697">
        <v>13</v>
      </c>
      <c r="W77" s="697">
        <v>13</v>
      </c>
      <c r="X77" s="697">
        <v>13</v>
      </c>
      <c r="Y77" s="697">
        <v>13</v>
      </c>
      <c r="Z77" s="697">
        <v>13</v>
      </c>
      <c r="AA77" s="697">
        <v>13</v>
      </c>
      <c r="AB77" s="697">
        <v>13</v>
      </c>
      <c r="AC77" s="697">
        <v>13</v>
      </c>
      <c r="AD77" s="697">
        <v>11</v>
      </c>
      <c r="AE77" s="697">
        <v>11</v>
      </c>
      <c r="AF77" s="697">
        <v>4</v>
      </c>
      <c r="AG77" s="697">
        <v>4</v>
      </c>
      <c r="AH77" s="697">
        <v>0</v>
      </c>
      <c r="AI77" s="697">
        <v>0</v>
      </c>
      <c r="AJ77" s="697">
        <v>0</v>
      </c>
      <c r="AK77" s="697">
        <v>0</v>
      </c>
      <c r="AL77" s="697">
        <v>0</v>
      </c>
      <c r="AM77" s="697">
        <v>0</v>
      </c>
      <c r="AN77" s="697">
        <v>0</v>
      </c>
      <c r="AO77" s="698">
        <v>0</v>
      </c>
      <c r="AP77" s="633"/>
      <c r="AQ77" s="696"/>
      <c r="AR77" s="697"/>
      <c r="AS77" s="697"/>
      <c r="AT77" s="697"/>
      <c r="AU77" s="697"/>
      <c r="AV77" s="697">
        <v>202605</v>
      </c>
      <c r="AW77" s="697">
        <v>202605</v>
      </c>
      <c r="AX77" s="697">
        <v>202605</v>
      </c>
      <c r="AY77" s="697">
        <v>202605</v>
      </c>
      <c r="AZ77" s="697">
        <v>202605</v>
      </c>
      <c r="BA77" s="697">
        <v>202605</v>
      </c>
      <c r="BB77" s="697">
        <v>202605</v>
      </c>
      <c r="BC77" s="697">
        <v>202605</v>
      </c>
      <c r="BD77" s="697">
        <v>202605</v>
      </c>
      <c r="BE77" s="697">
        <v>202605</v>
      </c>
      <c r="BF77" s="697">
        <v>202605</v>
      </c>
      <c r="BG77" s="697">
        <v>202605</v>
      </c>
      <c r="BH77" s="697">
        <v>202605</v>
      </c>
      <c r="BI77" s="697">
        <v>169609</v>
      </c>
      <c r="BJ77" s="697">
        <v>169609</v>
      </c>
      <c r="BK77" s="697">
        <v>60975</v>
      </c>
      <c r="BL77" s="697">
        <v>60975</v>
      </c>
      <c r="BM77" s="697">
        <v>0</v>
      </c>
      <c r="BN77" s="697">
        <v>0</v>
      </c>
      <c r="BO77" s="697">
        <v>0</v>
      </c>
      <c r="BP77" s="697">
        <v>0</v>
      </c>
      <c r="BQ77" s="697">
        <v>0</v>
      </c>
      <c r="BR77" s="697">
        <v>0</v>
      </c>
      <c r="BS77" s="697">
        <v>0</v>
      </c>
      <c r="BT77" s="698">
        <v>0</v>
      </c>
    </row>
    <row r="78" spans="2:73">
      <c r="B78" s="692"/>
      <c r="C78" s="692" t="s">
        <v>753</v>
      </c>
      <c r="D78" s="692"/>
      <c r="E78" s="692"/>
      <c r="F78" s="692"/>
      <c r="G78" s="692"/>
      <c r="H78" s="692">
        <v>2016</v>
      </c>
      <c r="I78" s="644" t="s">
        <v>582</v>
      </c>
      <c r="J78" s="644" t="s">
        <v>595</v>
      </c>
      <c r="K78" s="633"/>
      <c r="L78" s="696"/>
      <c r="M78" s="697"/>
      <c r="N78" s="697"/>
      <c r="O78" s="697"/>
      <c r="P78" s="697"/>
      <c r="Q78" s="697">
        <v>1</v>
      </c>
      <c r="R78" s="697">
        <v>1</v>
      </c>
      <c r="S78" s="697">
        <v>1</v>
      </c>
      <c r="T78" s="697">
        <v>1</v>
      </c>
      <c r="U78" s="697">
        <v>1</v>
      </c>
      <c r="V78" s="697">
        <v>1</v>
      </c>
      <c r="W78" s="697">
        <v>1</v>
      </c>
      <c r="X78" s="697">
        <v>1</v>
      </c>
      <c r="Y78" s="697">
        <v>1</v>
      </c>
      <c r="Z78" s="697">
        <v>1</v>
      </c>
      <c r="AA78" s="697">
        <v>1</v>
      </c>
      <c r="AB78" s="697">
        <v>1</v>
      </c>
      <c r="AC78" s="697">
        <v>1</v>
      </c>
      <c r="AD78" s="697">
        <v>1</v>
      </c>
      <c r="AE78" s="697">
        <v>1</v>
      </c>
      <c r="AF78" s="697">
        <v>1</v>
      </c>
      <c r="AG78" s="697">
        <v>1</v>
      </c>
      <c r="AH78" s="697">
        <v>1</v>
      </c>
      <c r="AI78" s="697">
        <v>0</v>
      </c>
      <c r="AJ78" s="697">
        <v>0</v>
      </c>
      <c r="AK78" s="697">
        <v>0</v>
      </c>
      <c r="AL78" s="697">
        <v>0</v>
      </c>
      <c r="AM78" s="697">
        <v>0</v>
      </c>
      <c r="AN78" s="697">
        <v>0</v>
      </c>
      <c r="AO78" s="698">
        <v>0</v>
      </c>
      <c r="AP78" s="633"/>
      <c r="AQ78" s="696"/>
      <c r="AR78" s="697"/>
      <c r="AS78" s="697"/>
      <c r="AT78" s="697"/>
      <c r="AU78" s="697"/>
      <c r="AV78" s="697">
        <v>6077</v>
      </c>
      <c r="AW78" s="697">
        <v>6077</v>
      </c>
      <c r="AX78" s="697">
        <v>6077</v>
      </c>
      <c r="AY78" s="697">
        <v>6077</v>
      </c>
      <c r="AZ78" s="697">
        <v>6077</v>
      </c>
      <c r="BA78" s="697">
        <v>6077</v>
      </c>
      <c r="BB78" s="697">
        <v>6077</v>
      </c>
      <c r="BC78" s="697">
        <v>6077</v>
      </c>
      <c r="BD78" s="697">
        <v>6077</v>
      </c>
      <c r="BE78" s="697">
        <v>6077</v>
      </c>
      <c r="BF78" s="697">
        <v>6077</v>
      </c>
      <c r="BG78" s="697">
        <v>6077</v>
      </c>
      <c r="BH78" s="697">
        <v>6077</v>
      </c>
      <c r="BI78" s="697">
        <v>6077</v>
      </c>
      <c r="BJ78" s="697">
        <v>4572</v>
      </c>
      <c r="BK78" s="697">
        <v>4572</v>
      </c>
      <c r="BL78" s="697">
        <v>4572</v>
      </c>
      <c r="BM78" s="697">
        <v>4572</v>
      </c>
      <c r="BN78" s="697">
        <v>0</v>
      </c>
      <c r="BO78" s="697">
        <v>0</v>
      </c>
      <c r="BP78" s="697">
        <v>0</v>
      </c>
      <c r="BQ78" s="697">
        <v>0</v>
      </c>
      <c r="BR78" s="697">
        <v>0</v>
      </c>
      <c r="BS78" s="697">
        <v>0</v>
      </c>
      <c r="BT78" s="698">
        <v>0</v>
      </c>
    </row>
    <row r="79" spans="2:73" ht="15.75">
      <c r="B79" s="692"/>
      <c r="C79" s="692" t="s">
        <v>117</v>
      </c>
      <c r="D79" s="692"/>
      <c r="E79" s="692"/>
      <c r="F79" s="692"/>
      <c r="G79" s="692"/>
      <c r="H79" s="692">
        <v>2016</v>
      </c>
      <c r="I79" s="644" t="s">
        <v>583</v>
      </c>
      <c r="J79" s="644" t="s">
        <v>588</v>
      </c>
      <c r="K79" s="633"/>
      <c r="L79" s="696"/>
      <c r="M79" s="697"/>
      <c r="N79" s="697"/>
      <c r="O79" s="697"/>
      <c r="P79" s="697"/>
      <c r="Q79" s="697">
        <v>10.289908316543842</v>
      </c>
      <c r="R79" s="697">
        <v>10.289908316543842</v>
      </c>
      <c r="S79" s="697">
        <v>10.289908316543837</v>
      </c>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v>78855.843238424015</v>
      </c>
      <c r="AW79" s="697">
        <v>78855.843238424015</v>
      </c>
      <c r="AX79" s="697">
        <v>78855.843238424073</v>
      </c>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t="s">
        <v>113</v>
      </c>
      <c r="D80" s="692"/>
      <c r="E80" s="692"/>
      <c r="F80" s="692"/>
      <c r="G80" s="692"/>
      <c r="H80" s="692">
        <v>2016</v>
      </c>
      <c r="I80" s="644" t="s">
        <v>583</v>
      </c>
      <c r="J80" s="644" t="s">
        <v>588</v>
      </c>
      <c r="K80" s="633"/>
      <c r="L80" s="696"/>
      <c r="M80" s="697"/>
      <c r="N80" s="697"/>
      <c r="O80" s="697"/>
      <c r="P80" s="697"/>
      <c r="Q80" s="697">
        <v>235.07097457051944</v>
      </c>
      <c r="R80" s="697">
        <v>235.07097457051941</v>
      </c>
      <c r="S80" s="697">
        <v>235.07097457051941</v>
      </c>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v>3701872.6705444907</v>
      </c>
      <c r="AW80" s="697">
        <v>3701872.6705444921</v>
      </c>
      <c r="AX80" s="697">
        <v>3701872.6705444921</v>
      </c>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t="s">
        <v>124</v>
      </c>
      <c r="D81" s="692"/>
      <c r="E81" s="692"/>
      <c r="F81" s="692"/>
      <c r="G81" s="692"/>
      <c r="H81" s="692">
        <v>2016</v>
      </c>
      <c r="I81" s="644" t="s">
        <v>583</v>
      </c>
      <c r="J81" s="644" t="s">
        <v>588</v>
      </c>
      <c r="K81" s="633"/>
      <c r="L81" s="696"/>
      <c r="M81" s="697"/>
      <c r="N81" s="697"/>
      <c r="O81" s="697"/>
      <c r="P81" s="697"/>
      <c r="Q81" s="697">
        <v>12.27419248068</v>
      </c>
      <c r="R81" s="697">
        <v>6.4817467606800001</v>
      </c>
      <c r="S81" s="697">
        <v>6.4817467606800001</v>
      </c>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v>118038.96651185697</v>
      </c>
      <c r="AW81" s="697">
        <v>27657.089213568968</v>
      </c>
      <c r="AX81" s="697">
        <v>27657.089213568968</v>
      </c>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t="s">
        <v>121</v>
      </c>
      <c r="D82" s="692"/>
      <c r="E82" s="692"/>
      <c r="F82" s="692"/>
      <c r="G82" s="692"/>
      <c r="H82" s="692">
        <v>2016</v>
      </c>
      <c r="I82" s="644" t="s">
        <v>583</v>
      </c>
      <c r="J82" s="644" t="s">
        <v>588</v>
      </c>
      <c r="K82" s="633"/>
      <c r="L82" s="696"/>
      <c r="M82" s="697"/>
      <c r="N82" s="697"/>
      <c r="O82" s="697"/>
      <c r="P82" s="697"/>
      <c r="Q82" s="697">
        <v>0</v>
      </c>
      <c r="R82" s="697">
        <v>0</v>
      </c>
      <c r="S82" s="697">
        <v>0</v>
      </c>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v>0</v>
      </c>
      <c r="AW82" s="697">
        <v>0</v>
      </c>
      <c r="AX82" s="697">
        <v>0</v>
      </c>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t="s">
        <v>750</v>
      </c>
      <c r="D83" s="692"/>
      <c r="E83" s="692"/>
      <c r="F83" s="692"/>
      <c r="G83" s="692"/>
      <c r="H83" s="692">
        <v>2016</v>
      </c>
      <c r="I83" s="644" t="s">
        <v>583</v>
      </c>
      <c r="J83" s="644" t="s">
        <v>588</v>
      </c>
      <c r="K83" s="633"/>
      <c r="L83" s="696"/>
      <c r="M83" s="697"/>
      <c r="N83" s="697"/>
      <c r="O83" s="697"/>
      <c r="P83" s="697"/>
      <c r="Q83" s="697">
        <v>18.555999999999997</v>
      </c>
      <c r="R83" s="697">
        <v>18.55599999999999</v>
      </c>
      <c r="S83" s="697">
        <v>18.55599999999999</v>
      </c>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63941.160000000025</v>
      </c>
      <c r="AW83" s="697">
        <v>63941.160000000018</v>
      </c>
      <c r="AX83" s="697">
        <v>63941.160000000018</v>
      </c>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t="s">
        <v>120</v>
      </c>
      <c r="D84" s="692"/>
      <c r="E84" s="692"/>
      <c r="F84" s="692"/>
      <c r="G84" s="692"/>
      <c r="H84" s="692">
        <v>2016</v>
      </c>
      <c r="I84" s="644" t="s">
        <v>583</v>
      </c>
      <c r="J84" s="644" t="s">
        <v>588</v>
      </c>
      <c r="K84" s="633"/>
      <c r="L84" s="696"/>
      <c r="M84" s="697"/>
      <c r="N84" s="697"/>
      <c r="O84" s="697"/>
      <c r="P84" s="697"/>
      <c r="Q84" s="697">
        <v>625.55229095203185</v>
      </c>
      <c r="R84" s="697">
        <v>625.55229095203185</v>
      </c>
      <c r="S84" s="697">
        <v>625.55229095203185</v>
      </c>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2695818.5581680266</v>
      </c>
      <c r="AW84" s="697">
        <v>2695818.5581680266</v>
      </c>
      <c r="AX84" s="697">
        <v>2695818.5581680266</v>
      </c>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t="s">
        <v>116</v>
      </c>
      <c r="D85" s="692"/>
      <c r="E85" s="692"/>
      <c r="F85" s="692"/>
      <c r="G85" s="692"/>
      <c r="H85" s="692">
        <v>2016</v>
      </c>
      <c r="I85" s="644" t="s">
        <v>583</v>
      </c>
      <c r="J85" s="644" t="s">
        <v>588</v>
      </c>
      <c r="K85" s="633"/>
      <c r="L85" s="696"/>
      <c r="M85" s="697"/>
      <c r="N85" s="697"/>
      <c r="O85" s="697"/>
      <c r="P85" s="697"/>
      <c r="Q85" s="697">
        <v>0</v>
      </c>
      <c r="R85" s="697">
        <v>0</v>
      </c>
      <c r="S85" s="697">
        <v>0</v>
      </c>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0</v>
      </c>
      <c r="AW85" s="697">
        <v>0</v>
      </c>
      <c r="AX85" s="697">
        <v>0</v>
      </c>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t="s">
        <v>115</v>
      </c>
      <c r="D86" s="692"/>
      <c r="E86" s="692"/>
      <c r="F86" s="692"/>
      <c r="G86" s="692"/>
      <c r="H86" s="692">
        <v>2016</v>
      </c>
      <c r="I86" s="644" t="s">
        <v>583</v>
      </c>
      <c r="J86" s="644" t="s">
        <v>588</v>
      </c>
      <c r="K86" s="633"/>
      <c r="L86" s="696"/>
      <c r="M86" s="697"/>
      <c r="N86" s="697"/>
      <c r="O86" s="697"/>
      <c r="P86" s="697"/>
      <c r="Q86" s="697">
        <v>47.486533800000004</v>
      </c>
      <c r="R86" s="697">
        <v>47.486533800000004</v>
      </c>
      <c r="S86" s="697">
        <v>47.486533800000011</v>
      </c>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258136.38438000003</v>
      </c>
      <c r="AW86" s="697">
        <v>258136.38438000003</v>
      </c>
      <c r="AX86" s="697">
        <v>258136.38438000003</v>
      </c>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t="s">
        <v>122</v>
      </c>
      <c r="D87" s="692"/>
      <c r="E87" s="692"/>
      <c r="F87" s="692"/>
      <c r="G87" s="692"/>
      <c r="H87" s="692">
        <v>2016</v>
      </c>
      <c r="I87" s="644" t="s">
        <v>583</v>
      </c>
      <c r="J87" s="644" t="s">
        <v>588</v>
      </c>
      <c r="K87" s="633"/>
      <c r="L87" s="696"/>
      <c r="M87" s="697"/>
      <c r="N87" s="697"/>
      <c r="O87" s="697"/>
      <c r="P87" s="697"/>
      <c r="Q87" s="697"/>
      <c r="R87" s="697">
        <v>0</v>
      </c>
      <c r="S87" s="697">
        <v>0</v>
      </c>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v>0</v>
      </c>
      <c r="AX87" s="697">
        <v>0</v>
      </c>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t="s">
        <v>754</v>
      </c>
      <c r="D88" s="692"/>
      <c r="E88" s="692"/>
      <c r="F88" s="692"/>
      <c r="G88" s="692"/>
      <c r="H88" s="692">
        <v>2016</v>
      </c>
      <c r="I88" s="644" t="s">
        <v>583</v>
      </c>
      <c r="J88" s="644" t="s">
        <v>588</v>
      </c>
      <c r="K88" s="633"/>
      <c r="L88" s="696"/>
      <c r="M88" s="697"/>
      <c r="N88" s="697"/>
      <c r="O88" s="697"/>
      <c r="P88" s="697"/>
      <c r="Q88" s="697"/>
      <c r="R88" s="697">
        <v>0</v>
      </c>
      <c r="S88" s="697">
        <v>0</v>
      </c>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v>0</v>
      </c>
      <c r="AX88" s="700">
        <v>0</v>
      </c>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t="s">
        <v>118</v>
      </c>
      <c r="D89" s="692"/>
      <c r="E89" s="692"/>
      <c r="F89" s="692"/>
      <c r="G89" s="692"/>
      <c r="H89" s="692">
        <v>2016</v>
      </c>
      <c r="I89" s="644" t="s">
        <v>583</v>
      </c>
      <c r="J89" s="644" t="s">
        <v>588</v>
      </c>
      <c r="K89" s="633"/>
      <c r="L89" s="696"/>
      <c r="M89" s="697"/>
      <c r="N89" s="697"/>
      <c r="O89" s="697"/>
      <c r="P89" s="697"/>
      <c r="Q89" s="697">
        <v>1620.2864109445645</v>
      </c>
      <c r="R89" s="697">
        <v>1824.0700000000002</v>
      </c>
      <c r="S89" s="697">
        <v>1833.55</v>
      </c>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v>13004247.196548231</v>
      </c>
      <c r="AW89" s="694">
        <v>14151820.83</v>
      </c>
      <c r="AX89" s="694">
        <v>14194546.424580358</v>
      </c>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t="s">
        <v>755</v>
      </c>
      <c r="D90" s="692"/>
      <c r="E90" s="692"/>
      <c r="F90" s="692"/>
      <c r="G90" s="692"/>
      <c r="H90" s="692">
        <v>2016</v>
      </c>
      <c r="I90" s="644" t="s">
        <v>583</v>
      </c>
      <c r="J90" s="644" t="s">
        <v>588</v>
      </c>
      <c r="K90" s="633"/>
      <c r="L90" s="696"/>
      <c r="M90" s="697"/>
      <c r="N90" s="697"/>
      <c r="O90" s="697"/>
      <c r="P90" s="697"/>
      <c r="Q90" s="697"/>
      <c r="R90" s="697">
        <v>0</v>
      </c>
      <c r="S90" s="697">
        <v>0</v>
      </c>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v>0</v>
      </c>
      <c r="AX90" s="697">
        <v>0</v>
      </c>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t="s">
        <v>119</v>
      </c>
      <c r="D91" s="692"/>
      <c r="E91" s="692"/>
      <c r="F91" s="692"/>
      <c r="G91" s="692"/>
      <c r="H91" s="692">
        <v>2016</v>
      </c>
      <c r="I91" s="644" t="s">
        <v>583</v>
      </c>
      <c r="J91" s="644" t="s">
        <v>588</v>
      </c>
      <c r="K91" s="633"/>
      <c r="L91" s="696"/>
      <c r="M91" s="697"/>
      <c r="N91" s="697"/>
      <c r="O91" s="697"/>
      <c r="P91" s="697"/>
      <c r="Q91" s="697">
        <v>13.810166367916956</v>
      </c>
      <c r="R91" s="697">
        <v>13.810166367916956</v>
      </c>
      <c r="S91" s="697">
        <v>13.674003384562038</v>
      </c>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v>60775.17128327048</v>
      </c>
      <c r="AW91" s="697">
        <v>60775.17128327048</v>
      </c>
      <c r="AX91" s="697">
        <v>59094.737443697712</v>
      </c>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t="s">
        <v>127</v>
      </c>
      <c r="D92" s="692"/>
      <c r="E92" s="692"/>
      <c r="F92" s="692"/>
      <c r="G92" s="692"/>
      <c r="H92" s="692">
        <v>2016</v>
      </c>
      <c r="I92" s="644" t="s">
        <v>583</v>
      </c>
      <c r="J92" s="644" t="s">
        <v>588</v>
      </c>
      <c r="K92" s="633"/>
      <c r="L92" s="696"/>
      <c r="M92" s="697"/>
      <c r="N92" s="697"/>
      <c r="O92" s="697"/>
      <c r="P92" s="697"/>
      <c r="Q92" s="697">
        <v>4886.7954998664927</v>
      </c>
      <c r="R92" s="697">
        <v>0</v>
      </c>
      <c r="S92" s="697">
        <v>0</v>
      </c>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v>11419315.034697492</v>
      </c>
      <c r="AW92" s="697">
        <v>0</v>
      </c>
      <c r="AX92" s="697">
        <v>0</v>
      </c>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t="s">
        <v>751</v>
      </c>
      <c r="D93" s="692"/>
      <c r="E93" s="692"/>
      <c r="F93" s="692"/>
      <c r="G93" s="692"/>
      <c r="H93" s="692">
        <v>2017</v>
      </c>
      <c r="I93" s="644" t="s">
        <v>583</v>
      </c>
      <c r="J93" s="644" t="s">
        <v>595</v>
      </c>
      <c r="K93" s="633"/>
      <c r="L93" s="696"/>
      <c r="M93" s="697"/>
      <c r="N93" s="697"/>
      <c r="O93" s="697"/>
      <c r="P93" s="697"/>
      <c r="Q93" s="697"/>
      <c r="R93" s="697"/>
      <c r="S93" s="697">
        <v>257.54999999999995</v>
      </c>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v>1687971.6946485909</v>
      </c>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t="s">
        <v>117</v>
      </c>
      <c r="D94" s="692"/>
      <c r="E94" s="692"/>
      <c r="F94" s="692"/>
      <c r="G94" s="692"/>
      <c r="H94" s="692">
        <v>2017</v>
      </c>
      <c r="I94" s="644" t="s">
        <v>583</v>
      </c>
      <c r="J94" s="644" t="s">
        <v>595</v>
      </c>
      <c r="K94" s="633"/>
      <c r="L94" s="696"/>
      <c r="M94" s="697"/>
      <c r="N94" s="697"/>
      <c r="O94" s="697"/>
      <c r="P94" s="697"/>
      <c r="Q94" s="697"/>
      <c r="R94" s="697"/>
      <c r="S94" s="697">
        <v>95.767836948057635</v>
      </c>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v>2156011.0990623068</v>
      </c>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t="s">
        <v>756</v>
      </c>
      <c r="D95" s="692"/>
      <c r="E95" s="692"/>
      <c r="F95" s="692"/>
      <c r="G95" s="692"/>
      <c r="H95" s="692">
        <v>2017</v>
      </c>
      <c r="I95" s="644" t="s">
        <v>583</v>
      </c>
      <c r="J95" s="644" t="s">
        <v>595</v>
      </c>
      <c r="K95" s="633"/>
      <c r="L95" s="696"/>
      <c r="M95" s="697"/>
      <c r="N95" s="697"/>
      <c r="O95" s="697"/>
      <c r="P95" s="697"/>
      <c r="Q95" s="697"/>
      <c r="R95" s="697"/>
      <c r="S95" s="697">
        <v>32.200000000000003</v>
      </c>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v>211779.89712910855</v>
      </c>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t="s">
        <v>113</v>
      </c>
      <c r="D96" s="692"/>
      <c r="E96" s="692"/>
      <c r="F96" s="692"/>
      <c r="G96" s="692"/>
      <c r="H96" s="692">
        <v>2017</v>
      </c>
      <c r="I96" s="644" t="s">
        <v>583</v>
      </c>
      <c r="J96" s="644" t="s">
        <v>595</v>
      </c>
      <c r="K96" s="633"/>
      <c r="L96" s="696"/>
      <c r="M96" s="697"/>
      <c r="N96" s="697"/>
      <c r="O96" s="697"/>
      <c r="P96" s="697"/>
      <c r="Q96" s="697"/>
      <c r="R96" s="697"/>
      <c r="S96" s="697">
        <v>2060.9553219611348</v>
      </c>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v>29480100.742213961</v>
      </c>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t="s">
        <v>124</v>
      </c>
      <c r="D97" s="692"/>
      <c r="E97" s="692"/>
      <c r="F97" s="692"/>
      <c r="G97" s="692"/>
      <c r="H97" s="692">
        <v>2017</v>
      </c>
      <c r="I97" s="644" t="s">
        <v>583</v>
      </c>
      <c r="J97" s="644" t="s">
        <v>595</v>
      </c>
      <c r="K97" s="633"/>
      <c r="L97" s="696"/>
      <c r="M97" s="697"/>
      <c r="N97" s="697"/>
      <c r="O97" s="697"/>
      <c r="P97" s="697"/>
      <c r="Q97" s="697"/>
      <c r="R97" s="697"/>
      <c r="S97" s="697">
        <v>243.31455803886843</v>
      </c>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v>521592.64771282999</v>
      </c>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t="s">
        <v>757</v>
      </c>
      <c r="D98" s="692"/>
      <c r="E98" s="692"/>
      <c r="F98" s="692"/>
      <c r="G98" s="692"/>
      <c r="H98" s="692">
        <v>2017</v>
      </c>
      <c r="I98" s="644" t="s">
        <v>583</v>
      </c>
      <c r="J98" s="644" t="s">
        <v>595</v>
      </c>
      <c r="K98" s="633"/>
      <c r="L98" s="696"/>
      <c r="M98" s="697"/>
      <c r="N98" s="697"/>
      <c r="O98" s="697"/>
      <c r="P98" s="697"/>
      <c r="Q98" s="697"/>
      <c r="R98" s="697"/>
      <c r="S98" s="697">
        <v>0</v>
      </c>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v>351269.4598473435</v>
      </c>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t="s">
        <v>121</v>
      </c>
      <c r="D99" s="692"/>
      <c r="E99" s="692"/>
      <c r="F99" s="692"/>
      <c r="G99" s="692"/>
      <c r="H99" s="692">
        <v>2017</v>
      </c>
      <c r="I99" s="644" t="s">
        <v>583</v>
      </c>
      <c r="J99" s="644" t="s">
        <v>595</v>
      </c>
      <c r="K99" s="633"/>
      <c r="L99" s="696"/>
      <c r="M99" s="697"/>
      <c r="N99" s="697"/>
      <c r="O99" s="697"/>
      <c r="P99" s="697"/>
      <c r="Q99" s="697"/>
      <c r="R99" s="697"/>
      <c r="S99" s="697">
        <v>10.557099804288857</v>
      </c>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v>27970.154800668428</v>
      </c>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t="s">
        <v>750</v>
      </c>
      <c r="D100" s="692"/>
      <c r="E100" s="692"/>
      <c r="F100" s="692"/>
      <c r="G100" s="692"/>
      <c r="H100" s="692">
        <v>2017</v>
      </c>
      <c r="I100" s="644" t="s">
        <v>583</v>
      </c>
      <c r="J100" s="644" t="s">
        <v>595</v>
      </c>
      <c r="K100" s="633"/>
      <c r="L100" s="696"/>
      <c r="M100" s="697"/>
      <c r="N100" s="697"/>
      <c r="O100" s="697"/>
      <c r="P100" s="697"/>
      <c r="Q100" s="697"/>
      <c r="R100" s="697"/>
      <c r="S100" s="697">
        <v>1888.6075000001601</v>
      </c>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v>6454582.0090005193</v>
      </c>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t="s">
        <v>120</v>
      </c>
      <c r="D101" s="692"/>
      <c r="E101" s="692"/>
      <c r="F101" s="692"/>
      <c r="G101" s="692"/>
      <c r="H101" s="692">
        <v>2017</v>
      </c>
      <c r="I101" s="644" t="s">
        <v>583</v>
      </c>
      <c r="J101" s="644" t="s">
        <v>595</v>
      </c>
      <c r="K101" s="633"/>
      <c r="L101" s="696"/>
      <c r="M101" s="697"/>
      <c r="N101" s="697"/>
      <c r="O101" s="697"/>
      <c r="P101" s="697"/>
      <c r="Q101" s="697"/>
      <c r="R101" s="697"/>
      <c r="S101" s="697">
        <v>2736.8885334744837</v>
      </c>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v>13536132.62607838</v>
      </c>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t="s">
        <v>116</v>
      </c>
      <c r="D102" s="692"/>
      <c r="E102" s="692"/>
      <c r="F102" s="692"/>
      <c r="G102" s="692"/>
      <c r="H102" s="692">
        <v>2017</v>
      </c>
      <c r="I102" s="644" t="s">
        <v>583</v>
      </c>
      <c r="J102" s="644" t="s">
        <v>595</v>
      </c>
      <c r="K102" s="633"/>
      <c r="L102" s="696"/>
      <c r="M102" s="697"/>
      <c r="N102" s="697"/>
      <c r="O102" s="697"/>
      <c r="P102" s="697"/>
      <c r="Q102" s="697"/>
      <c r="R102" s="697"/>
      <c r="S102" s="697">
        <v>24.06349749999999</v>
      </c>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v>125910.71822065995</v>
      </c>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t="s">
        <v>758</v>
      </c>
      <c r="D103" s="692"/>
      <c r="E103" s="692"/>
      <c r="F103" s="692"/>
      <c r="G103" s="692"/>
      <c r="H103" s="692">
        <v>2017</v>
      </c>
      <c r="I103" s="644" t="s">
        <v>583</v>
      </c>
      <c r="J103" s="644" t="s">
        <v>595</v>
      </c>
      <c r="K103" s="633"/>
      <c r="L103" s="696"/>
      <c r="M103" s="697"/>
      <c r="N103" s="697"/>
      <c r="O103" s="697"/>
      <c r="P103" s="697"/>
      <c r="Q103" s="697"/>
      <c r="R103" s="697"/>
      <c r="S103" s="697">
        <v>1734.15</v>
      </c>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v>25072052.250506088</v>
      </c>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t="s">
        <v>115</v>
      </c>
      <c r="D104" s="692"/>
      <c r="E104" s="692"/>
      <c r="F104" s="692"/>
      <c r="G104" s="692"/>
      <c r="H104" s="692">
        <v>2017</v>
      </c>
      <c r="I104" s="644" t="s">
        <v>583</v>
      </c>
      <c r="J104" s="644" t="s">
        <v>595</v>
      </c>
      <c r="K104" s="633"/>
      <c r="L104" s="696"/>
      <c r="M104" s="697"/>
      <c r="N104" s="697"/>
      <c r="O104" s="697"/>
      <c r="P104" s="697"/>
      <c r="Q104" s="697"/>
      <c r="R104" s="697"/>
      <c r="S104" s="697">
        <v>15.234201800000003</v>
      </c>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v>59745.491600000008</v>
      </c>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t="s">
        <v>122</v>
      </c>
      <c r="D105" s="692"/>
      <c r="E105" s="692"/>
      <c r="F105" s="692"/>
      <c r="G105" s="692"/>
      <c r="H105" s="692">
        <v>2017</v>
      </c>
      <c r="I105" s="644" t="s">
        <v>583</v>
      </c>
      <c r="J105" s="644" t="s">
        <v>595</v>
      </c>
      <c r="K105" s="633"/>
      <c r="L105" s="696"/>
      <c r="M105" s="697"/>
      <c r="N105" s="697"/>
      <c r="O105" s="697"/>
      <c r="P105" s="697"/>
      <c r="Q105" s="697"/>
      <c r="R105" s="697"/>
      <c r="S105" s="697">
        <v>24.425536458333283</v>
      </c>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v>207254.50800000023</v>
      </c>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t="s">
        <v>118</v>
      </c>
      <c r="D106" s="692"/>
      <c r="E106" s="692"/>
      <c r="F106" s="692"/>
      <c r="G106" s="692"/>
      <c r="H106" s="692">
        <v>2017</v>
      </c>
      <c r="I106" s="644" t="s">
        <v>583</v>
      </c>
      <c r="J106" s="644" t="s">
        <v>595</v>
      </c>
      <c r="K106" s="633"/>
      <c r="L106" s="696"/>
      <c r="M106" s="697"/>
      <c r="N106" s="697"/>
      <c r="O106" s="697"/>
      <c r="P106" s="697"/>
      <c r="Q106" s="697"/>
      <c r="R106" s="697"/>
      <c r="S106" s="697">
        <v>15074.55347309559</v>
      </c>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v>81617525.024381429</v>
      </c>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t="s">
        <v>755</v>
      </c>
      <c r="D107" s="692"/>
      <c r="E107" s="692"/>
      <c r="F107" s="692"/>
      <c r="G107" s="692"/>
      <c r="H107" s="692">
        <v>2017</v>
      </c>
      <c r="I107" s="644" t="s">
        <v>583</v>
      </c>
      <c r="J107" s="644" t="s">
        <v>595</v>
      </c>
      <c r="K107" s="633"/>
      <c r="L107" s="696"/>
      <c r="M107" s="697"/>
      <c r="N107" s="697"/>
      <c r="O107" s="697"/>
      <c r="P107" s="697"/>
      <c r="Q107" s="697"/>
      <c r="R107" s="697"/>
      <c r="S107" s="697">
        <v>82.630745708422111</v>
      </c>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v>170440.76855259412</v>
      </c>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t="s">
        <v>759</v>
      </c>
      <c r="D108" s="692"/>
      <c r="E108" s="692"/>
      <c r="F108" s="692"/>
      <c r="G108" s="692"/>
      <c r="H108" s="692">
        <v>2017</v>
      </c>
      <c r="I108" s="644" t="s">
        <v>583</v>
      </c>
      <c r="J108" s="644" t="s">
        <v>595</v>
      </c>
      <c r="K108" s="633"/>
      <c r="L108" s="696"/>
      <c r="M108" s="697"/>
      <c r="N108" s="697"/>
      <c r="O108" s="697"/>
      <c r="P108" s="697"/>
      <c r="Q108" s="697"/>
      <c r="R108" s="697"/>
      <c r="S108" s="697">
        <v>0</v>
      </c>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v>474578.27733227669</v>
      </c>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t="s">
        <v>119</v>
      </c>
      <c r="D109" s="692"/>
      <c r="E109" s="692"/>
      <c r="F109" s="692"/>
      <c r="G109" s="692"/>
      <c r="H109" s="692">
        <v>2017</v>
      </c>
      <c r="I109" s="644" t="s">
        <v>583</v>
      </c>
      <c r="J109" s="644" t="s">
        <v>595</v>
      </c>
      <c r="K109" s="633"/>
      <c r="L109" s="696"/>
      <c r="M109" s="697"/>
      <c r="N109" s="697"/>
      <c r="O109" s="697"/>
      <c r="P109" s="697"/>
      <c r="Q109" s="697"/>
      <c r="R109" s="697"/>
      <c r="S109" s="697">
        <v>750.26775621213403</v>
      </c>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3312400.3428010335</v>
      </c>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t="s">
        <v>127</v>
      </c>
      <c r="D110" s="692"/>
      <c r="E110" s="692"/>
      <c r="F110" s="692"/>
      <c r="G110" s="692"/>
      <c r="H110" s="692">
        <v>2017</v>
      </c>
      <c r="I110" s="644" t="s">
        <v>583</v>
      </c>
      <c r="J110" s="644" t="s">
        <v>595</v>
      </c>
      <c r="K110" s="633"/>
      <c r="L110" s="696"/>
      <c r="M110" s="697"/>
      <c r="N110" s="697"/>
      <c r="O110" s="697"/>
      <c r="P110" s="697"/>
      <c r="Q110" s="697"/>
      <c r="R110" s="697"/>
      <c r="S110" s="697">
        <v>6302.8350541912896</v>
      </c>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27741794.884503469</v>
      </c>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t="s">
        <v>760</v>
      </c>
      <c r="D111" s="692"/>
      <c r="E111" s="692"/>
      <c r="F111" s="692"/>
      <c r="G111" s="692"/>
      <c r="H111" s="692">
        <v>2017</v>
      </c>
      <c r="I111" s="644" t="s">
        <v>583</v>
      </c>
      <c r="J111" s="644" t="s">
        <v>595</v>
      </c>
      <c r="K111" s="633"/>
      <c r="L111" s="696"/>
      <c r="M111" s="697"/>
      <c r="N111" s="697"/>
      <c r="O111" s="697"/>
      <c r="P111" s="697"/>
      <c r="Q111" s="697"/>
      <c r="R111" s="697"/>
      <c r="S111" s="697">
        <v>100.68825684977638</v>
      </c>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361728.23</v>
      </c>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t="s">
        <v>761</v>
      </c>
      <c r="D112" s="692"/>
      <c r="E112" s="692"/>
      <c r="F112" s="692"/>
      <c r="G112" s="692"/>
      <c r="H112" s="692">
        <v>2017</v>
      </c>
      <c r="I112" s="644" t="s">
        <v>583</v>
      </c>
      <c r="J112" s="644" t="s">
        <v>595</v>
      </c>
      <c r="K112" s="633"/>
      <c r="L112" s="696"/>
      <c r="M112" s="697"/>
      <c r="N112" s="697"/>
      <c r="O112" s="697"/>
      <c r="P112" s="697"/>
      <c r="Q112" s="697"/>
      <c r="R112" s="697"/>
      <c r="S112" s="697">
        <v>15074.55347309559</v>
      </c>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80100007.910046667</v>
      </c>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332"/>
  <sheetViews>
    <sheetView topLeftCell="A310" zoomScale="90" zoomScaleNormal="90" workbookViewId="0">
      <selection activeCell="F41" sqref="F4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9" t="s">
        <v>703</v>
      </c>
      <c r="C18" s="839"/>
      <c r="D18" s="839"/>
      <c r="E18" s="839"/>
      <c r="F18" s="839"/>
      <c r="G18" s="839"/>
      <c r="H18" s="839"/>
      <c r="I18" s="839"/>
      <c r="J18" s="839"/>
      <c r="K18" s="839"/>
      <c r="L18" s="839"/>
      <c r="M18" s="839"/>
      <c r="N18" s="839"/>
      <c r="O18" s="839"/>
      <c r="P18" s="839"/>
      <c r="Q18" s="839"/>
      <c r="R18" s="839"/>
      <c r="S18" s="839"/>
      <c r="T18" s="839"/>
      <c r="U18" s="839"/>
    </row>
    <row r="21" spans="2:21" ht="21">
      <c r="B21" s="744" t="s">
        <v>762</v>
      </c>
    </row>
    <row r="23" spans="2:21" ht="21">
      <c r="B23" s="744" t="s">
        <v>763</v>
      </c>
      <c r="C23" s="745"/>
      <c r="E23" s="745"/>
      <c r="F23" s="745"/>
      <c r="H23" s="744" t="s">
        <v>764</v>
      </c>
    </row>
    <row r="24" spans="2:21" ht="18.75" customHeight="1">
      <c r="B24" s="838" t="s">
        <v>682</v>
      </c>
      <c r="C24" s="838"/>
      <c r="D24" s="838"/>
      <c r="E24" s="838"/>
      <c r="F24" s="838"/>
      <c r="H24" s="12" t="s">
        <v>690</v>
      </c>
      <c r="M24" s="12" t="s">
        <v>691</v>
      </c>
    </row>
    <row r="25" spans="2:21" ht="45">
      <c r="B25" s="741" t="s">
        <v>62</v>
      </c>
      <c r="C25" s="741" t="s">
        <v>683</v>
      </c>
      <c r="D25" s="741" t="s">
        <v>684</v>
      </c>
      <c r="E25" s="741" t="s">
        <v>686</v>
      </c>
      <c r="F25" s="741" t="s">
        <v>685</v>
      </c>
      <c r="H25" s="741" t="s">
        <v>687</v>
      </c>
      <c r="I25" s="741" t="s">
        <v>688</v>
      </c>
      <c r="J25" s="741" t="s">
        <v>689</v>
      </c>
      <c r="K25" s="741" t="s">
        <v>683</v>
      </c>
      <c r="M25" s="741" t="s">
        <v>687</v>
      </c>
      <c r="N25" s="741" t="s">
        <v>688</v>
      </c>
      <c r="O25" s="741" t="s">
        <v>689</v>
      </c>
      <c r="P25" s="741" t="s">
        <v>683</v>
      </c>
    </row>
    <row r="26" spans="2:21" ht="18">
      <c r="B26" s="748"/>
      <c r="C26" s="748" t="s">
        <v>693</v>
      </c>
      <c r="D26" s="748" t="s">
        <v>694</v>
      </c>
      <c r="E26" s="748" t="s">
        <v>695</v>
      </c>
      <c r="F26" s="748" t="s">
        <v>696</v>
      </c>
      <c r="H26" s="748"/>
      <c r="I26" s="748" t="s">
        <v>697</v>
      </c>
      <c r="J26" s="748" t="s">
        <v>698</v>
      </c>
      <c r="K26" s="748" t="s">
        <v>699</v>
      </c>
      <c r="M26" s="748"/>
      <c r="N26" s="748" t="s">
        <v>700</v>
      </c>
      <c r="O26" s="748" t="s">
        <v>701</v>
      </c>
      <c r="P26" s="748" t="s">
        <v>702</v>
      </c>
    </row>
    <row r="27" spans="2:21" ht="15.75" customHeight="1">
      <c r="B27" s="743">
        <v>42005</v>
      </c>
      <c r="C27" s="750">
        <f>K68</f>
        <v>2297.0150000000003</v>
      </c>
      <c r="D27" s="749"/>
      <c r="E27" s="760">
        <v>0.75918851053382785</v>
      </c>
      <c r="F27" s="742"/>
      <c r="H27" s="742" t="s">
        <v>769</v>
      </c>
      <c r="I27" s="742">
        <v>7.2999999999999995E-2</v>
      </c>
      <c r="J27" s="742"/>
      <c r="K27" s="742">
        <f>I27*J27</f>
        <v>0</v>
      </c>
      <c r="M27" s="742" t="s">
        <v>780</v>
      </c>
      <c r="N27" s="742">
        <v>0.02</v>
      </c>
      <c r="O27" s="742">
        <v>2</v>
      </c>
      <c r="P27" s="742">
        <f>N27*O27</f>
        <v>0.04</v>
      </c>
    </row>
    <row r="28" spans="2:21" ht="15.75" customHeight="1">
      <c r="B28" s="743">
        <v>42036</v>
      </c>
      <c r="C28" s="751">
        <f>P68</f>
        <v>941.37500000000034</v>
      </c>
      <c r="D28" s="752">
        <f>C28-$C$27</f>
        <v>-1355.6399999999999</v>
      </c>
      <c r="E28" s="760">
        <v>0.75918851053382785</v>
      </c>
      <c r="F28" s="762">
        <f>D28*E28</f>
        <v>-1029.1863124200784</v>
      </c>
      <c r="H28" s="742" t="s">
        <v>770</v>
      </c>
      <c r="I28" s="742">
        <v>9.6000000000000002E-2</v>
      </c>
      <c r="J28" s="742">
        <v>38</v>
      </c>
      <c r="K28" s="742">
        <f t="shared" ref="K28:K37" si="0">I28*J28</f>
        <v>3.6480000000000001</v>
      </c>
      <c r="M28" s="742" t="s">
        <v>781</v>
      </c>
      <c r="N28" s="742">
        <v>0.02</v>
      </c>
      <c r="O28" s="742">
        <v>2</v>
      </c>
      <c r="P28" s="742">
        <f t="shared" ref="P28:P66" si="1">N28*O28</f>
        <v>0.04</v>
      </c>
    </row>
    <row r="29" spans="2:21" ht="15.75" customHeight="1">
      <c r="B29" s="743">
        <v>42064</v>
      </c>
      <c r="C29" s="756">
        <f>C28</f>
        <v>941.37500000000034</v>
      </c>
      <c r="D29" s="752">
        <f t="shared" ref="D29:D38" si="2">C29-$C$27</f>
        <v>-1355.6399999999999</v>
      </c>
      <c r="E29" s="760">
        <v>0.75918851053382785</v>
      </c>
      <c r="F29" s="762">
        <f t="shared" ref="F29:F38" si="3">D29*E29</f>
        <v>-1029.1863124200784</v>
      </c>
      <c r="H29" s="742" t="s">
        <v>771</v>
      </c>
      <c r="I29" s="742">
        <v>0.13200000000000001</v>
      </c>
      <c r="J29" s="742">
        <v>6102</v>
      </c>
      <c r="K29" s="742">
        <f t="shared" si="0"/>
        <v>805.46400000000006</v>
      </c>
      <c r="M29" s="742" t="s">
        <v>782</v>
      </c>
      <c r="N29" s="742">
        <v>6.5000000000000002E-2</v>
      </c>
      <c r="O29" s="742">
        <v>24</v>
      </c>
      <c r="P29" s="742">
        <f t="shared" si="1"/>
        <v>1.56</v>
      </c>
    </row>
    <row r="30" spans="2:21" ht="15.75" customHeight="1">
      <c r="B30" s="743">
        <v>42095</v>
      </c>
      <c r="C30" s="756">
        <f t="shared" ref="C30:C38" si="4">C29</f>
        <v>941.37500000000034</v>
      </c>
      <c r="D30" s="752">
        <f t="shared" si="2"/>
        <v>-1355.6399999999999</v>
      </c>
      <c r="E30" s="760">
        <v>0.75918851053382785</v>
      </c>
      <c r="F30" s="762">
        <f t="shared" si="3"/>
        <v>-1029.1863124200784</v>
      </c>
      <c r="H30" s="742" t="s">
        <v>772</v>
      </c>
      <c r="I30" s="742">
        <v>0.186</v>
      </c>
      <c r="J30" s="742">
        <v>1580</v>
      </c>
      <c r="K30" s="742">
        <f t="shared" si="0"/>
        <v>293.88</v>
      </c>
      <c r="M30" s="742" t="s">
        <v>783</v>
      </c>
      <c r="N30" s="742">
        <v>0.13500000000000001</v>
      </c>
      <c r="O30" s="742">
        <v>360</v>
      </c>
      <c r="P30" s="742">
        <f t="shared" si="1"/>
        <v>48.6</v>
      </c>
    </row>
    <row r="31" spans="2:21" ht="15.75" customHeight="1">
      <c r="B31" s="743">
        <v>42125</v>
      </c>
      <c r="C31" s="756">
        <f t="shared" si="4"/>
        <v>941.37500000000034</v>
      </c>
      <c r="D31" s="752">
        <f t="shared" si="2"/>
        <v>-1355.6399999999999</v>
      </c>
      <c r="E31" s="760">
        <v>0.75918851053382785</v>
      </c>
      <c r="F31" s="762">
        <f t="shared" si="3"/>
        <v>-1029.1863124200784</v>
      </c>
      <c r="H31" s="742" t="s">
        <v>773</v>
      </c>
      <c r="I31" s="742">
        <v>0.24099999999999999</v>
      </c>
      <c r="J31" s="742">
        <v>1703</v>
      </c>
      <c r="K31" s="742">
        <f t="shared" si="0"/>
        <v>410.423</v>
      </c>
      <c r="M31" s="742" t="s">
        <v>784</v>
      </c>
      <c r="N31" s="742">
        <v>0.13300000000000001</v>
      </c>
      <c r="O31" s="742">
        <v>14</v>
      </c>
      <c r="P31" s="742">
        <f t="shared" si="1"/>
        <v>1.8620000000000001</v>
      </c>
    </row>
    <row r="32" spans="2:21" ht="15.75" customHeight="1">
      <c r="B32" s="743">
        <v>42156</v>
      </c>
      <c r="C32" s="756">
        <f t="shared" si="4"/>
        <v>941.37500000000034</v>
      </c>
      <c r="D32" s="752">
        <f t="shared" si="2"/>
        <v>-1355.6399999999999</v>
      </c>
      <c r="E32" s="760">
        <v>0.75918851053382785</v>
      </c>
      <c r="F32" s="762">
        <f t="shared" si="3"/>
        <v>-1029.1863124200784</v>
      </c>
      <c r="H32" s="742" t="s">
        <v>774</v>
      </c>
      <c r="I32" s="742">
        <v>0.3</v>
      </c>
      <c r="J32" s="742">
        <v>2612</v>
      </c>
      <c r="K32" s="742">
        <f t="shared" si="0"/>
        <v>783.6</v>
      </c>
      <c r="M32" s="742" t="s">
        <v>785</v>
      </c>
      <c r="N32" s="742">
        <v>0.1</v>
      </c>
      <c r="O32" s="742">
        <v>234</v>
      </c>
      <c r="P32" s="742">
        <f t="shared" si="1"/>
        <v>23.400000000000002</v>
      </c>
    </row>
    <row r="33" spans="2:16" ht="15.75" customHeight="1">
      <c r="B33" s="743">
        <v>42186</v>
      </c>
      <c r="C33" s="756">
        <f t="shared" si="4"/>
        <v>941.37500000000034</v>
      </c>
      <c r="D33" s="752">
        <f t="shared" si="2"/>
        <v>-1355.6399999999999</v>
      </c>
      <c r="E33" s="760">
        <v>0.75918851053382785</v>
      </c>
      <c r="F33" s="762">
        <f t="shared" si="3"/>
        <v>-1029.1863124200784</v>
      </c>
      <c r="H33" s="742" t="s">
        <v>775</v>
      </c>
      <c r="I33" s="742">
        <v>0.47</v>
      </c>
      <c r="J33" s="742"/>
      <c r="K33" s="742">
        <f t="shared" si="0"/>
        <v>0</v>
      </c>
      <c r="M33" s="742" t="s">
        <v>786</v>
      </c>
      <c r="N33" s="742">
        <v>0.158</v>
      </c>
      <c r="O33" s="742">
        <v>73</v>
      </c>
      <c r="P33" s="742">
        <f t="shared" si="1"/>
        <v>11.534000000000001</v>
      </c>
    </row>
    <row r="34" spans="2:16" ht="15.75" customHeight="1">
      <c r="B34" s="743">
        <v>42217</v>
      </c>
      <c r="C34" s="756">
        <f t="shared" si="4"/>
        <v>941.37500000000034</v>
      </c>
      <c r="D34" s="752">
        <f t="shared" si="2"/>
        <v>-1355.6399999999999</v>
      </c>
      <c r="E34" s="760">
        <v>0.75918851053382785</v>
      </c>
      <c r="F34" s="762">
        <f t="shared" si="3"/>
        <v>-1029.1863124200784</v>
      </c>
      <c r="H34" s="742" t="s">
        <v>776</v>
      </c>
      <c r="I34" s="742">
        <v>0.158</v>
      </c>
      <c r="J34" s="742"/>
      <c r="K34" s="742">
        <f t="shared" si="0"/>
        <v>0</v>
      </c>
      <c r="M34" s="742" t="s">
        <v>787</v>
      </c>
      <c r="N34" s="742">
        <v>0.13500000000000001</v>
      </c>
      <c r="O34" s="742">
        <v>344</v>
      </c>
      <c r="P34" s="742">
        <f t="shared" si="1"/>
        <v>46.440000000000005</v>
      </c>
    </row>
    <row r="35" spans="2:16" ht="15.75" customHeight="1">
      <c r="B35" s="743">
        <v>42248</v>
      </c>
      <c r="C35" s="756">
        <f t="shared" si="4"/>
        <v>941.37500000000034</v>
      </c>
      <c r="D35" s="752">
        <f t="shared" si="2"/>
        <v>-1355.6399999999999</v>
      </c>
      <c r="E35" s="760">
        <v>0.75918851053382785</v>
      </c>
      <c r="F35" s="762">
        <f t="shared" si="3"/>
        <v>-1029.1863124200784</v>
      </c>
      <c r="H35" s="742" t="s">
        <v>777</v>
      </c>
      <c r="I35" s="742">
        <v>0.20200000000000001</v>
      </c>
      <c r="J35" s="742"/>
      <c r="K35" s="742">
        <f t="shared" si="0"/>
        <v>0</v>
      </c>
      <c r="M35" s="742" t="s">
        <v>788</v>
      </c>
      <c r="N35" s="742">
        <v>8.4000000000000005E-2</v>
      </c>
      <c r="O35" s="742">
        <v>35</v>
      </c>
      <c r="P35" s="742">
        <f t="shared" si="1"/>
        <v>2.9400000000000004</v>
      </c>
    </row>
    <row r="36" spans="2:16" ht="15.75" customHeight="1">
      <c r="B36" s="743">
        <v>42278</v>
      </c>
      <c r="C36" s="756">
        <f t="shared" si="4"/>
        <v>941.37500000000034</v>
      </c>
      <c r="D36" s="752">
        <f t="shared" si="2"/>
        <v>-1355.6399999999999</v>
      </c>
      <c r="E36" s="760">
        <v>0.75918851053382785</v>
      </c>
      <c r="F36" s="762">
        <f t="shared" si="3"/>
        <v>-1029.1863124200784</v>
      </c>
      <c r="H36" s="742" t="s">
        <v>778</v>
      </c>
      <c r="I36" s="742">
        <v>0.25</v>
      </c>
      <c r="J36" s="742"/>
      <c r="K36" s="742">
        <f t="shared" si="0"/>
        <v>0</v>
      </c>
      <c r="M36" s="742" t="s">
        <v>789</v>
      </c>
      <c r="N36" s="742">
        <v>0.11700000000000001</v>
      </c>
      <c r="O36" s="742">
        <v>124</v>
      </c>
      <c r="P36" s="742">
        <f t="shared" si="1"/>
        <v>14.508000000000001</v>
      </c>
    </row>
    <row r="37" spans="2:16" ht="15.75" customHeight="1">
      <c r="B37" s="743">
        <v>42309</v>
      </c>
      <c r="C37" s="756">
        <f t="shared" si="4"/>
        <v>941.37500000000034</v>
      </c>
      <c r="D37" s="752">
        <f t="shared" si="2"/>
        <v>-1355.6399999999999</v>
      </c>
      <c r="E37" s="760">
        <v>0.75918851053382785</v>
      </c>
      <c r="F37" s="762">
        <f t="shared" si="3"/>
        <v>-1029.1863124200784</v>
      </c>
      <c r="H37" s="742" t="s">
        <v>779</v>
      </c>
      <c r="I37" s="742">
        <v>0.4</v>
      </c>
      <c r="J37" s="742"/>
      <c r="K37" s="742">
        <f t="shared" si="0"/>
        <v>0</v>
      </c>
      <c r="M37" s="742" t="s">
        <v>790</v>
      </c>
      <c r="N37" s="742">
        <v>0.113</v>
      </c>
      <c r="O37" s="742">
        <v>414</v>
      </c>
      <c r="P37" s="742">
        <f t="shared" si="1"/>
        <v>46.782000000000004</v>
      </c>
    </row>
    <row r="38" spans="2:16" ht="15.75" customHeight="1">
      <c r="B38" s="743">
        <v>42339</v>
      </c>
      <c r="C38" s="756">
        <f t="shared" si="4"/>
        <v>941.37500000000034</v>
      </c>
      <c r="D38" s="752">
        <f t="shared" si="2"/>
        <v>-1355.6399999999999</v>
      </c>
      <c r="E38" s="760">
        <v>0.75918851053382785</v>
      </c>
      <c r="F38" s="762">
        <f t="shared" si="3"/>
        <v>-1029.1863124200784</v>
      </c>
      <c r="H38" s="742"/>
      <c r="I38" s="742"/>
      <c r="J38" s="742"/>
      <c r="K38" s="742"/>
      <c r="M38" s="742" t="s">
        <v>791</v>
      </c>
      <c r="N38" s="742">
        <v>8.4000000000000005E-2</v>
      </c>
      <c r="O38" s="742">
        <v>74</v>
      </c>
      <c r="P38" s="742">
        <f t="shared" si="1"/>
        <v>6.2160000000000002</v>
      </c>
    </row>
    <row r="39" spans="2:16" ht="16.350000000000001" customHeight="1">
      <c r="B39" s="753" t="s">
        <v>26</v>
      </c>
      <c r="C39" s="754"/>
      <c r="D39" s="754"/>
      <c r="E39" s="754"/>
      <c r="F39" s="766">
        <f>SUM(F28:F38)</f>
        <v>-11321.049436620864</v>
      </c>
      <c r="H39" s="742"/>
      <c r="I39" s="742"/>
      <c r="J39" s="742"/>
      <c r="K39" s="742"/>
      <c r="M39" s="742" t="s">
        <v>792</v>
      </c>
      <c r="N39" s="742">
        <v>6.8000000000000005E-2</v>
      </c>
      <c r="O39" s="742">
        <v>42</v>
      </c>
      <c r="P39" s="742">
        <f t="shared" si="1"/>
        <v>2.8560000000000003</v>
      </c>
    </row>
    <row r="40" spans="2:16">
      <c r="B40" s="743" t="s">
        <v>765</v>
      </c>
      <c r="C40" s="742"/>
      <c r="D40" s="742"/>
      <c r="E40" s="742"/>
      <c r="F40" s="761">
        <f>$F$39/11*12</f>
        <v>-12350.235749040943</v>
      </c>
      <c r="H40" s="742"/>
      <c r="I40" s="742"/>
      <c r="J40" s="742"/>
      <c r="K40" s="742"/>
      <c r="M40" s="742" t="s">
        <v>793</v>
      </c>
      <c r="N40" s="742">
        <v>9.1999999999999998E-2</v>
      </c>
      <c r="O40" s="742">
        <v>11</v>
      </c>
      <c r="P40" s="742">
        <f t="shared" si="1"/>
        <v>1.012</v>
      </c>
    </row>
    <row r="41" spans="2:16">
      <c r="B41" s="743" t="s">
        <v>766</v>
      </c>
      <c r="C41" s="742"/>
      <c r="D41" s="742"/>
      <c r="E41" s="742"/>
      <c r="F41" s="761">
        <f t="shared" ref="F41:F43" si="5">$F$39/11*12</f>
        <v>-12350.235749040943</v>
      </c>
      <c r="H41" s="742"/>
      <c r="I41" s="742"/>
      <c r="J41" s="742"/>
      <c r="K41" s="742"/>
      <c r="M41" s="742" t="s">
        <v>794</v>
      </c>
      <c r="N41" s="742">
        <v>7.8E-2</v>
      </c>
      <c r="O41" s="742">
        <v>11</v>
      </c>
      <c r="P41" s="742">
        <f t="shared" si="1"/>
        <v>0.85799999999999998</v>
      </c>
    </row>
    <row r="42" spans="2:16">
      <c r="B42" s="743" t="s">
        <v>767</v>
      </c>
      <c r="C42" s="742"/>
      <c r="D42" s="742"/>
      <c r="E42" s="742"/>
      <c r="F42" s="761">
        <f t="shared" si="5"/>
        <v>-12350.235749040943</v>
      </c>
      <c r="H42" s="742"/>
      <c r="I42" s="742"/>
      <c r="J42" s="742"/>
      <c r="K42" s="742"/>
      <c r="M42" s="742" t="s">
        <v>795</v>
      </c>
      <c r="N42" s="742">
        <v>9.9000000000000005E-2</v>
      </c>
      <c r="O42" s="742">
        <v>175</v>
      </c>
      <c r="P42" s="742">
        <f t="shared" si="1"/>
        <v>17.324999999999999</v>
      </c>
    </row>
    <row r="43" spans="2:16">
      <c r="B43" s="743" t="s">
        <v>768</v>
      </c>
      <c r="C43" s="742"/>
      <c r="D43" s="742"/>
      <c r="E43" s="742"/>
      <c r="F43" s="761">
        <f t="shared" si="5"/>
        <v>-12350.235749040943</v>
      </c>
      <c r="H43" s="742"/>
      <c r="I43" s="742"/>
      <c r="J43" s="742"/>
      <c r="K43" s="742"/>
      <c r="M43" s="742" t="s">
        <v>796</v>
      </c>
      <c r="N43" s="742">
        <v>0.158</v>
      </c>
      <c r="O43" s="742">
        <v>370</v>
      </c>
      <c r="P43" s="742">
        <f t="shared" si="1"/>
        <v>58.46</v>
      </c>
    </row>
    <row r="44" spans="2:16">
      <c r="H44" s="742"/>
      <c r="I44" s="742"/>
      <c r="J44" s="742"/>
      <c r="K44" s="742"/>
      <c r="M44" s="742" t="s">
        <v>797</v>
      </c>
      <c r="N44" s="742">
        <v>9.9000000000000005E-2</v>
      </c>
      <c r="O44" s="742">
        <v>28</v>
      </c>
      <c r="P44" s="742">
        <f t="shared" si="1"/>
        <v>2.7720000000000002</v>
      </c>
    </row>
    <row r="45" spans="2:16">
      <c r="H45" s="742"/>
      <c r="I45" s="742"/>
      <c r="J45" s="742"/>
      <c r="K45" s="742"/>
      <c r="M45" s="742" t="s">
        <v>798</v>
      </c>
      <c r="N45" s="742">
        <v>5.6000000000000001E-2</v>
      </c>
      <c r="O45" s="742">
        <v>7211</v>
      </c>
      <c r="P45" s="742">
        <f t="shared" si="1"/>
        <v>403.81600000000003</v>
      </c>
    </row>
    <row r="46" spans="2:16">
      <c r="H46" s="742"/>
      <c r="I46" s="742"/>
      <c r="J46" s="742"/>
      <c r="K46" s="742"/>
      <c r="M46" s="742" t="s">
        <v>799</v>
      </c>
      <c r="N46" s="742">
        <v>8.1000000000000003E-2</v>
      </c>
      <c r="O46" s="742">
        <v>574</v>
      </c>
      <c r="P46" s="742">
        <f t="shared" si="1"/>
        <v>46.494</v>
      </c>
    </row>
    <row r="47" spans="2:16">
      <c r="H47" s="742"/>
      <c r="I47" s="742"/>
      <c r="J47" s="742"/>
      <c r="K47" s="742"/>
      <c r="M47" s="742" t="s">
        <v>800</v>
      </c>
      <c r="N47" s="742">
        <v>5.6000000000000001E-2</v>
      </c>
      <c r="O47" s="742">
        <v>364</v>
      </c>
      <c r="P47" s="742">
        <f t="shared" si="1"/>
        <v>20.384</v>
      </c>
    </row>
    <row r="48" spans="2:16">
      <c r="H48" s="742"/>
      <c r="I48" s="742"/>
      <c r="J48" s="742"/>
      <c r="K48" s="742"/>
      <c r="M48" s="742" t="s">
        <v>801</v>
      </c>
      <c r="N48" s="742">
        <v>4.3999999999999997E-2</v>
      </c>
      <c r="O48" s="742">
        <v>38</v>
      </c>
      <c r="P48" s="742">
        <f t="shared" si="1"/>
        <v>1.6719999999999999</v>
      </c>
    </row>
    <row r="49" spans="8:16">
      <c r="H49" s="742"/>
      <c r="I49" s="742"/>
      <c r="J49" s="742"/>
      <c r="K49" s="742"/>
      <c r="M49" s="742" t="s">
        <v>802</v>
      </c>
      <c r="N49" s="742">
        <v>0.11</v>
      </c>
      <c r="O49" s="742">
        <v>1236</v>
      </c>
      <c r="P49" s="742">
        <f t="shared" si="1"/>
        <v>135.96</v>
      </c>
    </row>
    <row r="50" spans="8:16">
      <c r="H50" s="742"/>
      <c r="I50" s="742"/>
      <c r="J50" s="742"/>
      <c r="K50" s="742"/>
      <c r="M50" s="742" t="s">
        <v>803</v>
      </c>
      <c r="N50" s="742">
        <v>0.1</v>
      </c>
      <c r="O50" s="742">
        <v>3</v>
      </c>
      <c r="P50" s="742">
        <f t="shared" si="1"/>
        <v>0.30000000000000004</v>
      </c>
    </row>
    <row r="51" spans="8:16">
      <c r="H51" s="742"/>
      <c r="I51" s="742"/>
      <c r="J51" s="742"/>
      <c r="K51" s="742"/>
      <c r="M51" s="742" t="s">
        <v>804</v>
      </c>
      <c r="N51" s="742">
        <v>0.13500000000000001</v>
      </c>
      <c r="O51" s="742">
        <v>30</v>
      </c>
      <c r="P51" s="742">
        <f t="shared" si="1"/>
        <v>4.0500000000000007</v>
      </c>
    </row>
    <row r="52" spans="8:16">
      <c r="H52" s="742"/>
      <c r="I52" s="742"/>
      <c r="J52" s="742"/>
      <c r="K52" s="742"/>
      <c r="M52" s="742" t="s">
        <v>805</v>
      </c>
      <c r="N52" s="742">
        <v>0.113</v>
      </c>
      <c r="O52" s="742">
        <v>1</v>
      </c>
      <c r="P52" s="742">
        <f t="shared" si="1"/>
        <v>0.113</v>
      </c>
    </row>
    <row r="53" spans="8:16">
      <c r="H53" s="742"/>
      <c r="I53" s="742"/>
      <c r="J53" s="742"/>
      <c r="K53" s="742"/>
      <c r="M53" s="742" t="s">
        <v>806</v>
      </c>
      <c r="N53" s="742">
        <v>0.11700000000000001</v>
      </c>
      <c r="O53" s="742">
        <v>6</v>
      </c>
      <c r="P53" s="742">
        <f t="shared" si="1"/>
        <v>0.70200000000000007</v>
      </c>
    </row>
    <row r="54" spans="8:16">
      <c r="H54" s="742"/>
      <c r="I54" s="742"/>
      <c r="J54" s="742"/>
      <c r="K54" s="742"/>
      <c r="M54" s="742" t="s">
        <v>807</v>
      </c>
      <c r="N54" s="742">
        <v>6.8000000000000005E-2</v>
      </c>
      <c r="O54" s="742">
        <v>1</v>
      </c>
      <c r="P54" s="742">
        <f t="shared" si="1"/>
        <v>6.8000000000000005E-2</v>
      </c>
    </row>
    <row r="55" spans="8:16">
      <c r="H55" s="742"/>
      <c r="I55" s="742"/>
      <c r="J55" s="742"/>
      <c r="K55" s="742"/>
      <c r="M55" s="742" t="s">
        <v>808</v>
      </c>
      <c r="N55" s="742">
        <v>9.9000000000000005E-2</v>
      </c>
      <c r="O55" s="742">
        <v>3</v>
      </c>
      <c r="P55" s="742">
        <f t="shared" si="1"/>
        <v>0.29700000000000004</v>
      </c>
    </row>
    <row r="56" spans="8:16">
      <c r="H56" s="742"/>
      <c r="I56" s="742"/>
      <c r="J56" s="742"/>
      <c r="K56" s="742"/>
      <c r="M56" s="742" t="s">
        <v>809</v>
      </c>
      <c r="N56" s="742">
        <v>7.8E-2</v>
      </c>
      <c r="O56" s="742">
        <v>1</v>
      </c>
      <c r="P56" s="742">
        <f t="shared" si="1"/>
        <v>7.8E-2</v>
      </c>
    </row>
    <row r="57" spans="8:16">
      <c r="H57" s="742"/>
      <c r="I57" s="742"/>
      <c r="J57" s="742"/>
      <c r="K57" s="742"/>
      <c r="M57" s="742" t="s">
        <v>810</v>
      </c>
      <c r="N57" s="742">
        <v>0.13500000000000001</v>
      </c>
      <c r="O57" s="742">
        <v>35</v>
      </c>
      <c r="P57" s="742">
        <f t="shared" si="1"/>
        <v>4.7250000000000005</v>
      </c>
    </row>
    <row r="58" spans="8:16">
      <c r="H58" s="742"/>
      <c r="I58" s="742"/>
      <c r="J58" s="742"/>
      <c r="K58" s="742"/>
      <c r="M58" s="742" t="s">
        <v>811</v>
      </c>
      <c r="N58" s="742">
        <v>0.17499999999999999</v>
      </c>
      <c r="O58" s="742">
        <v>2</v>
      </c>
      <c r="P58" s="742">
        <f t="shared" si="1"/>
        <v>0.35</v>
      </c>
    </row>
    <row r="59" spans="8:16">
      <c r="H59" s="742"/>
      <c r="I59" s="742"/>
      <c r="J59" s="742"/>
      <c r="K59" s="742"/>
      <c r="M59" s="742" t="s">
        <v>812</v>
      </c>
      <c r="N59" s="742">
        <v>6.5000000000000002E-2</v>
      </c>
      <c r="O59" s="742">
        <v>1</v>
      </c>
      <c r="P59" s="742">
        <f t="shared" si="1"/>
        <v>6.5000000000000002E-2</v>
      </c>
    </row>
    <row r="60" spans="8:16">
      <c r="H60" s="742"/>
      <c r="I60" s="742"/>
      <c r="J60" s="742"/>
      <c r="K60" s="742"/>
      <c r="M60" s="742" t="s">
        <v>813</v>
      </c>
      <c r="N60" s="742">
        <v>0.158</v>
      </c>
      <c r="O60" s="742">
        <v>11</v>
      </c>
      <c r="P60" s="742">
        <f t="shared" si="1"/>
        <v>1.738</v>
      </c>
    </row>
    <row r="61" spans="8:16">
      <c r="H61" s="742"/>
      <c r="I61" s="742"/>
      <c r="J61" s="742"/>
      <c r="K61" s="742"/>
      <c r="M61" s="742" t="s">
        <v>814</v>
      </c>
      <c r="N61" s="742">
        <v>9.9000000000000005E-2</v>
      </c>
      <c r="O61" s="742">
        <v>12</v>
      </c>
      <c r="P61" s="742">
        <f t="shared" si="1"/>
        <v>1.1880000000000002</v>
      </c>
    </row>
    <row r="62" spans="8:16">
      <c r="H62" s="742"/>
      <c r="I62" s="742"/>
      <c r="J62" s="742"/>
      <c r="K62" s="742"/>
      <c r="M62" s="742" t="s">
        <v>815</v>
      </c>
      <c r="N62" s="742">
        <v>0.25</v>
      </c>
      <c r="O62" s="742">
        <v>54</v>
      </c>
      <c r="P62" s="742">
        <f t="shared" si="1"/>
        <v>13.5</v>
      </c>
    </row>
    <row r="63" spans="8:16">
      <c r="H63" s="742"/>
      <c r="I63" s="742"/>
      <c r="J63" s="742"/>
      <c r="K63" s="742"/>
      <c r="M63" s="742" t="s">
        <v>816</v>
      </c>
      <c r="N63" s="742">
        <v>0.1</v>
      </c>
      <c r="O63" s="742">
        <v>11</v>
      </c>
      <c r="P63" s="742">
        <f t="shared" si="1"/>
        <v>1.1000000000000001</v>
      </c>
    </row>
    <row r="64" spans="8:16">
      <c r="H64" s="742"/>
      <c r="I64" s="742"/>
      <c r="J64" s="742"/>
      <c r="K64" s="742"/>
      <c r="M64" s="742" t="s">
        <v>817</v>
      </c>
      <c r="N64" s="742">
        <v>0.11700000000000001</v>
      </c>
      <c r="O64" s="742">
        <v>5</v>
      </c>
      <c r="P64" s="742">
        <f t="shared" si="1"/>
        <v>0.58500000000000008</v>
      </c>
    </row>
    <row r="65" spans="2:16">
      <c r="H65" s="742"/>
      <c r="I65" s="742"/>
      <c r="J65" s="742"/>
      <c r="K65" s="742"/>
      <c r="M65" s="742" t="s">
        <v>818</v>
      </c>
      <c r="N65" s="742">
        <v>0.158</v>
      </c>
      <c r="O65" s="742">
        <v>20</v>
      </c>
      <c r="P65" s="742">
        <f t="shared" si="1"/>
        <v>3.16</v>
      </c>
    </row>
    <row r="66" spans="2:16">
      <c r="H66" s="742"/>
      <c r="I66" s="742"/>
      <c r="J66" s="742"/>
      <c r="K66" s="742"/>
      <c r="M66" s="742" t="s">
        <v>819</v>
      </c>
      <c r="N66" s="742">
        <v>0.17499999999999999</v>
      </c>
      <c r="O66" s="742">
        <v>79</v>
      </c>
      <c r="P66" s="742">
        <f t="shared" si="1"/>
        <v>13.824999999999999</v>
      </c>
    </row>
    <row r="67" spans="2:16">
      <c r="H67" s="742"/>
      <c r="I67" s="742"/>
      <c r="J67" s="742"/>
      <c r="K67" s="742"/>
      <c r="M67" s="742"/>
      <c r="N67" s="742"/>
      <c r="O67" s="742"/>
      <c r="P67" s="742"/>
    </row>
    <row r="68" spans="2:16">
      <c r="H68" s="753" t="s">
        <v>26</v>
      </c>
      <c r="I68" s="754"/>
      <c r="J68" s="754"/>
      <c r="K68" s="750">
        <f>SUM(K27:K67)</f>
        <v>2297.0150000000003</v>
      </c>
      <c r="M68" s="753" t="s">
        <v>26</v>
      </c>
      <c r="N68" s="754"/>
      <c r="O68" s="754"/>
      <c r="P68" s="751">
        <f>SUM(P27:P67)</f>
        <v>941.37500000000034</v>
      </c>
    </row>
    <row r="70" spans="2:16" ht="21">
      <c r="B70" s="757" t="s">
        <v>820</v>
      </c>
    </row>
    <row r="72" spans="2:16" ht="21">
      <c r="B72" s="757" t="s">
        <v>821</v>
      </c>
      <c r="C72" s="758"/>
      <c r="E72" s="758"/>
      <c r="F72" s="758"/>
      <c r="H72" s="757" t="s">
        <v>822</v>
      </c>
    </row>
    <row r="73" spans="2:16">
      <c r="B73" s="838" t="s">
        <v>682</v>
      </c>
      <c r="C73" s="838"/>
      <c r="D73" s="838"/>
      <c r="E73" s="838"/>
      <c r="F73" s="838"/>
      <c r="H73" s="12" t="s">
        <v>690</v>
      </c>
      <c r="M73" s="12" t="s">
        <v>691</v>
      </c>
    </row>
    <row r="74" spans="2:16" ht="45">
      <c r="B74" s="755" t="s">
        <v>62</v>
      </c>
      <c r="C74" s="755" t="s">
        <v>683</v>
      </c>
      <c r="D74" s="755" t="s">
        <v>684</v>
      </c>
      <c r="E74" s="755" t="s">
        <v>686</v>
      </c>
      <c r="F74" s="755" t="s">
        <v>685</v>
      </c>
      <c r="H74" s="755" t="s">
        <v>687</v>
      </c>
      <c r="I74" s="755" t="s">
        <v>688</v>
      </c>
      <c r="J74" s="755" t="s">
        <v>689</v>
      </c>
      <c r="K74" s="755" t="s">
        <v>683</v>
      </c>
      <c r="M74" s="755" t="s">
        <v>687</v>
      </c>
      <c r="N74" s="755" t="s">
        <v>688</v>
      </c>
      <c r="O74" s="755" t="s">
        <v>689</v>
      </c>
      <c r="P74" s="755" t="s">
        <v>683</v>
      </c>
    </row>
    <row r="75" spans="2:16" ht="18">
      <c r="B75" s="755"/>
      <c r="C75" s="755" t="s">
        <v>693</v>
      </c>
      <c r="D75" s="755" t="s">
        <v>694</v>
      </c>
      <c r="E75" s="755" t="s">
        <v>695</v>
      </c>
      <c r="F75" s="755" t="s">
        <v>696</v>
      </c>
      <c r="H75" s="755"/>
      <c r="I75" s="755" t="s">
        <v>697</v>
      </c>
      <c r="J75" s="755" t="s">
        <v>698</v>
      </c>
      <c r="K75" s="755" t="s">
        <v>699</v>
      </c>
      <c r="M75" s="755"/>
      <c r="N75" s="755" t="s">
        <v>700</v>
      </c>
      <c r="O75" s="755" t="s">
        <v>701</v>
      </c>
      <c r="P75" s="755" t="s">
        <v>702</v>
      </c>
    </row>
    <row r="76" spans="2:16">
      <c r="B76" s="759">
        <v>42005</v>
      </c>
      <c r="C76" s="750">
        <f>K97</f>
        <v>2007.943</v>
      </c>
      <c r="D76" s="749"/>
      <c r="E76" s="760">
        <v>0.75918851053382785</v>
      </c>
      <c r="F76" s="742"/>
      <c r="H76" s="742" t="s">
        <v>769</v>
      </c>
      <c r="I76" s="761">
        <v>7.2999999999999995E-2</v>
      </c>
      <c r="J76" s="742"/>
      <c r="K76" s="761">
        <f>I76*J76</f>
        <v>0</v>
      </c>
      <c r="M76" s="742" t="s">
        <v>823</v>
      </c>
      <c r="N76" s="742">
        <v>5.2999999999999999E-2</v>
      </c>
      <c r="O76" s="742">
        <v>1325</v>
      </c>
      <c r="P76" s="742">
        <f>N76*O76</f>
        <v>70.224999999999994</v>
      </c>
    </row>
    <row r="77" spans="2:16">
      <c r="B77" s="759">
        <v>42036</v>
      </c>
      <c r="C77" s="751">
        <f>P97</f>
        <v>659.89500000000021</v>
      </c>
      <c r="D77" s="752">
        <f>C77-$C$76</f>
        <v>-1348.0479999999998</v>
      </c>
      <c r="E77" s="760">
        <v>0.75918851053382785</v>
      </c>
      <c r="F77" s="762">
        <f>D77*E77</f>
        <v>-1023.4225532481054</v>
      </c>
      <c r="H77" s="742" t="s">
        <v>770</v>
      </c>
      <c r="I77" s="761">
        <v>9.6000000000000002E-2</v>
      </c>
      <c r="J77" s="742">
        <v>174</v>
      </c>
      <c r="K77" s="761">
        <f t="shared" ref="K77" si="6">I77*J77</f>
        <v>16.704000000000001</v>
      </c>
      <c r="M77" s="742" t="s">
        <v>824</v>
      </c>
      <c r="N77" s="742">
        <v>4.2999999999999997E-2</v>
      </c>
      <c r="O77" s="742">
        <v>5341</v>
      </c>
      <c r="P77" s="742">
        <f t="shared" ref="P77:P95" si="7">N77*O77</f>
        <v>229.66299999999998</v>
      </c>
    </row>
    <row r="78" spans="2:16">
      <c r="B78" s="759">
        <v>42064</v>
      </c>
      <c r="C78" s="763">
        <f>C77</f>
        <v>659.89500000000021</v>
      </c>
      <c r="D78" s="752">
        <f t="shared" ref="D78:D87" si="8">C78-$C$76</f>
        <v>-1348.0479999999998</v>
      </c>
      <c r="E78" s="760">
        <v>0.75918851053382785</v>
      </c>
      <c r="F78" s="762">
        <f t="shared" ref="F78:F87" si="9">D78*E78</f>
        <v>-1023.4225532481054</v>
      </c>
      <c r="H78" s="742" t="s">
        <v>771</v>
      </c>
      <c r="I78" s="761">
        <v>0.13200000000000001</v>
      </c>
      <c r="J78" s="742">
        <v>3548</v>
      </c>
      <c r="K78" s="761">
        <f>I78*J78</f>
        <v>468.33600000000001</v>
      </c>
      <c r="M78" s="742" t="s">
        <v>825</v>
      </c>
      <c r="N78" s="742">
        <v>0.10100000000000001</v>
      </c>
      <c r="O78" s="742">
        <v>1074</v>
      </c>
      <c r="P78" s="742">
        <f t="shared" si="7"/>
        <v>108.474</v>
      </c>
    </row>
    <row r="79" spans="2:16">
      <c r="B79" s="759">
        <v>42095</v>
      </c>
      <c r="C79" s="763">
        <f t="shared" ref="C79:C87" si="10">C78</f>
        <v>659.89500000000021</v>
      </c>
      <c r="D79" s="752">
        <f t="shared" si="8"/>
        <v>-1348.0479999999998</v>
      </c>
      <c r="E79" s="760">
        <v>0.75918851053382785</v>
      </c>
      <c r="F79" s="762">
        <f t="shared" si="9"/>
        <v>-1023.4225532481054</v>
      </c>
      <c r="H79" s="742" t="s">
        <v>772</v>
      </c>
      <c r="I79" s="761">
        <v>0.186</v>
      </c>
      <c r="J79" s="742">
        <v>4922</v>
      </c>
      <c r="K79" s="761">
        <f>I79*J79</f>
        <v>915.49199999999996</v>
      </c>
      <c r="M79" s="742" t="s">
        <v>826</v>
      </c>
      <c r="N79" s="742">
        <v>9.0999999999999998E-2</v>
      </c>
      <c r="O79" s="742">
        <v>225</v>
      </c>
      <c r="P79" s="742">
        <f t="shared" si="7"/>
        <v>20.474999999999998</v>
      </c>
    </row>
    <row r="80" spans="2:16">
      <c r="B80" s="759">
        <v>42125</v>
      </c>
      <c r="C80" s="763">
        <f t="shared" si="10"/>
        <v>659.89500000000021</v>
      </c>
      <c r="D80" s="752">
        <f t="shared" si="8"/>
        <v>-1348.0479999999998</v>
      </c>
      <c r="E80" s="760">
        <v>0.75918851053382785</v>
      </c>
      <c r="F80" s="762">
        <f t="shared" si="9"/>
        <v>-1023.4225532481054</v>
      </c>
      <c r="H80" s="742" t="s">
        <v>773</v>
      </c>
      <c r="I80" s="761">
        <v>0.24099999999999999</v>
      </c>
      <c r="J80" s="742">
        <v>439</v>
      </c>
      <c r="K80" s="761">
        <f>I80*J80</f>
        <v>105.79899999999999</v>
      </c>
      <c r="M80" s="742" t="s">
        <v>827</v>
      </c>
      <c r="N80" s="742">
        <v>5.6000000000000001E-2</v>
      </c>
      <c r="O80" s="742">
        <v>458</v>
      </c>
      <c r="P80" s="742">
        <f t="shared" si="7"/>
        <v>25.648</v>
      </c>
    </row>
    <row r="81" spans="2:16">
      <c r="B81" s="759">
        <v>42156</v>
      </c>
      <c r="C81" s="763">
        <f t="shared" si="10"/>
        <v>659.89500000000021</v>
      </c>
      <c r="D81" s="752">
        <f t="shared" si="8"/>
        <v>-1348.0479999999998</v>
      </c>
      <c r="E81" s="760">
        <v>0.75918851053382785</v>
      </c>
      <c r="F81" s="762">
        <f t="shared" si="9"/>
        <v>-1023.4225532481054</v>
      </c>
      <c r="H81" s="742" t="s">
        <v>774</v>
      </c>
      <c r="I81" s="761">
        <v>0.3</v>
      </c>
      <c r="J81" s="742">
        <v>1369</v>
      </c>
      <c r="K81" s="761">
        <f t="shared" ref="K81:K86" si="11">I81*J81</f>
        <v>410.7</v>
      </c>
      <c r="M81" s="742" t="s">
        <v>828</v>
      </c>
      <c r="N81" s="742">
        <v>6.5000000000000002E-2</v>
      </c>
      <c r="O81" s="742">
        <v>543</v>
      </c>
      <c r="P81" s="742">
        <f t="shared" si="7"/>
        <v>35.295000000000002</v>
      </c>
    </row>
    <row r="82" spans="2:16">
      <c r="B82" s="759">
        <v>42186</v>
      </c>
      <c r="C82" s="763">
        <f t="shared" si="10"/>
        <v>659.89500000000021</v>
      </c>
      <c r="D82" s="752">
        <f t="shared" si="8"/>
        <v>-1348.0479999999998</v>
      </c>
      <c r="E82" s="760">
        <v>0.75918851053382785</v>
      </c>
      <c r="F82" s="762">
        <f t="shared" si="9"/>
        <v>-1023.4225532481054</v>
      </c>
      <c r="H82" s="742" t="s">
        <v>775</v>
      </c>
      <c r="I82" s="761">
        <v>0.47</v>
      </c>
      <c r="J82" s="742">
        <v>193</v>
      </c>
      <c r="K82" s="761">
        <f t="shared" si="11"/>
        <v>90.71</v>
      </c>
      <c r="M82" s="742" t="s">
        <v>829</v>
      </c>
      <c r="N82" s="742">
        <v>8.3000000000000004E-2</v>
      </c>
      <c r="O82" s="742">
        <v>388</v>
      </c>
      <c r="P82" s="742">
        <f t="shared" si="7"/>
        <v>32.204000000000001</v>
      </c>
    </row>
    <row r="83" spans="2:16">
      <c r="B83" s="759">
        <v>42217</v>
      </c>
      <c r="C83" s="763">
        <f t="shared" si="10"/>
        <v>659.89500000000021</v>
      </c>
      <c r="D83" s="752">
        <f t="shared" si="8"/>
        <v>-1348.0479999999998</v>
      </c>
      <c r="E83" s="760">
        <v>0.75918851053382785</v>
      </c>
      <c r="F83" s="762">
        <f t="shared" si="9"/>
        <v>-1023.4225532481054</v>
      </c>
      <c r="H83" s="742" t="s">
        <v>776</v>
      </c>
      <c r="I83" s="761">
        <v>0.158</v>
      </c>
      <c r="J83" s="742"/>
      <c r="K83" s="761">
        <f t="shared" si="11"/>
        <v>0</v>
      </c>
      <c r="M83" s="742" t="s">
        <v>830</v>
      </c>
      <c r="N83" s="742">
        <v>7.2999999999999995E-2</v>
      </c>
      <c r="O83" s="742">
        <v>555</v>
      </c>
      <c r="P83" s="742">
        <f t="shared" si="7"/>
        <v>40.515000000000001</v>
      </c>
    </row>
    <row r="84" spans="2:16">
      <c r="B84" s="759">
        <v>42248</v>
      </c>
      <c r="C84" s="763">
        <f t="shared" si="10"/>
        <v>659.89500000000021</v>
      </c>
      <c r="D84" s="752">
        <f t="shared" si="8"/>
        <v>-1348.0479999999998</v>
      </c>
      <c r="E84" s="760">
        <v>0.75918851053382785</v>
      </c>
      <c r="F84" s="762">
        <f t="shared" si="9"/>
        <v>-1023.4225532481054</v>
      </c>
      <c r="H84" s="742" t="s">
        <v>777</v>
      </c>
      <c r="I84" s="761">
        <v>0.20200000000000001</v>
      </c>
      <c r="J84" s="742">
        <v>1</v>
      </c>
      <c r="K84" s="761">
        <f t="shared" si="11"/>
        <v>0.20200000000000001</v>
      </c>
      <c r="M84" s="742" t="s">
        <v>831</v>
      </c>
      <c r="N84" s="742">
        <v>0.153</v>
      </c>
      <c r="O84" s="742">
        <v>13</v>
      </c>
      <c r="P84" s="742">
        <f t="shared" si="7"/>
        <v>1.9889999999999999</v>
      </c>
    </row>
    <row r="85" spans="2:16">
      <c r="B85" s="759">
        <v>42278</v>
      </c>
      <c r="C85" s="763">
        <f t="shared" si="10"/>
        <v>659.89500000000021</v>
      </c>
      <c r="D85" s="752">
        <f t="shared" si="8"/>
        <v>-1348.0479999999998</v>
      </c>
      <c r="E85" s="760">
        <v>0.75918851053382785</v>
      </c>
      <c r="F85" s="762">
        <f t="shared" si="9"/>
        <v>-1023.4225532481054</v>
      </c>
      <c r="H85" s="742" t="s">
        <v>778</v>
      </c>
      <c r="I85" s="761">
        <v>0.25</v>
      </c>
      <c r="J85" s="742"/>
      <c r="K85" s="761">
        <f t="shared" si="11"/>
        <v>0</v>
      </c>
      <c r="M85" s="742" t="s">
        <v>832</v>
      </c>
      <c r="N85" s="742">
        <v>0.13400000000000001</v>
      </c>
      <c r="O85" s="742">
        <v>65</v>
      </c>
      <c r="P85" s="742">
        <f t="shared" si="7"/>
        <v>8.7100000000000009</v>
      </c>
    </row>
    <row r="86" spans="2:16">
      <c r="B86" s="759">
        <v>42309</v>
      </c>
      <c r="C86" s="763">
        <f t="shared" si="10"/>
        <v>659.89500000000021</v>
      </c>
      <c r="D86" s="752">
        <f t="shared" si="8"/>
        <v>-1348.0479999999998</v>
      </c>
      <c r="E86" s="760">
        <v>0.75918851053382785</v>
      </c>
      <c r="F86" s="762">
        <f t="shared" si="9"/>
        <v>-1023.4225532481054</v>
      </c>
      <c r="H86" s="742" t="s">
        <v>779</v>
      </c>
      <c r="I86" s="761">
        <v>0.4</v>
      </c>
      <c r="J86" s="742"/>
      <c r="K86" s="761">
        <f t="shared" si="11"/>
        <v>0</v>
      </c>
      <c r="M86" s="742" t="s">
        <v>833</v>
      </c>
      <c r="N86" s="742">
        <v>0.112</v>
      </c>
      <c r="O86" s="742">
        <v>110</v>
      </c>
      <c r="P86" s="742">
        <f t="shared" si="7"/>
        <v>12.32</v>
      </c>
    </row>
    <row r="87" spans="2:16">
      <c r="B87" s="759">
        <v>42339</v>
      </c>
      <c r="C87" s="763">
        <f t="shared" si="10"/>
        <v>659.89500000000021</v>
      </c>
      <c r="D87" s="752">
        <f t="shared" si="8"/>
        <v>-1348.0479999999998</v>
      </c>
      <c r="E87" s="760">
        <v>0.75918851053382785</v>
      </c>
      <c r="F87" s="762">
        <f t="shared" si="9"/>
        <v>-1023.4225532481054</v>
      </c>
      <c r="H87" s="742"/>
      <c r="I87" s="742"/>
      <c r="J87" s="742"/>
      <c r="K87" s="761"/>
      <c r="M87" s="742" t="s">
        <v>834</v>
      </c>
      <c r="N87" s="742">
        <v>0.16800000000000001</v>
      </c>
      <c r="O87" s="742">
        <v>403</v>
      </c>
      <c r="P87" s="742">
        <f t="shared" si="7"/>
        <v>67.704000000000008</v>
      </c>
    </row>
    <row r="88" spans="2:16">
      <c r="B88" s="753" t="s">
        <v>26</v>
      </c>
      <c r="C88" s="764"/>
      <c r="D88" s="765"/>
      <c r="E88" s="754"/>
      <c r="F88" s="766">
        <f>SUM(F77:F87)</f>
        <v>-11257.648085729157</v>
      </c>
      <c r="H88" s="742"/>
      <c r="I88" s="742"/>
      <c r="J88" s="742"/>
      <c r="K88" s="761"/>
      <c r="M88" s="742" t="s">
        <v>835</v>
      </c>
      <c r="N88" s="742">
        <v>4.7E-2</v>
      </c>
      <c r="O88" s="742">
        <v>125</v>
      </c>
      <c r="P88" s="742">
        <f t="shared" si="7"/>
        <v>5.875</v>
      </c>
    </row>
    <row r="89" spans="2:16">
      <c r="B89" s="743" t="s">
        <v>765</v>
      </c>
      <c r="C89" s="742"/>
      <c r="D89" s="742"/>
      <c r="E89" s="742"/>
      <c r="F89" s="761">
        <f>$F$88/11*12</f>
        <v>-12281.070638977262</v>
      </c>
      <c r="H89" s="742"/>
      <c r="I89" s="742"/>
      <c r="J89" s="742"/>
      <c r="K89" s="761"/>
      <c r="M89" s="742" t="s">
        <v>836</v>
      </c>
      <c r="N89" s="742">
        <v>3.7999999999999999E-2</v>
      </c>
      <c r="O89" s="742">
        <v>21</v>
      </c>
      <c r="P89" s="742">
        <f t="shared" si="7"/>
        <v>0.79799999999999993</v>
      </c>
    </row>
    <row r="90" spans="2:16">
      <c r="B90" s="743" t="s">
        <v>766</v>
      </c>
      <c r="C90" s="742"/>
      <c r="D90" s="742"/>
      <c r="E90" s="742"/>
      <c r="F90" s="761">
        <f>$F$88/11*12</f>
        <v>-12281.070638977262</v>
      </c>
      <c r="H90" s="742"/>
      <c r="I90" s="742"/>
      <c r="J90" s="742"/>
      <c r="K90" s="761"/>
      <c r="M90" s="742"/>
      <c r="N90" s="742"/>
      <c r="O90" s="742"/>
      <c r="P90" s="742">
        <f t="shared" si="7"/>
        <v>0</v>
      </c>
    </row>
    <row r="91" spans="2:16">
      <c r="B91" s="743" t="s">
        <v>767</v>
      </c>
      <c r="C91" s="742"/>
      <c r="D91" s="742"/>
      <c r="E91" s="742"/>
      <c r="F91" s="761">
        <f>$F$88/11*12</f>
        <v>-12281.070638977262</v>
      </c>
      <c r="H91" s="742"/>
      <c r="I91" s="742"/>
      <c r="J91" s="742"/>
      <c r="K91" s="761"/>
      <c r="M91" s="742"/>
      <c r="N91" s="742"/>
      <c r="O91" s="742"/>
      <c r="P91" s="742">
        <f t="shared" si="7"/>
        <v>0</v>
      </c>
    </row>
    <row r="92" spans="2:16">
      <c r="B92" s="743" t="s">
        <v>768</v>
      </c>
      <c r="C92" s="742"/>
      <c r="D92" s="742"/>
      <c r="E92" s="742"/>
      <c r="F92" s="761">
        <f>$F$88/11*12</f>
        <v>-12281.070638977262</v>
      </c>
      <c r="H92" s="742"/>
      <c r="I92" s="742"/>
      <c r="J92" s="742"/>
      <c r="K92" s="761"/>
      <c r="M92" s="742"/>
      <c r="N92" s="742"/>
      <c r="O92" s="742"/>
      <c r="P92" s="742">
        <f t="shared" si="7"/>
        <v>0</v>
      </c>
    </row>
    <row r="93" spans="2:16">
      <c r="H93" s="742"/>
      <c r="I93" s="742"/>
      <c r="J93" s="742"/>
      <c r="K93" s="761"/>
      <c r="M93" s="742"/>
      <c r="N93" s="742"/>
      <c r="O93" s="742"/>
      <c r="P93" s="742">
        <f t="shared" si="7"/>
        <v>0</v>
      </c>
    </row>
    <row r="94" spans="2:16">
      <c r="H94" s="742"/>
      <c r="I94" s="742"/>
      <c r="J94" s="742"/>
      <c r="K94" s="761"/>
      <c r="M94" s="742"/>
      <c r="N94" s="742"/>
      <c r="O94" s="742"/>
      <c r="P94" s="742">
        <f t="shared" si="7"/>
        <v>0</v>
      </c>
    </row>
    <row r="95" spans="2:16">
      <c r="H95" s="742"/>
      <c r="I95" s="742"/>
      <c r="J95" s="742"/>
      <c r="K95" s="761"/>
      <c r="M95" s="742"/>
      <c r="N95" s="742"/>
      <c r="O95" s="742"/>
      <c r="P95" s="742">
        <f t="shared" si="7"/>
        <v>0</v>
      </c>
    </row>
    <row r="96" spans="2:16">
      <c r="H96" s="742"/>
      <c r="I96" s="742"/>
      <c r="J96" s="742"/>
      <c r="K96" s="761"/>
      <c r="M96" s="742"/>
      <c r="N96" s="742"/>
      <c r="O96" s="742"/>
      <c r="P96" s="742"/>
    </row>
    <row r="97" spans="2:16">
      <c r="H97" s="753" t="s">
        <v>26</v>
      </c>
      <c r="I97" s="754"/>
      <c r="J97" s="754">
        <f>SUM(J76:J96)</f>
        <v>10646</v>
      </c>
      <c r="K97" s="767">
        <f>SUM(K76:K96)</f>
        <v>2007.943</v>
      </c>
      <c r="M97" s="753" t="s">
        <v>26</v>
      </c>
      <c r="N97" s="754"/>
      <c r="O97" s="754">
        <f>SUM(O76:O96)</f>
        <v>10646</v>
      </c>
      <c r="P97" s="751">
        <f>SUM(P76:P96)</f>
        <v>659.89500000000021</v>
      </c>
    </row>
    <row r="99" spans="2:16" ht="21">
      <c r="B99" s="757" t="s">
        <v>837</v>
      </c>
      <c r="C99" s="758"/>
      <c r="E99" s="758"/>
      <c r="F99" s="758"/>
      <c r="H99" s="757" t="s">
        <v>838</v>
      </c>
    </row>
    <row r="100" spans="2:16">
      <c r="B100" s="838" t="s">
        <v>682</v>
      </c>
      <c r="C100" s="838"/>
      <c r="D100" s="838"/>
      <c r="E100" s="838"/>
      <c r="F100" s="838"/>
      <c r="H100" s="12" t="s">
        <v>690</v>
      </c>
      <c r="M100" s="12" t="s">
        <v>691</v>
      </c>
    </row>
    <row r="101" spans="2:16" ht="45">
      <c r="B101" s="755" t="s">
        <v>62</v>
      </c>
      <c r="C101" s="755" t="s">
        <v>683</v>
      </c>
      <c r="D101" s="755" t="s">
        <v>684</v>
      </c>
      <c r="E101" s="755" t="s">
        <v>686</v>
      </c>
      <c r="F101" s="755" t="s">
        <v>685</v>
      </c>
      <c r="H101" s="755" t="s">
        <v>687</v>
      </c>
      <c r="I101" s="755" t="s">
        <v>688</v>
      </c>
      <c r="J101" s="755" t="s">
        <v>689</v>
      </c>
      <c r="K101" s="755" t="s">
        <v>683</v>
      </c>
      <c r="M101" s="755" t="s">
        <v>687</v>
      </c>
      <c r="N101" s="755" t="s">
        <v>688</v>
      </c>
      <c r="O101" s="755" t="s">
        <v>689</v>
      </c>
      <c r="P101" s="755" t="s">
        <v>683</v>
      </c>
    </row>
    <row r="102" spans="2:16" ht="18">
      <c r="B102" s="755"/>
      <c r="C102" s="755" t="s">
        <v>693</v>
      </c>
      <c r="D102" s="755" t="s">
        <v>694</v>
      </c>
      <c r="E102" s="755" t="s">
        <v>695</v>
      </c>
      <c r="F102" s="755" t="s">
        <v>696</v>
      </c>
      <c r="H102" s="755"/>
      <c r="I102" s="755" t="s">
        <v>697</v>
      </c>
      <c r="J102" s="755" t="s">
        <v>698</v>
      </c>
      <c r="K102" s="755" t="s">
        <v>699</v>
      </c>
      <c r="M102" s="755"/>
      <c r="N102" s="755" t="s">
        <v>700</v>
      </c>
      <c r="O102" s="755" t="s">
        <v>701</v>
      </c>
      <c r="P102" s="755" t="s">
        <v>702</v>
      </c>
    </row>
    <row r="103" spans="2:16">
      <c r="B103" s="759">
        <v>42736</v>
      </c>
      <c r="C103" s="750">
        <f>K124</f>
        <v>41.451999999999998</v>
      </c>
      <c r="D103" s="749"/>
      <c r="E103" s="760">
        <v>0.91604789959891408</v>
      </c>
      <c r="F103" s="742"/>
      <c r="H103" s="742" t="s">
        <v>769</v>
      </c>
      <c r="I103" s="761">
        <v>7.2999999999999995E-2</v>
      </c>
      <c r="J103" s="742"/>
      <c r="K103" s="761">
        <f>I103*J103</f>
        <v>0</v>
      </c>
      <c r="M103" s="742" t="s">
        <v>823</v>
      </c>
      <c r="N103" s="742">
        <v>5.2999999999999999E-2</v>
      </c>
      <c r="O103" s="742"/>
      <c r="P103" s="742">
        <f>N103*O103</f>
        <v>0</v>
      </c>
    </row>
    <row r="104" spans="2:16">
      <c r="B104" s="759">
        <v>42767</v>
      </c>
      <c r="C104" s="751">
        <f>P124</f>
        <v>15.651999999999999</v>
      </c>
      <c r="D104" s="752">
        <f>C104-$C$103</f>
        <v>-25.799999999999997</v>
      </c>
      <c r="E104" s="760">
        <v>0.91604789959891408</v>
      </c>
      <c r="F104" s="762">
        <f>D104*E104</f>
        <v>-23.63403580965198</v>
      </c>
      <c r="H104" s="742" t="s">
        <v>770</v>
      </c>
      <c r="I104" s="761">
        <v>9.6000000000000002E-2</v>
      </c>
      <c r="J104" s="742"/>
      <c r="K104" s="761">
        <f t="shared" ref="K104" si="12">I104*J104</f>
        <v>0</v>
      </c>
      <c r="M104" s="742" t="s">
        <v>824</v>
      </c>
      <c r="N104" s="742">
        <v>4.2999999999999997E-2</v>
      </c>
      <c r="O104" s="742"/>
      <c r="P104" s="742">
        <f t="shared" ref="P104:P122" si="13">N104*O104</f>
        <v>0</v>
      </c>
    </row>
    <row r="105" spans="2:16">
      <c r="B105" s="759">
        <v>42795</v>
      </c>
      <c r="C105" s="763">
        <f>C104</f>
        <v>15.651999999999999</v>
      </c>
      <c r="D105" s="752">
        <f t="shared" ref="D105:D114" si="14">C105-$C$103</f>
        <v>-25.799999999999997</v>
      </c>
      <c r="E105" s="760">
        <v>0.91604789959891408</v>
      </c>
      <c r="F105" s="762">
        <f t="shared" ref="F105:F114" si="15">D105*E105</f>
        <v>-23.63403580965198</v>
      </c>
      <c r="H105" s="742" t="s">
        <v>771</v>
      </c>
      <c r="I105" s="761">
        <v>0.13200000000000001</v>
      </c>
      <c r="J105" s="742"/>
      <c r="K105" s="761">
        <f>I105*J105</f>
        <v>0</v>
      </c>
      <c r="M105" s="742" t="s">
        <v>825</v>
      </c>
      <c r="N105" s="742">
        <v>0.10100000000000001</v>
      </c>
      <c r="O105" s="742"/>
      <c r="P105" s="742">
        <f t="shared" si="13"/>
        <v>0</v>
      </c>
    </row>
    <row r="106" spans="2:16">
      <c r="B106" s="759">
        <v>42826</v>
      </c>
      <c r="C106" s="763">
        <f t="shared" ref="C106:C114" si="16">C105</f>
        <v>15.651999999999999</v>
      </c>
      <c r="D106" s="752">
        <f t="shared" si="14"/>
        <v>-25.799999999999997</v>
      </c>
      <c r="E106" s="760">
        <v>0.91604789959891408</v>
      </c>
      <c r="F106" s="762">
        <f t="shared" si="15"/>
        <v>-23.63403580965198</v>
      </c>
      <c r="H106" s="742" t="s">
        <v>772</v>
      </c>
      <c r="I106" s="761">
        <v>0.186</v>
      </c>
      <c r="J106" s="742"/>
      <c r="K106" s="761">
        <f>I106*J106</f>
        <v>0</v>
      </c>
      <c r="M106" s="742" t="s">
        <v>826</v>
      </c>
      <c r="N106" s="742">
        <v>9.0999999999999998E-2</v>
      </c>
      <c r="O106" s="742">
        <v>172</v>
      </c>
      <c r="P106" s="742">
        <f t="shared" si="13"/>
        <v>15.651999999999999</v>
      </c>
    </row>
    <row r="107" spans="2:16">
      <c r="B107" s="759">
        <v>42856</v>
      </c>
      <c r="C107" s="763">
        <f t="shared" si="16"/>
        <v>15.651999999999999</v>
      </c>
      <c r="D107" s="752">
        <f t="shared" si="14"/>
        <v>-25.799999999999997</v>
      </c>
      <c r="E107" s="760">
        <v>0.91604789959891408</v>
      </c>
      <c r="F107" s="762">
        <f t="shared" si="15"/>
        <v>-23.63403580965198</v>
      </c>
      <c r="H107" s="742" t="s">
        <v>773</v>
      </c>
      <c r="I107" s="761">
        <v>0.24099999999999999</v>
      </c>
      <c r="J107" s="742">
        <v>172</v>
      </c>
      <c r="K107" s="761">
        <f>I107*J107</f>
        <v>41.451999999999998</v>
      </c>
      <c r="M107" s="742" t="s">
        <v>827</v>
      </c>
      <c r="N107" s="742">
        <v>5.6000000000000001E-2</v>
      </c>
      <c r="O107" s="742"/>
      <c r="P107" s="742">
        <f t="shared" si="13"/>
        <v>0</v>
      </c>
    </row>
    <row r="108" spans="2:16">
      <c r="B108" s="759">
        <v>42887</v>
      </c>
      <c r="C108" s="763">
        <f t="shared" si="16"/>
        <v>15.651999999999999</v>
      </c>
      <c r="D108" s="752">
        <f t="shared" si="14"/>
        <v>-25.799999999999997</v>
      </c>
      <c r="E108" s="760">
        <v>0.91604789959891408</v>
      </c>
      <c r="F108" s="762">
        <f t="shared" si="15"/>
        <v>-23.63403580965198</v>
      </c>
      <c r="H108" s="742" t="s">
        <v>774</v>
      </c>
      <c r="I108" s="761">
        <v>0.3</v>
      </c>
      <c r="J108" s="742"/>
      <c r="K108" s="761">
        <f t="shared" ref="K108:K113" si="17">I108*J108</f>
        <v>0</v>
      </c>
      <c r="M108" s="742" t="s">
        <v>828</v>
      </c>
      <c r="N108" s="742">
        <v>6.5000000000000002E-2</v>
      </c>
      <c r="O108" s="742"/>
      <c r="P108" s="742">
        <f t="shared" si="13"/>
        <v>0</v>
      </c>
    </row>
    <row r="109" spans="2:16">
      <c r="B109" s="759">
        <v>42917</v>
      </c>
      <c r="C109" s="763">
        <f t="shared" si="16"/>
        <v>15.651999999999999</v>
      </c>
      <c r="D109" s="752">
        <f t="shared" si="14"/>
        <v>-25.799999999999997</v>
      </c>
      <c r="E109" s="760">
        <v>0.91604789959891408</v>
      </c>
      <c r="F109" s="762">
        <f t="shared" si="15"/>
        <v>-23.63403580965198</v>
      </c>
      <c r="H109" s="742" t="s">
        <v>775</v>
      </c>
      <c r="I109" s="761">
        <v>0.47</v>
      </c>
      <c r="J109" s="742"/>
      <c r="K109" s="761">
        <f t="shared" si="17"/>
        <v>0</v>
      </c>
      <c r="M109" s="742" t="s">
        <v>829</v>
      </c>
      <c r="N109" s="742">
        <v>8.3000000000000004E-2</v>
      </c>
      <c r="O109" s="742"/>
      <c r="P109" s="742">
        <f t="shared" si="13"/>
        <v>0</v>
      </c>
    </row>
    <row r="110" spans="2:16">
      <c r="B110" s="759">
        <v>42948</v>
      </c>
      <c r="C110" s="763">
        <f t="shared" si="16"/>
        <v>15.651999999999999</v>
      </c>
      <c r="D110" s="752">
        <f t="shared" si="14"/>
        <v>-25.799999999999997</v>
      </c>
      <c r="E110" s="760">
        <v>0.91604789959891408</v>
      </c>
      <c r="F110" s="762">
        <f t="shared" si="15"/>
        <v>-23.63403580965198</v>
      </c>
      <c r="H110" s="742" t="s">
        <v>776</v>
      </c>
      <c r="I110" s="761">
        <v>0.158</v>
      </c>
      <c r="J110" s="742"/>
      <c r="K110" s="761">
        <f t="shared" si="17"/>
        <v>0</v>
      </c>
      <c r="M110" s="742" t="s">
        <v>830</v>
      </c>
      <c r="N110" s="742">
        <v>7.2999999999999995E-2</v>
      </c>
      <c r="O110" s="742"/>
      <c r="P110" s="742">
        <f t="shared" si="13"/>
        <v>0</v>
      </c>
    </row>
    <row r="111" spans="2:16">
      <c r="B111" s="759">
        <v>42979</v>
      </c>
      <c r="C111" s="763">
        <f t="shared" si="16"/>
        <v>15.651999999999999</v>
      </c>
      <c r="D111" s="752">
        <f t="shared" si="14"/>
        <v>-25.799999999999997</v>
      </c>
      <c r="E111" s="760">
        <v>0.91604789959891408</v>
      </c>
      <c r="F111" s="762">
        <f t="shared" si="15"/>
        <v>-23.63403580965198</v>
      </c>
      <c r="H111" s="742" t="s">
        <v>777</v>
      </c>
      <c r="I111" s="761">
        <v>0.20200000000000001</v>
      </c>
      <c r="J111" s="742"/>
      <c r="K111" s="761">
        <f t="shared" si="17"/>
        <v>0</v>
      </c>
      <c r="M111" s="742" t="s">
        <v>831</v>
      </c>
      <c r="N111" s="742">
        <v>0.153</v>
      </c>
      <c r="O111" s="742"/>
      <c r="P111" s="742">
        <f t="shared" si="13"/>
        <v>0</v>
      </c>
    </row>
    <row r="112" spans="2:16">
      <c r="B112" s="759">
        <v>43009</v>
      </c>
      <c r="C112" s="763">
        <f t="shared" si="16"/>
        <v>15.651999999999999</v>
      </c>
      <c r="D112" s="752">
        <f t="shared" si="14"/>
        <v>-25.799999999999997</v>
      </c>
      <c r="E112" s="760">
        <v>0.91604789959891408</v>
      </c>
      <c r="F112" s="762">
        <f t="shared" si="15"/>
        <v>-23.63403580965198</v>
      </c>
      <c r="H112" s="742" t="s">
        <v>778</v>
      </c>
      <c r="I112" s="761">
        <v>0.25</v>
      </c>
      <c r="J112" s="742"/>
      <c r="K112" s="761">
        <f t="shared" si="17"/>
        <v>0</v>
      </c>
      <c r="M112" s="742" t="s">
        <v>832</v>
      </c>
      <c r="N112" s="742">
        <v>0.13400000000000001</v>
      </c>
      <c r="O112" s="742"/>
      <c r="P112" s="742">
        <f t="shared" si="13"/>
        <v>0</v>
      </c>
    </row>
    <row r="113" spans="2:16">
      <c r="B113" s="759">
        <v>43040</v>
      </c>
      <c r="C113" s="763">
        <f t="shared" si="16"/>
        <v>15.651999999999999</v>
      </c>
      <c r="D113" s="752">
        <f t="shared" si="14"/>
        <v>-25.799999999999997</v>
      </c>
      <c r="E113" s="760">
        <v>0.91604789959891408</v>
      </c>
      <c r="F113" s="762">
        <f t="shared" si="15"/>
        <v>-23.63403580965198</v>
      </c>
      <c r="H113" s="742" t="s">
        <v>779</v>
      </c>
      <c r="I113" s="761">
        <v>0.4</v>
      </c>
      <c r="J113" s="742"/>
      <c r="K113" s="761">
        <f t="shared" si="17"/>
        <v>0</v>
      </c>
      <c r="M113" s="742" t="s">
        <v>833</v>
      </c>
      <c r="N113" s="742">
        <v>0.112</v>
      </c>
      <c r="O113" s="742"/>
      <c r="P113" s="742">
        <f t="shared" si="13"/>
        <v>0</v>
      </c>
    </row>
    <row r="114" spans="2:16">
      <c r="B114" s="759">
        <v>43070</v>
      </c>
      <c r="C114" s="763">
        <f t="shared" si="16"/>
        <v>15.651999999999999</v>
      </c>
      <c r="D114" s="752">
        <f t="shared" si="14"/>
        <v>-25.799999999999997</v>
      </c>
      <c r="E114" s="760">
        <v>0.91604789959891408</v>
      </c>
      <c r="F114" s="762">
        <f t="shared" si="15"/>
        <v>-23.63403580965198</v>
      </c>
      <c r="H114" s="742"/>
      <c r="I114" s="742"/>
      <c r="J114" s="742"/>
      <c r="K114" s="761"/>
      <c r="M114" s="742" t="s">
        <v>834</v>
      </c>
      <c r="N114" s="742">
        <v>0.16800000000000001</v>
      </c>
      <c r="O114" s="742"/>
      <c r="P114" s="742">
        <f t="shared" si="13"/>
        <v>0</v>
      </c>
    </row>
    <row r="115" spans="2:16">
      <c r="B115" s="753" t="s">
        <v>26</v>
      </c>
      <c r="C115" s="764"/>
      <c r="D115" s="765"/>
      <c r="E115" s="754"/>
      <c r="F115" s="766">
        <f>SUM(F104:F114)</f>
        <v>-259.97439390617177</v>
      </c>
      <c r="H115" s="742"/>
      <c r="I115" s="742"/>
      <c r="J115" s="742"/>
      <c r="K115" s="761"/>
      <c r="M115" s="742" t="s">
        <v>835</v>
      </c>
      <c r="N115" s="742">
        <v>4.7E-2</v>
      </c>
      <c r="O115" s="742"/>
      <c r="P115" s="742">
        <f t="shared" si="13"/>
        <v>0</v>
      </c>
    </row>
    <row r="116" spans="2:16">
      <c r="B116" s="743" t="s">
        <v>765</v>
      </c>
      <c r="C116" s="742"/>
      <c r="D116" s="742"/>
      <c r="E116" s="742"/>
      <c r="F116" s="761">
        <f>$F$115/11*12</f>
        <v>-283.60842971582377</v>
      </c>
      <c r="H116" s="742"/>
      <c r="I116" s="742"/>
      <c r="J116" s="742"/>
      <c r="K116" s="761"/>
      <c r="M116" s="742" t="s">
        <v>836</v>
      </c>
      <c r="N116" s="742">
        <v>3.7999999999999999E-2</v>
      </c>
      <c r="O116" s="742"/>
      <c r="P116" s="742">
        <f t="shared" si="13"/>
        <v>0</v>
      </c>
    </row>
    <row r="117" spans="2:16">
      <c r="B117" s="743" t="s">
        <v>766</v>
      </c>
      <c r="C117" s="742"/>
      <c r="D117" s="742"/>
      <c r="E117" s="742"/>
      <c r="F117" s="761">
        <f t="shared" ref="F117:F119" si="18">$F$115/11*12</f>
        <v>-283.60842971582377</v>
      </c>
      <c r="H117" s="742"/>
      <c r="I117" s="742"/>
      <c r="J117" s="742"/>
      <c r="K117" s="761"/>
      <c r="M117" s="742"/>
      <c r="N117" s="742"/>
      <c r="O117" s="742"/>
      <c r="P117" s="742">
        <f t="shared" si="13"/>
        <v>0</v>
      </c>
    </row>
    <row r="118" spans="2:16">
      <c r="B118" s="743" t="s">
        <v>767</v>
      </c>
      <c r="C118" s="742"/>
      <c r="D118" s="742"/>
      <c r="E118" s="742"/>
      <c r="F118" s="761">
        <f t="shared" si="18"/>
        <v>-283.60842971582377</v>
      </c>
      <c r="H118" s="742"/>
      <c r="I118" s="742"/>
      <c r="J118" s="742"/>
      <c r="K118" s="761"/>
      <c r="M118" s="742"/>
      <c r="N118" s="742"/>
      <c r="O118" s="742"/>
      <c r="P118" s="742">
        <f t="shared" si="13"/>
        <v>0</v>
      </c>
    </row>
    <row r="119" spans="2:16">
      <c r="B119" s="743" t="s">
        <v>768</v>
      </c>
      <c r="C119" s="742"/>
      <c r="D119" s="742"/>
      <c r="E119" s="742"/>
      <c r="F119" s="761">
        <f t="shared" si="18"/>
        <v>-283.60842971582377</v>
      </c>
      <c r="H119" s="742"/>
      <c r="I119" s="742"/>
      <c r="J119" s="742"/>
      <c r="K119" s="761"/>
      <c r="M119" s="742"/>
      <c r="N119" s="742"/>
      <c r="O119" s="742"/>
      <c r="P119" s="742">
        <f t="shared" si="13"/>
        <v>0</v>
      </c>
    </row>
    <row r="120" spans="2:16">
      <c r="H120" s="742"/>
      <c r="I120" s="742"/>
      <c r="J120" s="742"/>
      <c r="K120" s="761"/>
      <c r="M120" s="742"/>
      <c r="N120" s="742"/>
      <c r="O120" s="742"/>
      <c r="P120" s="742">
        <f t="shared" si="13"/>
        <v>0</v>
      </c>
    </row>
    <row r="121" spans="2:16">
      <c r="H121" s="742"/>
      <c r="I121" s="742"/>
      <c r="J121" s="742"/>
      <c r="K121" s="761"/>
      <c r="M121" s="742"/>
      <c r="N121" s="742"/>
      <c r="O121" s="742"/>
      <c r="P121" s="742">
        <f t="shared" si="13"/>
        <v>0</v>
      </c>
    </row>
    <row r="122" spans="2:16">
      <c r="H122" s="742"/>
      <c r="I122" s="742"/>
      <c r="J122" s="742"/>
      <c r="K122" s="761"/>
      <c r="M122" s="742"/>
      <c r="N122" s="742"/>
      <c r="O122" s="742"/>
      <c r="P122" s="742">
        <f t="shared" si="13"/>
        <v>0</v>
      </c>
    </row>
    <row r="123" spans="2:16">
      <c r="H123" s="742"/>
      <c r="I123" s="742"/>
      <c r="J123" s="742"/>
      <c r="K123" s="761"/>
      <c r="M123" s="742"/>
      <c r="N123" s="742"/>
      <c r="O123" s="742"/>
      <c r="P123" s="742"/>
    </row>
    <row r="124" spans="2:16">
      <c r="H124" s="753" t="s">
        <v>26</v>
      </c>
      <c r="I124" s="754"/>
      <c r="J124" s="754">
        <f>SUM(J103:J123)</f>
        <v>172</v>
      </c>
      <c r="K124" s="767">
        <f>SUM(K103:K123)</f>
        <v>41.451999999999998</v>
      </c>
      <c r="M124" s="753" t="s">
        <v>26</v>
      </c>
      <c r="N124" s="754"/>
      <c r="O124" s="754">
        <f>SUM(O103:O123)</f>
        <v>172</v>
      </c>
      <c r="P124" s="751">
        <f>SUM(P103:P123)</f>
        <v>15.651999999999999</v>
      </c>
    </row>
    <row r="126" spans="2:16" ht="21">
      <c r="B126" s="757" t="s">
        <v>839</v>
      </c>
    </row>
    <row r="128" spans="2:16" ht="21">
      <c r="B128" s="757" t="s">
        <v>840</v>
      </c>
      <c r="C128" s="758"/>
      <c r="E128" s="758"/>
      <c r="F128" s="758"/>
      <c r="H128" s="757" t="s">
        <v>841</v>
      </c>
    </row>
    <row r="129" spans="2:16">
      <c r="B129" s="838" t="s">
        <v>682</v>
      </c>
      <c r="C129" s="838"/>
      <c r="D129" s="838"/>
      <c r="E129" s="838"/>
      <c r="F129" s="838"/>
      <c r="H129" s="12" t="s">
        <v>690</v>
      </c>
      <c r="M129" s="12" t="s">
        <v>691</v>
      </c>
    </row>
    <row r="130" spans="2:16" ht="45">
      <c r="B130" s="755" t="s">
        <v>62</v>
      </c>
      <c r="C130" s="755" t="s">
        <v>683</v>
      </c>
      <c r="D130" s="755" t="s">
        <v>684</v>
      </c>
      <c r="E130" s="755" t="s">
        <v>686</v>
      </c>
      <c r="F130" s="755" t="s">
        <v>685</v>
      </c>
      <c r="H130" s="755" t="s">
        <v>687</v>
      </c>
      <c r="I130" s="755" t="s">
        <v>688</v>
      </c>
      <c r="J130" s="755" t="s">
        <v>689</v>
      </c>
      <c r="K130" s="755" t="s">
        <v>683</v>
      </c>
      <c r="M130" s="755" t="s">
        <v>687</v>
      </c>
      <c r="N130" s="755" t="s">
        <v>688</v>
      </c>
      <c r="O130" s="755" t="s">
        <v>689</v>
      </c>
      <c r="P130" s="755" t="s">
        <v>683</v>
      </c>
    </row>
    <row r="131" spans="2:16" ht="18">
      <c r="B131" s="755"/>
      <c r="C131" s="755" t="s">
        <v>693</v>
      </c>
      <c r="D131" s="755" t="s">
        <v>694</v>
      </c>
      <c r="E131" s="755" t="s">
        <v>695</v>
      </c>
      <c r="F131" s="755" t="s">
        <v>696</v>
      </c>
      <c r="H131" s="755"/>
      <c r="I131" s="755" t="s">
        <v>697</v>
      </c>
      <c r="J131" s="755" t="s">
        <v>698</v>
      </c>
      <c r="K131" s="755" t="s">
        <v>699</v>
      </c>
      <c r="M131" s="755"/>
      <c r="N131" s="755" t="s">
        <v>700</v>
      </c>
      <c r="O131" s="755" t="s">
        <v>701</v>
      </c>
      <c r="P131" s="755" t="s">
        <v>702</v>
      </c>
    </row>
    <row r="132" spans="2:16">
      <c r="B132" s="759">
        <v>42370</v>
      </c>
      <c r="C132" s="750">
        <f>K155</f>
        <v>367.59700000000004</v>
      </c>
      <c r="D132" s="749"/>
      <c r="E132" s="760">
        <v>0.79257126627679098</v>
      </c>
      <c r="F132" s="742"/>
      <c r="H132" s="742" t="s">
        <v>769</v>
      </c>
      <c r="I132" s="761">
        <v>7.2999999999999995E-2</v>
      </c>
      <c r="J132" s="742"/>
      <c r="K132" s="761">
        <f>I132*J132</f>
        <v>0</v>
      </c>
      <c r="M132" s="742" t="s">
        <v>801</v>
      </c>
      <c r="N132" s="742">
        <v>3.4000000000000002E-2</v>
      </c>
      <c r="O132" s="742">
        <v>1317</v>
      </c>
      <c r="P132" s="742">
        <f>N132*O132</f>
        <v>44.778000000000006</v>
      </c>
    </row>
    <row r="133" spans="2:16">
      <c r="B133" s="759">
        <v>42401</v>
      </c>
      <c r="C133" s="751">
        <f>P155</f>
        <v>129.45599999999999</v>
      </c>
      <c r="D133" s="752">
        <f>C133-$C$132</f>
        <v>-238.14100000000005</v>
      </c>
      <c r="E133" s="760">
        <v>0.79257126627679098</v>
      </c>
      <c r="F133" s="762">
        <f>D133*E133</f>
        <v>-188.74371392242131</v>
      </c>
      <c r="H133" s="742" t="s">
        <v>770</v>
      </c>
      <c r="I133" s="761">
        <v>9.6000000000000002E-2</v>
      </c>
      <c r="J133" s="742">
        <v>328</v>
      </c>
      <c r="K133" s="761">
        <f t="shared" ref="K133" si="19">I133*J133</f>
        <v>31.488</v>
      </c>
      <c r="M133" s="742" t="s">
        <v>798</v>
      </c>
      <c r="N133" s="742">
        <v>3.4000000000000002E-2</v>
      </c>
      <c r="O133" s="742">
        <v>115</v>
      </c>
      <c r="P133" s="742">
        <f t="shared" ref="P133:P153" si="20">N133*O133</f>
        <v>3.91</v>
      </c>
    </row>
    <row r="134" spans="2:16">
      <c r="B134" s="759">
        <v>42430</v>
      </c>
      <c r="C134" s="763">
        <f>C133</f>
        <v>129.45599999999999</v>
      </c>
      <c r="D134" s="752">
        <f t="shared" ref="D134:D143" si="21">C134-$C$132</f>
        <v>-238.14100000000005</v>
      </c>
      <c r="E134" s="760">
        <v>0.79257126627679098</v>
      </c>
      <c r="F134" s="762">
        <f t="shared" ref="F134:F143" si="22">D134*E134</f>
        <v>-188.74371392242131</v>
      </c>
      <c r="H134" s="742" t="s">
        <v>771</v>
      </c>
      <c r="I134" s="761">
        <v>0.13200000000000001</v>
      </c>
      <c r="J134" s="742">
        <v>2102</v>
      </c>
      <c r="K134" s="761">
        <f>I134*J134</f>
        <v>277.464</v>
      </c>
      <c r="M134" s="742" t="s">
        <v>836</v>
      </c>
      <c r="N134" s="742">
        <v>5.2999999999999999E-2</v>
      </c>
      <c r="O134" s="742">
        <v>6</v>
      </c>
      <c r="P134" s="742">
        <f t="shared" si="20"/>
        <v>0.318</v>
      </c>
    </row>
    <row r="135" spans="2:16">
      <c r="B135" s="759">
        <v>42461</v>
      </c>
      <c r="C135" s="763">
        <f t="shared" ref="C135:C143" si="23">C134</f>
        <v>129.45599999999999</v>
      </c>
      <c r="D135" s="752">
        <f t="shared" si="21"/>
        <v>-238.14100000000005</v>
      </c>
      <c r="E135" s="760">
        <v>0.79257126627679098</v>
      </c>
      <c r="F135" s="762">
        <f t="shared" si="22"/>
        <v>-188.74371392242131</v>
      </c>
      <c r="H135" s="742" t="s">
        <v>772</v>
      </c>
      <c r="I135" s="761">
        <v>0.186</v>
      </c>
      <c r="J135" s="742">
        <v>276</v>
      </c>
      <c r="K135" s="761">
        <f>I135*J135</f>
        <v>51.335999999999999</v>
      </c>
      <c r="M135" s="742" t="s">
        <v>799</v>
      </c>
      <c r="N135" s="742">
        <v>3.7999999999999999E-2</v>
      </c>
      <c r="O135" s="742">
        <v>32</v>
      </c>
      <c r="P135" s="742">
        <f t="shared" si="20"/>
        <v>1.216</v>
      </c>
    </row>
    <row r="136" spans="2:16">
      <c r="B136" s="759">
        <v>42491</v>
      </c>
      <c r="C136" s="763">
        <f t="shared" si="23"/>
        <v>129.45599999999999</v>
      </c>
      <c r="D136" s="752">
        <f t="shared" si="21"/>
        <v>-238.14100000000005</v>
      </c>
      <c r="E136" s="760">
        <v>0.79257126627679098</v>
      </c>
      <c r="F136" s="762">
        <f t="shared" si="22"/>
        <v>-188.74371392242131</v>
      </c>
      <c r="H136" s="742" t="s">
        <v>773</v>
      </c>
      <c r="I136" s="761">
        <v>0.24099999999999999</v>
      </c>
      <c r="J136" s="742">
        <v>27</v>
      </c>
      <c r="K136" s="761">
        <f>I136*J136</f>
        <v>6.5069999999999997</v>
      </c>
      <c r="M136" s="742" t="s">
        <v>842</v>
      </c>
      <c r="N136" s="742">
        <v>4.2999999999999997E-2</v>
      </c>
      <c r="O136" s="742">
        <v>42</v>
      </c>
      <c r="P136" s="742">
        <f t="shared" si="20"/>
        <v>1.8059999999999998</v>
      </c>
    </row>
    <row r="137" spans="2:16">
      <c r="B137" s="759">
        <v>42522</v>
      </c>
      <c r="C137" s="763">
        <f t="shared" si="23"/>
        <v>129.45599999999999</v>
      </c>
      <c r="D137" s="752">
        <f t="shared" si="21"/>
        <v>-238.14100000000005</v>
      </c>
      <c r="E137" s="760">
        <v>0.79257126627679098</v>
      </c>
      <c r="F137" s="762">
        <f t="shared" si="22"/>
        <v>-188.74371392242131</v>
      </c>
      <c r="H137" s="742" t="s">
        <v>774</v>
      </c>
      <c r="I137" s="761">
        <v>0.3</v>
      </c>
      <c r="J137" s="742">
        <v>2</v>
      </c>
      <c r="K137" s="761">
        <f t="shared" ref="K137:K142" si="24">I137*J137</f>
        <v>0.6</v>
      </c>
      <c r="M137" s="742" t="s">
        <v>802</v>
      </c>
      <c r="N137" s="742">
        <v>4.2999999999999997E-2</v>
      </c>
      <c r="O137" s="742">
        <v>30</v>
      </c>
      <c r="P137" s="742">
        <f t="shared" si="20"/>
        <v>1.2899999999999998</v>
      </c>
    </row>
    <row r="138" spans="2:16">
      <c r="B138" s="759">
        <v>42552</v>
      </c>
      <c r="C138" s="763">
        <f t="shared" si="23"/>
        <v>129.45599999999999</v>
      </c>
      <c r="D138" s="752">
        <f t="shared" si="21"/>
        <v>-238.14100000000005</v>
      </c>
      <c r="E138" s="760">
        <v>0.79257126627679098</v>
      </c>
      <c r="F138" s="762">
        <f t="shared" si="22"/>
        <v>-188.74371392242131</v>
      </c>
      <c r="H138" s="742" t="s">
        <v>775</v>
      </c>
      <c r="I138" s="761">
        <v>0.47</v>
      </c>
      <c r="J138" s="742"/>
      <c r="K138" s="761">
        <f t="shared" si="24"/>
        <v>0</v>
      </c>
      <c r="M138" s="742" t="s">
        <v>807</v>
      </c>
      <c r="N138" s="742">
        <v>5.6000000000000001E-2</v>
      </c>
      <c r="O138" s="742">
        <v>11</v>
      </c>
      <c r="P138" s="742">
        <f t="shared" si="20"/>
        <v>0.61599999999999999</v>
      </c>
    </row>
    <row r="139" spans="2:16">
      <c r="B139" s="759">
        <v>42583</v>
      </c>
      <c r="C139" s="763">
        <f t="shared" si="23"/>
        <v>129.45599999999999</v>
      </c>
      <c r="D139" s="752">
        <f t="shared" si="21"/>
        <v>-238.14100000000005</v>
      </c>
      <c r="E139" s="760">
        <v>0.79257126627679098</v>
      </c>
      <c r="F139" s="762">
        <f t="shared" si="22"/>
        <v>-188.74371392242131</v>
      </c>
      <c r="H139" s="742" t="s">
        <v>776</v>
      </c>
      <c r="I139" s="761">
        <v>0.158</v>
      </c>
      <c r="J139" s="742"/>
      <c r="K139" s="761">
        <f t="shared" si="24"/>
        <v>0</v>
      </c>
      <c r="M139" s="742" t="s">
        <v>824</v>
      </c>
      <c r="N139" s="742">
        <v>5.6000000000000001E-2</v>
      </c>
      <c r="O139" s="742">
        <v>82</v>
      </c>
      <c r="P139" s="742">
        <f t="shared" si="20"/>
        <v>4.5920000000000005</v>
      </c>
    </row>
    <row r="140" spans="2:16">
      <c r="B140" s="759">
        <v>42614</v>
      </c>
      <c r="C140" s="763">
        <f t="shared" si="23"/>
        <v>129.45599999999999</v>
      </c>
      <c r="D140" s="752">
        <f t="shared" si="21"/>
        <v>-238.14100000000005</v>
      </c>
      <c r="E140" s="760">
        <v>0.79257126627679098</v>
      </c>
      <c r="F140" s="762">
        <f t="shared" si="22"/>
        <v>-188.74371392242131</v>
      </c>
      <c r="H140" s="742" t="s">
        <v>777</v>
      </c>
      <c r="I140" s="761">
        <v>0.20200000000000001</v>
      </c>
      <c r="J140" s="742">
        <v>1</v>
      </c>
      <c r="K140" s="761">
        <f t="shared" si="24"/>
        <v>0.20200000000000001</v>
      </c>
      <c r="M140" s="742" t="s">
        <v>843</v>
      </c>
      <c r="N140" s="742">
        <v>4.2999999999999997E-2</v>
      </c>
      <c r="O140" s="742">
        <v>11</v>
      </c>
      <c r="P140" s="742">
        <f t="shared" si="20"/>
        <v>0.47299999999999998</v>
      </c>
    </row>
    <row r="141" spans="2:16">
      <c r="B141" s="759">
        <v>42644</v>
      </c>
      <c r="C141" s="763">
        <f t="shared" si="23"/>
        <v>129.45599999999999</v>
      </c>
      <c r="D141" s="752">
        <f t="shared" si="21"/>
        <v>-238.14100000000005</v>
      </c>
      <c r="E141" s="760">
        <v>0.79257126627679098</v>
      </c>
      <c r="F141" s="762">
        <f t="shared" si="22"/>
        <v>-188.74371392242131</v>
      </c>
      <c r="H141" s="742" t="s">
        <v>778</v>
      </c>
      <c r="I141" s="761">
        <v>0.25</v>
      </c>
      <c r="J141" s="742"/>
      <c r="K141" s="761">
        <f t="shared" si="24"/>
        <v>0</v>
      </c>
      <c r="M141" s="742" t="s">
        <v>844</v>
      </c>
      <c r="N141" s="742">
        <v>6.5000000000000002E-2</v>
      </c>
      <c r="O141" s="742">
        <v>17</v>
      </c>
      <c r="P141" s="742">
        <f t="shared" si="20"/>
        <v>1.105</v>
      </c>
    </row>
    <row r="142" spans="2:16">
      <c r="B142" s="759">
        <v>42675</v>
      </c>
      <c r="C142" s="763">
        <f t="shared" si="23"/>
        <v>129.45599999999999</v>
      </c>
      <c r="D142" s="752">
        <f t="shared" si="21"/>
        <v>-238.14100000000005</v>
      </c>
      <c r="E142" s="760">
        <v>0.79257126627679098</v>
      </c>
      <c r="F142" s="762">
        <f t="shared" si="22"/>
        <v>-188.74371392242131</v>
      </c>
      <c r="H142" s="742" t="s">
        <v>779</v>
      </c>
      <c r="I142" s="761">
        <v>0.4</v>
      </c>
      <c r="J142" s="742"/>
      <c r="K142" s="761">
        <f t="shared" si="24"/>
        <v>0</v>
      </c>
      <c r="M142" s="742" t="s">
        <v>835</v>
      </c>
      <c r="N142" s="742">
        <v>9.0999999999999998E-2</v>
      </c>
      <c r="O142" s="742">
        <v>29</v>
      </c>
      <c r="P142" s="742">
        <f t="shared" si="20"/>
        <v>2.6389999999999998</v>
      </c>
    </row>
    <row r="143" spans="2:16">
      <c r="B143" s="759">
        <v>42705</v>
      </c>
      <c r="C143" s="763">
        <f t="shared" si="23"/>
        <v>129.45599999999999</v>
      </c>
      <c r="D143" s="752">
        <f t="shared" si="21"/>
        <v>-238.14100000000005</v>
      </c>
      <c r="E143" s="760">
        <v>0.79257126627679098</v>
      </c>
      <c r="F143" s="762">
        <f t="shared" si="22"/>
        <v>-188.74371392242131</v>
      </c>
      <c r="H143" s="742"/>
      <c r="I143" s="742"/>
      <c r="J143" s="742"/>
      <c r="K143" s="761"/>
      <c r="M143" s="742" t="s">
        <v>812</v>
      </c>
      <c r="N143" s="742">
        <v>7.2999999999999995E-2</v>
      </c>
      <c r="O143" s="742">
        <v>4</v>
      </c>
      <c r="P143" s="742">
        <f t="shared" si="20"/>
        <v>0.29199999999999998</v>
      </c>
    </row>
    <row r="144" spans="2:16">
      <c r="B144" s="753" t="s">
        <v>26</v>
      </c>
      <c r="C144" s="764"/>
      <c r="D144" s="765"/>
      <c r="E144" s="754"/>
      <c r="F144" s="766">
        <f>SUM(F133:F143)</f>
        <v>-2076.180853146634</v>
      </c>
      <c r="H144" s="742"/>
      <c r="I144" s="742"/>
      <c r="J144" s="742"/>
      <c r="K144" s="761"/>
      <c r="M144" s="742" t="s">
        <v>800</v>
      </c>
      <c r="N144" s="742">
        <v>3.4000000000000002E-2</v>
      </c>
      <c r="O144" s="742">
        <v>1</v>
      </c>
      <c r="P144" s="742">
        <f t="shared" si="20"/>
        <v>3.4000000000000002E-2</v>
      </c>
    </row>
    <row r="145" spans="2:16">
      <c r="B145" s="743" t="s">
        <v>765</v>
      </c>
      <c r="C145" s="742"/>
      <c r="D145" s="742"/>
      <c r="E145" s="742"/>
      <c r="F145" s="761"/>
      <c r="H145" s="742"/>
      <c r="I145" s="742"/>
      <c r="J145" s="742"/>
      <c r="K145" s="761"/>
      <c r="M145" s="742" t="s">
        <v>809</v>
      </c>
      <c r="N145" s="742">
        <v>9.0999999999999998E-2</v>
      </c>
      <c r="O145" s="742">
        <v>2</v>
      </c>
      <c r="P145" s="742">
        <f t="shared" si="20"/>
        <v>0.182</v>
      </c>
    </row>
    <row r="146" spans="2:16">
      <c r="B146" s="743" t="s">
        <v>766</v>
      </c>
      <c r="C146" s="742"/>
      <c r="D146" s="742"/>
      <c r="E146" s="742"/>
      <c r="F146" s="761">
        <f>$F$144/11*12</f>
        <v>-2264.9245670690552</v>
      </c>
      <c r="H146" s="742"/>
      <c r="I146" s="742"/>
      <c r="J146" s="742"/>
      <c r="K146" s="761"/>
      <c r="M146" s="742" t="s">
        <v>810</v>
      </c>
      <c r="N146" s="742">
        <v>0.06</v>
      </c>
      <c r="O146" s="742">
        <v>824</v>
      </c>
      <c r="P146" s="742">
        <f t="shared" si="20"/>
        <v>49.44</v>
      </c>
    </row>
    <row r="147" spans="2:16">
      <c r="B147" s="743" t="s">
        <v>767</v>
      </c>
      <c r="C147" s="742"/>
      <c r="D147" s="742"/>
      <c r="E147" s="742"/>
      <c r="F147" s="761">
        <f>$F$144/11*12</f>
        <v>-2264.9245670690552</v>
      </c>
      <c r="H147" s="742"/>
      <c r="I147" s="742"/>
      <c r="J147" s="742"/>
      <c r="K147" s="761"/>
      <c r="M147" s="742" t="s">
        <v>804</v>
      </c>
      <c r="N147" s="742">
        <v>0.16800000000000001</v>
      </c>
      <c r="O147" s="742">
        <v>2</v>
      </c>
      <c r="P147" s="742">
        <f t="shared" si="20"/>
        <v>0.33600000000000002</v>
      </c>
    </row>
    <row r="148" spans="2:16">
      <c r="B148" s="743" t="s">
        <v>768</v>
      </c>
      <c r="C148" s="742"/>
      <c r="D148" s="742"/>
      <c r="E148" s="742"/>
      <c r="F148" s="761">
        <f>$F$144/11*12</f>
        <v>-2264.9245670690552</v>
      </c>
      <c r="H148" s="742"/>
      <c r="I148" s="742"/>
      <c r="J148" s="742"/>
      <c r="K148" s="761"/>
      <c r="M148" s="742" t="s">
        <v>845</v>
      </c>
      <c r="N148" s="742">
        <v>9.0999999999999998E-2</v>
      </c>
      <c r="O148" s="742">
        <v>2</v>
      </c>
      <c r="P148" s="742">
        <f t="shared" si="20"/>
        <v>0.182</v>
      </c>
    </row>
    <row r="149" spans="2:16">
      <c r="H149" s="742"/>
      <c r="I149" s="742"/>
      <c r="J149" s="742"/>
      <c r="K149" s="761"/>
      <c r="M149" s="742" t="s">
        <v>805</v>
      </c>
      <c r="N149" s="742">
        <v>9.0999999999999998E-2</v>
      </c>
      <c r="O149" s="742">
        <v>1</v>
      </c>
      <c r="P149" s="742">
        <f t="shared" si="20"/>
        <v>9.0999999999999998E-2</v>
      </c>
    </row>
    <row r="150" spans="2:16">
      <c r="H150" s="742"/>
      <c r="I150" s="742"/>
      <c r="J150" s="742"/>
      <c r="K150" s="761"/>
      <c r="M150" s="742" t="s">
        <v>814</v>
      </c>
      <c r="N150" s="742">
        <v>7.2999999999999995E-2</v>
      </c>
      <c r="O150" s="742">
        <v>1</v>
      </c>
      <c r="P150" s="742">
        <f t="shared" si="20"/>
        <v>7.2999999999999995E-2</v>
      </c>
    </row>
    <row r="151" spans="2:16">
      <c r="H151" s="742"/>
      <c r="I151" s="742"/>
      <c r="J151" s="742"/>
      <c r="K151" s="761"/>
      <c r="M151" s="742" t="s">
        <v>846</v>
      </c>
      <c r="N151" s="742">
        <v>0.1</v>
      </c>
      <c r="O151" s="742">
        <v>39</v>
      </c>
      <c r="P151" s="742">
        <f t="shared" si="20"/>
        <v>3.9000000000000004</v>
      </c>
    </row>
    <row r="152" spans="2:16">
      <c r="H152" s="742"/>
      <c r="I152" s="742"/>
      <c r="J152" s="742"/>
      <c r="K152" s="761"/>
      <c r="M152" s="742" t="s">
        <v>803</v>
      </c>
      <c r="N152" s="742">
        <v>0.10100000000000001</v>
      </c>
      <c r="O152" s="742">
        <v>3</v>
      </c>
      <c r="P152" s="742">
        <f t="shared" si="20"/>
        <v>0.30300000000000005</v>
      </c>
    </row>
    <row r="153" spans="2:16">
      <c r="H153" s="742"/>
      <c r="I153" s="742"/>
      <c r="J153" s="742"/>
      <c r="K153" s="761"/>
      <c r="M153" s="742" t="s">
        <v>847</v>
      </c>
      <c r="N153" s="742">
        <v>7.1999999999999995E-2</v>
      </c>
      <c r="O153" s="742">
        <v>165</v>
      </c>
      <c r="P153" s="742">
        <f t="shared" si="20"/>
        <v>11.879999999999999</v>
      </c>
    </row>
    <row r="154" spans="2:16">
      <c r="H154" s="742"/>
      <c r="I154" s="742"/>
      <c r="J154" s="742"/>
      <c r="K154" s="761"/>
      <c r="M154" s="742"/>
      <c r="N154" s="742"/>
      <c r="O154" s="742"/>
      <c r="P154" s="742"/>
    </row>
    <row r="155" spans="2:16">
      <c r="H155" s="753" t="s">
        <v>26</v>
      </c>
      <c r="I155" s="754"/>
      <c r="J155" s="754">
        <f>SUM(J132:J154)</f>
        <v>2736</v>
      </c>
      <c r="K155" s="767">
        <f>SUM(K132:K154)</f>
        <v>367.59700000000004</v>
      </c>
      <c r="M155" s="753" t="s">
        <v>26</v>
      </c>
      <c r="N155" s="754"/>
      <c r="O155" s="754">
        <f>SUM(O132:O154)</f>
        <v>2736</v>
      </c>
      <c r="P155" s="751">
        <f>SUM(P132:P154)</f>
        <v>129.45599999999999</v>
      </c>
    </row>
    <row r="157" spans="2:16" ht="21">
      <c r="B157" s="757" t="s">
        <v>848</v>
      </c>
      <c r="C157" s="758"/>
      <c r="E157" s="758"/>
      <c r="F157" s="758"/>
      <c r="H157" s="757" t="s">
        <v>849</v>
      </c>
    </row>
    <row r="158" spans="2:16">
      <c r="B158" s="838" t="s">
        <v>682</v>
      </c>
      <c r="C158" s="838"/>
      <c r="D158" s="838"/>
      <c r="E158" s="838"/>
      <c r="F158" s="838"/>
      <c r="H158" s="12" t="s">
        <v>690</v>
      </c>
      <c r="M158" s="12" t="s">
        <v>691</v>
      </c>
    </row>
    <row r="159" spans="2:16" ht="45">
      <c r="B159" s="755" t="s">
        <v>62</v>
      </c>
      <c r="C159" s="755" t="s">
        <v>683</v>
      </c>
      <c r="D159" s="755" t="s">
        <v>684</v>
      </c>
      <c r="E159" s="755" t="s">
        <v>686</v>
      </c>
      <c r="F159" s="755" t="s">
        <v>685</v>
      </c>
      <c r="H159" s="755" t="s">
        <v>687</v>
      </c>
      <c r="I159" s="755" t="s">
        <v>688</v>
      </c>
      <c r="J159" s="755" t="s">
        <v>689</v>
      </c>
      <c r="K159" s="755" t="s">
        <v>683</v>
      </c>
      <c r="M159" s="755" t="s">
        <v>687</v>
      </c>
      <c r="N159" s="755" t="s">
        <v>688</v>
      </c>
      <c r="O159" s="755" t="s">
        <v>689</v>
      </c>
      <c r="P159" s="755" t="s">
        <v>683</v>
      </c>
    </row>
    <row r="160" spans="2:16" ht="18">
      <c r="B160" s="755"/>
      <c r="C160" s="755" t="s">
        <v>693</v>
      </c>
      <c r="D160" s="755" t="s">
        <v>694</v>
      </c>
      <c r="E160" s="755" t="s">
        <v>695</v>
      </c>
      <c r="F160" s="755" t="s">
        <v>696</v>
      </c>
      <c r="H160" s="755"/>
      <c r="I160" s="755" t="s">
        <v>697</v>
      </c>
      <c r="J160" s="755" t="s">
        <v>698</v>
      </c>
      <c r="K160" s="755" t="s">
        <v>699</v>
      </c>
      <c r="M160" s="755"/>
      <c r="N160" s="755" t="s">
        <v>700</v>
      </c>
      <c r="O160" s="755" t="s">
        <v>701</v>
      </c>
      <c r="P160" s="755" t="s">
        <v>702</v>
      </c>
    </row>
    <row r="161" spans="2:16">
      <c r="B161" s="759">
        <v>43101</v>
      </c>
      <c r="C161" s="750">
        <f>K184</f>
        <v>247.04000000000002</v>
      </c>
      <c r="D161" s="749"/>
      <c r="E161" s="760">
        <v>0.90035384364170445</v>
      </c>
      <c r="F161" s="742"/>
      <c r="H161" s="742" t="s">
        <v>850</v>
      </c>
      <c r="I161" s="761">
        <v>0.13</v>
      </c>
      <c r="J161" s="742">
        <v>1</v>
      </c>
      <c r="K161" s="761">
        <v>0.13</v>
      </c>
      <c r="M161" s="742" t="s">
        <v>851</v>
      </c>
      <c r="N161" s="742">
        <v>7.1999999999999995E-2</v>
      </c>
      <c r="O161" s="742">
        <v>184</v>
      </c>
      <c r="P161" s="742">
        <v>13.247999999999999</v>
      </c>
    </row>
    <row r="162" spans="2:16">
      <c r="B162" s="759">
        <v>43132</v>
      </c>
      <c r="C162" s="751">
        <f>P184</f>
        <v>113.583</v>
      </c>
      <c r="D162" s="752">
        <f>C162-$C$161</f>
        <v>-133.45700000000002</v>
      </c>
      <c r="E162" s="760">
        <v>0.90035384364170445</v>
      </c>
      <c r="F162" s="762">
        <f>D162*E162</f>
        <v>-120.15852291089097</v>
      </c>
      <c r="H162" s="742" t="s">
        <v>850</v>
      </c>
      <c r="I162" s="761">
        <v>0.19</v>
      </c>
      <c r="J162" s="742">
        <v>184</v>
      </c>
      <c r="K162" s="761">
        <v>34.96</v>
      </c>
      <c r="M162" s="742" t="s">
        <v>852</v>
      </c>
      <c r="N162" s="742">
        <v>4.3999999999999997E-2</v>
      </c>
      <c r="O162" s="742">
        <v>1</v>
      </c>
      <c r="P162" s="742">
        <v>4.3999999999999997E-2</v>
      </c>
    </row>
    <row r="163" spans="2:16">
      <c r="B163" s="759">
        <v>43160</v>
      </c>
      <c r="C163" s="763">
        <f>C162</f>
        <v>113.583</v>
      </c>
      <c r="D163" s="752">
        <f t="shared" ref="D163:D172" si="25">C163-$C$161</f>
        <v>-133.45700000000002</v>
      </c>
      <c r="E163" s="760">
        <v>0.90035384364170445</v>
      </c>
      <c r="F163" s="762">
        <f t="shared" ref="F163:F172" si="26">D163*E163</f>
        <v>-120.15852291089097</v>
      </c>
      <c r="H163" s="742" t="s">
        <v>853</v>
      </c>
      <c r="I163" s="761">
        <v>0.19</v>
      </c>
      <c r="J163" s="742">
        <v>3</v>
      </c>
      <c r="K163" s="761">
        <v>0.57000000000000006</v>
      </c>
      <c r="M163" s="742" t="s">
        <v>854</v>
      </c>
      <c r="N163" s="742">
        <v>6.9000000000000006E-2</v>
      </c>
      <c r="O163" s="742">
        <v>3</v>
      </c>
      <c r="P163" s="742">
        <v>0.20700000000000002</v>
      </c>
    </row>
    <row r="164" spans="2:16">
      <c r="B164" s="759">
        <v>43191</v>
      </c>
      <c r="C164" s="763">
        <f t="shared" ref="C164:C172" si="27">C163</f>
        <v>113.583</v>
      </c>
      <c r="D164" s="752">
        <f t="shared" si="25"/>
        <v>-133.45700000000002</v>
      </c>
      <c r="E164" s="760">
        <v>0.90035384364170445</v>
      </c>
      <c r="F164" s="762">
        <f t="shared" si="26"/>
        <v>-120.15852291089097</v>
      </c>
      <c r="H164" s="742" t="s">
        <v>855</v>
      </c>
      <c r="I164" s="761">
        <v>0.13</v>
      </c>
      <c r="J164" s="742">
        <v>51</v>
      </c>
      <c r="K164" s="761">
        <v>6.63</v>
      </c>
      <c r="M164" s="742" t="s">
        <v>856</v>
      </c>
      <c r="N164" s="742">
        <v>0.08</v>
      </c>
      <c r="O164" s="742">
        <v>51</v>
      </c>
      <c r="P164" s="742">
        <v>4.08</v>
      </c>
    </row>
    <row r="165" spans="2:16">
      <c r="B165" s="759">
        <v>43221</v>
      </c>
      <c r="C165" s="763">
        <f t="shared" si="27"/>
        <v>113.583</v>
      </c>
      <c r="D165" s="752">
        <f t="shared" si="25"/>
        <v>-133.45700000000002</v>
      </c>
      <c r="E165" s="760">
        <v>0.90035384364170445</v>
      </c>
      <c r="F165" s="762">
        <f t="shared" si="26"/>
        <v>-120.15852291089097</v>
      </c>
      <c r="H165" s="742" t="s">
        <v>857</v>
      </c>
      <c r="I165" s="761">
        <v>0.13</v>
      </c>
      <c r="J165" s="742">
        <v>1573</v>
      </c>
      <c r="K165" s="761">
        <v>204.49</v>
      </c>
      <c r="M165" s="742" t="s">
        <v>858</v>
      </c>
      <c r="N165" s="742">
        <v>0.1</v>
      </c>
      <c r="O165" s="742">
        <v>41</v>
      </c>
      <c r="P165" s="742">
        <v>4.1000000000000005</v>
      </c>
    </row>
    <row r="166" spans="2:16">
      <c r="B166" s="759">
        <v>43252</v>
      </c>
      <c r="C166" s="763">
        <f t="shared" si="27"/>
        <v>113.583</v>
      </c>
      <c r="D166" s="752">
        <f t="shared" si="25"/>
        <v>-133.45700000000002</v>
      </c>
      <c r="E166" s="760">
        <v>0.90035384364170445</v>
      </c>
      <c r="F166" s="762">
        <f t="shared" si="26"/>
        <v>-120.15852291089097</v>
      </c>
      <c r="H166" s="742" t="s">
        <v>859</v>
      </c>
      <c r="I166" s="761">
        <v>0.13</v>
      </c>
      <c r="J166" s="742">
        <v>2</v>
      </c>
      <c r="K166" s="761">
        <v>0.26</v>
      </c>
      <c r="M166" s="742" t="s">
        <v>860</v>
      </c>
      <c r="N166" s="742">
        <v>0.06</v>
      </c>
      <c r="O166" s="742">
        <v>1525</v>
      </c>
      <c r="P166" s="742">
        <v>91.5</v>
      </c>
    </row>
    <row r="167" spans="2:16">
      <c r="B167" s="759">
        <v>43282</v>
      </c>
      <c r="C167" s="763">
        <f t="shared" si="27"/>
        <v>113.583</v>
      </c>
      <c r="D167" s="752">
        <f t="shared" si="25"/>
        <v>-133.45700000000002</v>
      </c>
      <c r="E167" s="760">
        <v>0.90035384364170445</v>
      </c>
      <c r="F167" s="762">
        <f t="shared" si="26"/>
        <v>-120.15852291089097</v>
      </c>
      <c r="H167" s="742"/>
      <c r="I167" s="761"/>
      <c r="J167" s="742"/>
      <c r="K167" s="761"/>
      <c r="M167" s="742" t="s">
        <v>861</v>
      </c>
      <c r="N167" s="742">
        <v>0.04</v>
      </c>
      <c r="O167" s="742">
        <v>6</v>
      </c>
      <c r="P167" s="742">
        <v>0.24</v>
      </c>
    </row>
    <row r="168" spans="2:16">
      <c r="B168" s="759">
        <v>43313</v>
      </c>
      <c r="C168" s="763">
        <f t="shared" si="27"/>
        <v>113.583</v>
      </c>
      <c r="D168" s="752">
        <f t="shared" si="25"/>
        <v>-133.45700000000002</v>
      </c>
      <c r="E168" s="760">
        <v>0.90035384364170445</v>
      </c>
      <c r="F168" s="762">
        <f t="shared" si="26"/>
        <v>-120.15852291089097</v>
      </c>
      <c r="H168" s="742"/>
      <c r="I168" s="761"/>
      <c r="J168" s="742"/>
      <c r="K168" s="761"/>
      <c r="M168" s="742" t="s">
        <v>862</v>
      </c>
      <c r="N168" s="742">
        <v>0.08</v>
      </c>
      <c r="O168" s="742">
        <v>1</v>
      </c>
      <c r="P168" s="742">
        <v>0.08</v>
      </c>
    </row>
    <row r="169" spans="2:16">
      <c r="B169" s="759">
        <v>43344</v>
      </c>
      <c r="C169" s="763">
        <f t="shared" si="27"/>
        <v>113.583</v>
      </c>
      <c r="D169" s="752">
        <f t="shared" si="25"/>
        <v>-133.45700000000002</v>
      </c>
      <c r="E169" s="760">
        <v>0.90035384364170445</v>
      </c>
      <c r="F169" s="762">
        <f t="shared" si="26"/>
        <v>-120.15852291089097</v>
      </c>
      <c r="H169" s="742"/>
      <c r="I169" s="761"/>
      <c r="J169" s="742"/>
      <c r="K169" s="761"/>
      <c r="M169" s="742" t="s">
        <v>863</v>
      </c>
      <c r="N169" s="742">
        <v>4.2000000000000003E-2</v>
      </c>
      <c r="O169" s="742">
        <v>2</v>
      </c>
      <c r="P169" s="742">
        <v>8.4000000000000005E-2</v>
      </c>
    </row>
    <row r="170" spans="2:16">
      <c r="B170" s="759">
        <v>43374</v>
      </c>
      <c r="C170" s="763">
        <f t="shared" si="27"/>
        <v>113.583</v>
      </c>
      <c r="D170" s="752">
        <f t="shared" si="25"/>
        <v>-133.45700000000002</v>
      </c>
      <c r="E170" s="760">
        <v>0.90035384364170445</v>
      </c>
      <c r="F170" s="762">
        <f t="shared" si="26"/>
        <v>-120.15852291089097</v>
      </c>
      <c r="H170" s="742"/>
      <c r="I170" s="761"/>
      <c r="J170" s="742"/>
      <c r="K170" s="761"/>
      <c r="M170" s="742"/>
      <c r="N170" s="742"/>
      <c r="O170" s="742"/>
      <c r="P170" s="742"/>
    </row>
    <row r="171" spans="2:16">
      <c r="B171" s="759">
        <v>43405</v>
      </c>
      <c r="C171" s="763">
        <f t="shared" si="27"/>
        <v>113.583</v>
      </c>
      <c r="D171" s="752">
        <f t="shared" si="25"/>
        <v>-133.45700000000002</v>
      </c>
      <c r="E171" s="760">
        <v>0.90035384364170445</v>
      </c>
      <c r="F171" s="762">
        <f t="shared" si="26"/>
        <v>-120.15852291089097</v>
      </c>
      <c r="H171" s="742"/>
      <c r="I171" s="761"/>
      <c r="J171" s="742"/>
      <c r="K171" s="761"/>
      <c r="M171" s="742"/>
      <c r="N171" s="742"/>
      <c r="O171" s="742"/>
      <c r="P171" s="742"/>
    </row>
    <row r="172" spans="2:16">
      <c r="B172" s="759">
        <v>43435</v>
      </c>
      <c r="C172" s="763">
        <f t="shared" si="27"/>
        <v>113.583</v>
      </c>
      <c r="D172" s="752">
        <f t="shared" si="25"/>
        <v>-133.45700000000002</v>
      </c>
      <c r="E172" s="760">
        <v>0.90035384364170445</v>
      </c>
      <c r="F172" s="762">
        <f t="shared" si="26"/>
        <v>-120.15852291089097</v>
      </c>
      <c r="H172" s="742"/>
      <c r="I172" s="742"/>
      <c r="J172" s="742"/>
      <c r="K172" s="761"/>
      <c r="M172" s="742"/>
      <c r="N172" s="742"/>
      <c r="O172" s="742"/>
      <c r="P172" s="742"/>
    </row>
    <row r="173" spans="2:16">
      <c r="B173" s="753" t="s">
        <v>26</v>
      </c>
      <c r="C173" s="764"/>
      <c r="D173" s="765"/>
      <c r="E173" s="754"/>
      <c r="F173" s="766">
        <f>SUM(F162:F172)</f>
        <v>-1321.7437520198007</v>
      </c>
      <c r="H173" s="742"/>
      <c r="I173" s="742"/>
      <c r="J173" s="742"/>
      <c r="K173" s="761"/>
      <c r="M173" s="742"/>
      <c r="N173" s="742"/>
      <c r="O173" s="742"/>
      <c r="P173" s="742"/>
    </row>
    <row r="174" spans="2:16">
      <c r="B174" s="743" t="s">
        <v>767</v>
      </c>
      <c r="C174" s="742"/>
      <c r="D174" s="742"/>
      <c r="E174" s="742"/>
      <c r="F174" s="761">
        <f>$F$173/11*12</f>
        <v>-1441.9022749306916</v>
      </c>
      <c r="H174" s="742"/>
      <c r="I174" s="742"/>
      <c r="J174" s="742"/>
      <c r="K174" s="761"/>
      <c r="M174" s="742"/>
      <c r="N174" s="742"/>
      <c r="O174" s="742"/>
      <c r="P174" s="742"/>
    </row>
    <row r="175" spans="2:16">
      <c r="B175" s="743" t="s">
        <v>768</v>
      </c>
      <c r="C175" s="742"/>
      <c r="D175" s="742"/>
      <c r="E175" s="742"/>
      <c r="F175" s="761">
        <f>$F$173/11*12</f>
        <v>-1441.9022749306916</v>
      </c>
      <c r="H175" s="742"/>
      <c r="I175" s="742"/>
      <c r="J175" s="742"/>
      <c r="K175" s="761"/>
      <c r="M175" s="742"/>
      <c r="N175" s="742"/>
      <c r="O175" s="742"/>
      <c r="P175" s="742"/>
    </row>
    <row r="176" spans="2:16">
      <c r="B176" s="743"/>
      <c r="C176" s="742"/>
      <c r="D176" s="742"/>
      <c r="E176" s="742"/>
      <c r="F176" s="761"/>
      <c r="H176" s="742"/>
      <c r="I176" s="742"/>
      <c r="J176" s="742"/>
      <c r="K176" s="761"/>
      <c r="M176" s="742"/>
      <c r="N176" s="742"/>
      <c r="O176" s="742"/>
      <c r="P176" s="742"/>
    </row>
    <row r="177" spans="2:16">
      <c r="B177" s="743"/>
      <c r="C177" s="742"/>
      <c r="D177" s="742"/>
      <c r="E177" s="742"/>
      <c r="F177" s="761"/>
      <c r="H177" s="742"/>
      <c r="I177" s="742"/>
      <c r="J177" s="742"/>
      <c r="K177" s="761"/>
      <c r="M177" s="742"/>
      <c r="N177" s="742"/>
      <c r="O177" s="742"/>
      <c r="P177" s="742"/>
    </row>
    <row r="178" spans="2:16">
      <c r="H178" s="742"/>
      <c r="I178" s="742"/>
      <c r="J178" s="742"/>
      <c r="K178" s="761"/>
      <c r="M178" s="742"/>
      <c r="N178" s="742"/>
      <c r="O178" s="742"/>
      <c r="P178" s="742"/>
    </row>
    <row r="179" spans="2:16">
      <c r="H179" s="742"/>
      <c r="I179" s="742"/>
      <c r="J179" s="742"/>
      <c r="K179" s="761"/>
      <c r="M179" s="742"/>
      <c r="N179" s="742"/>
      <c r="O179" s="742"/>
      <c r="P179" s="742"/>
    </row>
    <row r="180" spans="2:16">
      <c r="H180" s="742"/>
      <c r="I180" s="742"/>
      <c r="J180" s="742"/>
      <c r="K180" s="761"/>
      <c r="M180" s="742"/>
      <c r="N180" s="742"/>
      <c r="O180" s="742"/>
      <c r="P180" s="742"/>
    </row>
    <row r="181" spans="2:16">
      <c r="H181" s="742"/>
      <c r="I181" s="742"/>
      <c r="J181" s="742"/>
      <c r="K181" s="761"/>
      <c r="M181" s="742"/>
      <c r="N181" s="742"/>
      <c r="O181" s="742"/>
      <c r="P181" s="742"/>
    </row>
    <row r="182" spans="2:16">
      <c r="H182" s="742"/>
      <c r="I182" s="742"/>
      <c r="J182" s="742"/>
      <c r="K182" s="761"/>
      <c r="M182" s="742"/>
      <c r="N182" s="742"/>
      <c r="O182" s="742"/>
      <c r="P182" s="742"/>
    </row>
    <row r="183" spans="2:16">
      <c r="H183" s="742"/>
      <c r="I183" s="742"/>
      <c r="J183" s="742"/>
      <c r="K183" s="761"/>
      <c r="M183" s="742"/>
      <c r="N183" s="742"/>
      <c r="O183" s="742"/>
      <c r="P183" s="742"/>
    </row>
    <row r="184" spans="2:16">
      <c r="H184" s="753" t="s">
        <v>26</v>
      </c>
      <c r="I184" s="754"/>
      <c r="J184" s="754">
        <f>SUM(J161:J183)</f>
        <v>1814</v>
      </c>
      <c r="K184" s="767">
        <f>SUM(K161:K183)</f>
        <v>247.04000000000002</v>
      </c>
      <c r="M184" s="753" t="s">
        <v>26</v>
      </c>
      <c r="N184" s="754"/>
      <c r="O184" s="754">
        <f>SUM(O161:O183)</f>
        <v>1814</v>
      </c>
      <c r="P184" s="751">
        <f>SUM(P161:P183)</f>
        <v>113.583</v>
      </c>
    </row>
    <row r="186" spans="2:16" ht="21">
      <c r="B186" s="757" t="s">
        <v>864</v>
      </c>
    </row>
    <row r="188" spans="2:16" ht="21">
      <c r="B188" s="757" t="s">
        <v>865</v>
      </c>
      <c r="C188" s="758"/>
      <c r="E188" s="758"/>
      <c r="F188" s="758"/>
      <c r="H188" s="757" t="s">
        <v>866</v>
      </c>
    </row>
    <row r="189" spans="2:16">
      <c r="B189" s="838" t="s">
        <v>682</v>
      </c>
      <c r="C189" s="838"/>
      <c r="D189" s="838"/>
      <c r="E189" s="838"/>
      <c r="F189" s="838"/>
      <c r="H189" s="12" t="s">
        <v>690</v>
      </c>
      <c r="M189" s="12" t="s">
        <v>691</v>
      </c>
    </row>
    <row r="190" spans="2:16" ht="45">
      <c r="B190" s="755" t="s">
        <v>62</v>
      </c>
      <c r="C190" s="755" t="s">
        <v>683</v>
      </c>
      <c r="D190" s="755" t="s">
        <v>684</v>
      </c>
      <c r="E190" s="755" t="s">
        <v>686</v>
      </c>
      <c r="F190" s="755" t="s">
        <v>685</v>
      </c>
      <c r="H190" s="755" t="s">
        <v>687</v>
      </c>
      <c r="I190" s="755" t="s">
        <v>688</v>
      </c>
      <c r="J190" s="755" t="s">
        <v>689</v>
      </c>
      <c r="K190" s="755" t="s">
        <v>683</v>
      </c>
      <c r="M190" s="755" t="s">
        <v>687</v>
      </c>
      <c r="N190" s="755" t="s">
        <v>688</v>
      </c>
      <c r="O190" s="755" t="s">
        <v>689</v>
      </c>
      <c r="P190" s="755" t="s">
        <v>683</v>
      </c>
    </row>
    <row r="191" spans="2:16" ht="18">
      <c r="B191" s="755"/>
      <c r="C191" s="755" t="s">
        <v>693</v>
      </c>
      <c r="D191" s="755" t="s">
        <v>694</v>
      </c>
      <c r="E191" s="755" t="s">
        <v>695</v>
      </c>
      <c r="F191" s="755" t="s">
        <v>696</v>
      </c>
      <c r="H191" s="755"/>
      <c r="I191" s="755" t="s">
        <v>697</v>
      </c>
      <c r="J191" s="755" t="s">
        <v>698</v>
      </c>
      <c r="K191" s="755" t="s">
        <v>699</v>
      </c>
      <c r="M191" s="755"/>
      <c r="N191" s="755" t="s">
        <v>700</v>
      </c>
      <c r="O191" s="755" t="s">
        <v>701</v>
      </c>
      <c r="P191" s="755" t="s">
        <v>702</v>
      </c>
    </row>
    <row r="192" spans="2:16">
      <c r="B192" s="759">
        <v>42370</v>
      </c>
      <c r="C192" s="750">
        <f>K210</f>
        <v>330.96899999999999</v>
      </c>
      <c r="D192" s="749"/>
      <c r="E192" s="760">
        <v>0.79257126627679098</v>
      </c>
      <c r="F192" s="742"/>
      <c r="H192" s="742" t="s">
        <v>769</v>
      </c>
      <c r="I192" s="761">
        <v>7.2999999999999995E-2</v>
      </c>
      <c r="J192" s="742"/>
      <c r="K192" s="761">
        <f>I192*J192</f>
        <v>0</v>
      </c>
      <c r="M192" s="742" t="s">
        <v>867</v>
      </c>
      <c r="N192" s="742">
        <v>3.4000000000000002E-2</v>
      </c>
      <c r="O192" s="742">
        <v>705</v>
      </c>
      <c r="P192" s="742">
        <f>N192*O192</f>
        <v>23.970000000000002</v>
      </c>
    </row>
    <row r="193" spans="2:16">
      <c r="B193" s="759">
        <v>42401</v>
      </c>
      <c r="C193" s="751">
        <f>P210</f>
        <v>119.224</v>
      </c>
      <c r="D193" s="752">
        <f>C193-$C$192</f>
        <v>-211.745</v>
      </c>
      <c r="E193" s="760">
        <v>0.79257126627679098</v>
      </c>
      <c r="F193" s="762">
        <f>D193*E193</f>
        <v>-167.8230027777791</v>
      </c>
      <c r="H193" s="742" t="s">
        <v>770</v>
      </c>
      <c r="I193" s="761">
        <v>9.6000000000000002E-2</v>
      </c>
      <c r="J193" s="742">
        <v>4</v>
      </c>
      <c r="K193" s="761">
        <f t="shared" ref="K193" si="28">I193*J193</f>
        <v>0.38400000000000001</v>
      </c>
      <c r="M193" s="742" t="s">
        <v>868</v>
      </c>
      <c r="N193" s="742">
        <v>6.4000000000000001E-2</v>
      </c>
      <c r="O193" s="742">
        <v>463</v>
      </c>
      <c r="P193" s="742">
        <f t="shared" ref="P193:P208" si="29">N193*O193</f>
        <v>29.632000000000001</v>
      </c>
    </row>
    <row r="194" spans="2:16">
      <c r="B194" s="759">
        <v>42430</v>
      </c>
      <c r="C194" s="763">
        <f>C193</f>
        <v>119.224</v>
      </c>
      <c r="D194" s="752">
        <f t="shared" ref="D194:D203" si="30">C194-$C$192</f>
        <v>-211.745</v>
      </c>
      <c r="E194" s="760">
        <v>0.79257126627679098</v>
      </c>
      <c r="F194" s="762">
        <f t="shared" ref="F194:F203" si="31">D194*E194</f>
        <v>-167.8230027777791</v>
      </c>
      <c r="H194" s="742" t="s">
        <v>771</v>
      </c>
      <c r="I194" s="761">
        <v>0.13200000000000001</v>
      </c>
      <c r="J194" s="742">
        <v>1094</v>
      </c>
      <c r="K194" s="761">
        <f>I194*J194</f>
        <v>144.40800000000002</v>
      </c>
      <c r="M194" s="742" t="s">
        <v>869</v>
      </c>
      <c r="N194" s="742">
        <v>8.1000000000000003E-2</v>
      </c>
      <c r="O194" s="742">
        <v>411</v>
      </c>
      <c r="P194" s="742">
        <f t="shared" si="29"/>
        <v>33.291000000000004</v>
      </c>
    </row>
    <row r="195" spans="2:16">
      <c r="B195" s="759">
        <v>42461</v>
      </c>
      <c r="C195" s="763">
        <f t="shared" ref="C195:C203" si="32">C194</f>
        <v>119.224</v>
      </c>
      <c r="D195" s="752">
        <f t="shared" si="30"/>
        <v>-211.745</v>
      </c>
      <c r="E195" s="760">
        <v>0.79257126627679098</v>
      </c>
      <c r="F195" s="762">
        <f t="shared" si="31"/>
        <v>-167.8230027777791</v>
      </c>
      <c r="H195" s="742" t="s">
        <v>772</v>
      </c>
      <c r="I195" s="761">
        <v>0.186</v>
      </c>
      <c r="J195" s="742">
        <v>538</v>
      </c>
      <c r="K195" s="761">
        <f>I195*J195</f>
        <v>100.068</v>
      </c>
      <c r="M195" s="742" t="s">
        <v>870</v>
      </c>
      <c r="N195" s="742">
        <v>9.5000000000000001E-2</v>
      </c>
      <c r="O195" s="742">
        <v>213</v>
      </c>
      <c r="P195" s="742">
        <f t="shared" si="29"/>
        <v>20.234999999999999</v>
      </c>
    </row>
    <row r="196" spans="2:16">
      <c r="B196" s="759">
        <v>42491</v>
      </c>
      <c r="C196" s="763">
        <f t="shared" si="32"/>
        <v>119.224</v>
      </c>
      <c r="D196" s="752">
        <f t="shared" si="30"/>
        <v>-211.745</v>
      </c>
      <c r="E196" s="760">
        <v>0.79257126627679098</v>
      </c>
      <c r="F196" s="762">
        <f t="shared" si="31"/>
        <v>-167.8230027777791</v>
      </c>
      <c r="H196" s="742" t="s">
        <v>773</v>
      </c>
      <c r="I196" s="761">
        <v>0.24099999999999999</v>
      </c>
      <c r="J196" s="742">
        <v>7</v>
      </c>
      <c r="K196" s="761">
        <f>I196*J196</f>
        <v>1.6869999999999998</v>
      </c>
      <c r="M196" s="742" t="s">
        <v>871</v>
      </c>
      <c r="N196" s="742">
        <v>7.1999999999999995E-2</v>
      </c>
      <c r="O196" s="742">
        <v>168</v>
      </c>
      <c r="P196" s="742">
        <f t="shared" si="29"/>
        <v>12.095999999999998</v>
      </c>
    </row>
    <row r="197" spans="2:16">
      <c r="B197" s="759">
        <v>42522</v>
      </c>
      <c r="C197" s="763">
        <f t="shared" si="32"/>
        <v>119.224</v>
      </c>
      <c r="D197" s="752">
        <f t="shared" si="30"/>
        <v>-211.745</v>
      </c>
      <c r="E197" s="760">
        <v>0.79257126627679098</v>
      </c>
      <c r="F197" s="762">
        <f t="shared" si="31"/>
        <v>-167.8230027777791</v>
      </c>
      <c r="H197" s="742" t="s">
        <v>774</v>
      </c>
      <c r="I197" s="761">
        <v>0.3</v>
      </c>
      <c r="J197" s="742">
        <v>208</v>
      </c>
      <c r="K197" s="761">
        <f t="shared" ref="K197:K202" si="33">I197*J197</f>
        <v>62.4</v>
      </c>
      <c r="M197" s="742"/>
      <c r="N197" s="742"/>
      <c r="O197" s="742"/>
      <c r="P197" s="742">
        <f t="shared" si="29"/>
        <v>0</v>
      </c>
    </row>
    <row r="198" spans="2:16">
      <c r="B198" s="759">
        <v>42552</v>
      </c>
      <c r="C198" s="763">
        <f t="shared" si="32"/>
        <v>119.224</v>
      </c>
      <c r="D198" s="752">
        <f t="shared" si="30"/>
        <v>-211.745</v>
      </c>
      <c r="E198" s="760">
        <v>0.79257126627679098</v>
      </c>
      <c r="F198" s="762">
        <f t="shared" si="31"/>
        <v>-167.8230027777791</v>
      </c>
      <c r="H198" s="742" t="s">
        <v>775</v>
      </c>
      <c r="I198" s="761">
        <v>0.47</v>
      </c>
      <c r="J198" s="742"/>
      <c r="K198" s="761">
        <f t="shared" si="33"/>
        <v>0</v>
      </c>
      <c r="M198" s="742"/>
      <c r="N198" s="742"/>
      <c r="O198" s="742"/>
      <c r="P198" s="742">
        <f t="shared" si="29"/>
        <v>0</v>
      </c>
    </row>
    <row r="199" spans="2:16">
      <c r="B199" s="759">
        <v>42583</v>
      </c>
      <c r="C199" s="763">
        <f t="shared" si="32"/>
        <v>119.224</v>
      </c>
      <c r="D199" s="752">
        <f t="shared" si="30"/>
        <v>-211.745</v>
      </c>
      <c r="E199" s="760">
        <v>0.79257126627679098</v>
      </c>
      <c r="F199" s="762">
        <f t="shared" si="31"/>
        <v>-167.8230027777791</v>
      </c>
      <c r="H199" s="742" t="s">
        <v>776</v>
      </c>
      <c r="I199" s="761">
        <v>0.158</v>
      </c>
      <c r="J199" s="742">
        <v>1</v>
      </c>
      <c r="K199" s="761">
        <f t="shared" si="33"/>
        <v>0.158</v>
      </c>
      <c r="M199" s="742"/>
      <c r="N199" s="742"/>
      <c r="O199" s="742"/>
      <c r="P199" s="742">
        <f t="shared" si="29"/>
        <v>0</v>
      </c>
    </row>
    <row r="200" spans="2:16">
      <c r="B200" s="759">
        <v>42614</v>
      </c>
      <c r="C200" s="763">
        <f t="shared" si="32"/>
        <v>119.224</v>
      </c>
      <c r="D200" s="752">
        <f t="shared" si="30"/>
        <v>-211.745</v>
      </c>
      <c r="E200" s="760">
        <v>0.79257126627679098</v>
      </c>
      <c r="F200" s="762">
        <f t="shared" si="31"/>
        <v>-167.8230027777791</v>
      </c>
      <c r="H200" s="742" t="s">
        <v>777</v>
      </c>
      <c r="I200" s="761">
        <v>0.20200000000000001</v>
      </c>
      <c r="J200" s="742">
        <v>107</v>
      </c>
      <c r="K200" s="761">
        <f t="shared" si="33"/>
        <v>21.614000000000001</v>
      </c>
      <c r="M200" s="742"/>
      <c r="N200" s="742"/>
      <c r="O200" s="742"/>
      <c r="P200" s="742">
        <f t="shared" si="29"/>
        <v>0</v>
      </c>
    </row>
    <row r="201" spans="2:16">
      <c r="B201" s="759">
        <v>42644</v>
      </c>
      <c r="C201" s="763">
        <f t="shared" si="32"/>
        <v>119.224</v>
      </c>
      <c r="D201" s="752">
        <f t="shared" si="30"/>
        <v>-211.745</v>
      </c>
      <c r="E201" s="760">
        <v>0.79257126627679098</v>
      </c>
      <c r="F201" s="762">
        <f t="shared" si="31"/>
        <v>-167.8230027777791</v>
      </c>
      <c r="H201" s="742" t="s">
        <v>778</v>
      </c>
      <c r="I201" s="761">
        <v>0.25</v>
      </c>
      <c r="J201" s="742">
        <v>1</v>
      </c>
      <c r="K201" s="761">
        <f t="shared" si="33"/>
        <v>0.25</v>
      </c>
      <c r="M201" s="742"/>
      <c r="N201" s="742"/>
      <c r="O201" s="742"/>
      <c r="P201" s="742">
        <f t="shared" si="29"/>
        <v>0</v>
      </c>
    </row>
    <row r="202" spans="2:16">
      <c r="B202" s="759">
        <v>42675</v>
      </c>
      <c r="C202" s="763">
        <f t="shared" si="32"/>
        <v>119.224</v>
      </c>
      <c r="D202" s="752">
        <f t="shared" si="30"/>
        <v>-211.745</v>
      </c>
      <c r="E202" s="760">
        <v>0.79257126627679098</v>
      </c>
      <c r="F202" s="762">
        <f t="shared" si="31"/>
        <v>-167.8230027777791</v>
      </c>
      <c r="H202" s="742" t="s">
        <v>779</v>
      </c>
      <c r="I202" s="761">
        <v>0.4</v>
      </c>
      <c r="J202" s="742"/>
      <c r="K202" s="761">
        <f t="shared" si="33"/>
        <v>0</v>
      </c>
      <c r="M202" s="742"/>
      <c r="N202" s="742"/>
      <c r="O202" s="742"/>
      <c r="P202" s="742">
        <f t="shared" si="29"/>
        <v>0</v>
      </c>
    </row>
    <row r="203" spans="2:16">
      <c r="B203" s="759">
        <v>42705</v>
      </c>
      <c r="C203" s="763">
        <f t="shared" si="32"/>
        <v>119.224</v>
      </c>
      <c r="D203" s="752">
        <f t="shared" si="30"/>
        <v>-211.745</v>
      </c>
      <c r="E203" s="760">
        <v>0.79257126627679098</v>
      </c>
      <c r="F203" s="762">
        <f t="shared" si="31"/>
        <v>-167.8230027777791</v>
      </c>
      <c r="H203" s="742"/>
      <c r="I203" s="742"/>
      <c r="J203" s="742"/>
      <c r="K203" s="761"/>
      <c r="M203" s="742"/>
      <c r="N203" s="742"/>
      <c r="O203" s="742"/>
      <c r="P203" s="742">
        <f t="shared" si="29"/>
        <v>0</v>
      </c>
    </row>
    <row r="204" spans="2:16">
      <c r="B204" s="753" t="s">
        <v>26</v>
      </c>
      <c r="C204" s="764"/>
      <c r="D204" s="765"/>
      <c r="E204" s="754"/>
      <c r="F204" s="766">
        <f>SUM(F193:F203)</f>
        <v>-1846.0530305555696</v>
      </c>
      <c r="H204" s="742"/>
      <c r="I204" s="742"/>
      <c r="J204" s="742"/>
      <c r="K204" s="761"/>
      <c r="M204" s="742"/>
      <c r="N204" s="742"/>
      <c r="O204" s="742"/>
      <c r="P204" s="742">
        <f t="shared" si="29"/>
        <v>0</v>
      </c>
    </row>
    <row r="205" spans="2:16">
      <c r="B205" s="743" t="s">
        <v>765</v>
      </c>
      <c r="C205" s="742"/>
      <c r="D205" s="742"/>
      <c r="E205" s="742"/>
      <c r="F205" s="761"/>
      <c r="H205" s="742"/>
      <c r="I205" s="742"/>
      <c r="J205" s="742"/>
      <c r="K205" s="761"/>
      <c r="M205" s="742"/>
      <c r="N205" s="742"/>
      <c r="O205" s="742"/>
      <c r="P205" s="742">
        <f t="shared" si="29"/>
        <v>0</v>
      </c>
    </row>
    <row r="206" spans="2:16">
      <c r="B206" s="743" t="s">
        <v>766</v>
      </c>
      <c r="C206" s="742"/>
      <c r="D206" s="742"/>
      <c r="E206" s="742"/>
      <c r="F206" s="761">
        <f>$F$204/11*12</f>
        <v>-2013.8760333333489</v>
      </c>
      <c r="H206" s="742"/>
      <c r="I206" s="742"/>
      <c r="J206" s="742"/>
      <c r="K206" s="761"/>
      <c r="M206" s="742"/>
      <c r="N206" s="742"/>
      <c r="O206" s="742"/>
      <c r="P206" s="742">
        <f t="shared" si="29"/>
        <v>0</v>
      </c>
    </row>
    <row r="207" spans="2:16">
      <c r="B207" s="743" t="s">
        <v>767</v>
      </c>
      <c r="C207" s="742"/>
      <c r="D207" s="742"/>
      <c r="E207" s="742"/>
      <c r="F207" s="761">
        <f>$F$204/11*12</f>
        <v>-2013.8760333333489</v>
      </c>
      <c r="H207" s="742"/>
      <c r="I207" s="742"/>
      <c r="J207" s="742"/>
      <c r="K207" s="761"/>
      <c r="M207" s="742"/>
      <c r="N207" s="742"/>
      <c r="O207" s="742"/>
      <c r="P207" s="742">
        <f t="shared" si="29"/>
        <v>0</v>
      </c>
    </row>
    <row r="208" spans="2:16">
      <c r="B208" s="743" t="s">
        <v>768</v>
      </c>
      <c r="C208" s="742"/>
      <c r="D208" s="742"/>
      <c r="E208" s="742"/>
      <c r="F208" s="761">
        <f>$F$204/11*12</f>
        <v>-2013.8760333333489</v>
      </c>
      <c r="H208" s="742"/>
      <c r="I208" s="742"/>
      <c r="J208" s="742"/>
      <c r="K208" s="761"/>
      <c r="M208" s="742"/>
      <c r="N208" s="742"/>
      <c r="O208" s="742"/>
      <c r="P208" s="742">
        <f t="shared" si="29"/>
        <v>0</v>
      </c>
    </row>
    <row r="209" spans="2:16">
      <c r="H209" s="742"/>
      <c r="I209" s="742"/>
      <c r="J209" s="742"/>
      <c r="K209" s="761"/>
      <c r="M209" s="742"/>
      <c r="N209" s="742"/>
      <c r="O209" s="742"/>
      <c r="P209" s="742"/>
    </row>
    <row r="210" spans="2:16">
      <c r="H210" s="753" t="s">
        <v>26</v>
      </c>
      <c r="I210" s="754"/>
      <c r="J210" s="754">
        <f>SUM(J192:J209)</f>
        <v>1960</v>
      </c>
      <c r="K210" s="767">
        <f>SUM(K192:K209)</f>
        <v>330.96899999999999</v>
      </c>
      <c r="M210" s="753" t="s">
        <v>26</v>
      </c>
      <c r="N210" s="754"/>
      <c r="O210" s="754">
        <f>SUM(O192:O209)</f>
        <v>1960</v>
      </c>
      <c r="P210" s="751">
        <f>SUM(P192:P209)</f>
        <v>119.224</v>
      </c>
    </row>
    <row r="212" spans="2:16" ht="21">
      <c r="B212" s="757" t="s">
        <v>872</v>
      </c>
    </row>
    <row r="214" spans="2:16" ht="21">
      <c r="B214" s="757" t="s">
        <v>873</v>
      </c>
      <c r="C214" s="758"/>
      <c r="E214" s="758"/>
      <c r="F214" s="758"/>
      <c r="H214" s="757" t="s">
        <v>874</v>
      </c>
    </row>
    <row r="215" spans="2:16">
      <c r="B215" s="838" t="s">
        <v>682</v>
      </c>
      <c r="C215" s="838"/>
      <c r="D215" s="838"/>
      <c r="E215" s="838"/>
      <c r="F215" s="838"/>
      <c r="H215" s="12" t="s">
        <v>690</v>
      </c>
      <c r="M215" s="12" t="s">
        <v>691</v>
      </c>
    </row>
    <row r="216" spans="2:16" ht="45">
      <c r="B216" s="755" t="s">
        <v>62</v>
      </c>
      <c r="C216" s="755" t="s">
        <v>683</v>
      </c>
      <c r="D216" s="755" t="s">
        <v>684</v>
      </c>
      <c r="E216" s="755" t="s">
        <v>686</v>
      </c>
      <c r="F216" s="755" t="s">
        <v>685</v>
      </c>
      <c r="H216" s="755" t="s">
        <v>687</v>
      </c>
      <c r="I216" s="755" t="s">
        <v>688</v>
      </c>
      <c r="J216" s="755" t="s">
        <v>689</v>
      </c>
      <c r="K216" s="755" t="s">
        <v>683</v>
      </c>
      <c r="M216" s="755" t="s">
        <v>687</v>
      </c>
      <c r="N216" s="755" t="s">
        <v>688</v>
      </c>
      <c r="O216" s="755" t="s">
        <v>689</v>
      </c>
      <c r="P216" s="755" t="s">
        <v>683</v>
      </c>
    </row>
    <row r="217" spans="2:16" ht="18">
      <c r="B217" s="755"/>
      <c r="C217" s="755" t="s">
        <v>693</v>
      </c>
      <c r="D217" s="755" t="s">
        <v>694</v>
      </c>
      <c r="E217" s="755" t="s">
        <v>695</v>
      </c>
      <c r="F217" s="755" t="s">
        <v>696</v>
      </c>
      <c r="H217" s="755"/>
      <c r="I217" s="755" t="s">
        <v>697</v>
      </c>
      <c r="J217" s="755" t="s">
        <v>698</v>
      </c>
      <c r="K217" s="755" t="s">
        <v>699</v>
      </c>
      <c r="M217" s="755"/>
      <c r="N217" s="755" t="s">
        <v>700</v>
      </c>
      <c r="O217" s="755" t="s">
        <v>701</v>
      </c>
      <c r="P217" s="755" t="s">
        <v>702</v>
      </c>
    </row>
    <row r="218" spans="2:16">
      <c r="B218" s="759">
        <v>42736</v>
      </c>
      <c r="C218" s="750">
        <f>K236</f>
        <v>300.45800000000003</v>
      </c>
      <c r="D218" s="749"/>
      <c r="E218" s="760">
        <v>0.91604789959891408</v>
      </c>
      <c r="F218" s="742"/>
      <c r="H218" s="742" t="s">
        <v>769</v>
      </c>
      <c r="I218" s="761">
        <v>7.2999999999999995E-2</v>
      </c>
      <c r="J218" s="742"/>
      <c r="K218" s="761">
        <f>I218*J218</f>
        <v>0</v>
      </c>
      <c r="M218" s="742" t="s">
        <v>836</v>
      </c>
      <c r="N218" s="742">
        <v>3.5310000000000001E-2</v>
      </c>
      <c r="O218" s="742">
        <v>878</v>
      </c>
      <c r="P218" s="742">
        <f>N218*O218</f>
        <v>31.002180000000003</v>
      </c>
    </row>
    <row r="219" spans="2:16">
      <c r="B219" s="759">
        <v>42767</v>
      </c>
      <c r="C219" s="751">
        <f>P236</f>
        <v>118.37341000000001</v>
      </c>
      <c r="D219" s="752">
        <f>C219-$C$218</f>
        <v>-182.08459000000002</v>
      </c>
      <c r="E219" s="760">
        <v>0.91604789959891408</v>
      </c>
      <c r="F219" s="762">
        <f>D219*E219</f>
        <v>-166.79820621882945</v>
      </c>
      <c r="H219" s="742" t="s">
        <v>770</v>
      </c>
      <c r="I219" s="761">
        <v>9.6000000000000002E-2</v>
      </c>
      <c r="J219" s="742">
        <v>594</v>
      </c>
      <c r="K219" s="761">
        <f t="shared" ref="K219" si="34">I219*J219</f>
        <v>57.024000000000001</v>
      </c>
      <c r="M219" s="742" t="s">
        <v>824</v>
      </c>
      <c r="N219" s="742">
        <v>4.9100000000000005E-2</v>
      </c>
      <c r="O219" s="742">
        <v>527</v>
      </c>
      <c r="P219" s="742">
        <f t="shared" ref="P219:P234" si="35">N219*O219</f>
        <v>25.875700000000002</v>
      </c>
    </row>
    <row r="220" spans="2:16">
      <c r="B220" s="759">
        <v>42795</v>
      </c>
      <c r="C220" s="763">
        <f>C219</f>
        <v>118.37341000000001</v>
      </c>
      <c r="D220" s="752">
        <f t="shared" ref="D220:D229" si="36">C220-$C$218</f>
        <v>-182.08459000000002</v>
      </c>
      <c r="E220" s="760">
        <v>0.91604789959891408</v>
      </c>
      <c r="F220" s="762">
        <f t="shared" ref="F220:F229" si="37">D220*E220</f>
        <v>-166.79820621882945</v>
      </c>
      <c r="H220" s="742" t="s">
        <v>771</v>
      </c>
      <c r="I220" s="761">
        <v>0.13200000000000001</v>
      </c>
      <c r="J220" s="742">
        <v>329</v>
      </c>
      <c r="K220" s="761">
        <f>I220*J220</f>
        <v>43.428000000000004</v>
      </c>
      <c r="M220" s="742" t="s">
        <v>791</v>
      </c>
      <c r="N220" s="742">
        <v>0.14334</v>
      </c>
      <c r="O220" s="742">
        <v>372</v>
      </c>
      <c r="P220" s="742">
        <f t="shared" si="35"/>
        <v>53.322479999999999</v>
      </c>
    </row>
    <row r="221" spans="2:16">
      <c r="B221" s="759">
        <v>42826</v>
      </c>
      <c r="C221" s="763">
        <f t="shared" ref="C221:C229" si="38">C220</f>
        <v>118.37341000000001</v>
      </c>
      <c r="D221" s="752">
        <f t="shared" si="36"/>
        <v>-182.08459000000002</v>
      </c>
      <c r="E221" s="760">
        <v>0.91604789959891408</v>
      </c>
      <c r="F221" s="762">
        <f t="shared" si="37"/>
        <v>-166.79820621882945</v>
      </c>
      <c r="H221" s="742" t="s">
        <v>772</v>
      </c>
      <c r="I221" s="761">
        <v>0.186</v>
      </c>
      <c r="J221" s="742">
        <v>766</v>
      </c>
      <c r="K221" s="761">
        <f>I221*J221</f>
        <v>142.476</v>
      </c>
      <c r="M221" s="742" t="s">
        <v>844</v>
      </c>
      <c r="N221" s="742">
        <v>0.10333000000000001</v>
      </c>
      <c r="O221" s="742">
        <v>45</v>
      </c>
      <c r="P221" s="742">
        <f t="shared" si="35"/>
        <v>4.6498499999999998</v>
      </c>
    </row>
    <row r="222" spans="2:16">
      <c r="B222" s="759">
        <v>42856</v>
      </c>
      <c r="C222" s="763">
        <f t="shared" si="38"/>
        <v>118.37341000000001</v>
      </c>
      <c r="D222" s="752">
        <f t="shared" si="36"/>
        <v>-182.08459000000002</v>
      </c>
      <c r="E222" s="760">
        <v>0.91604789959891408</v>
      </c>
      <c r="F222" s="762">
        <f t="shared" si="37"/>
        <v>-166.79820621882945</v>
      </c>
      <c r="H222" s="742" t="s">
        <v>773</v>
      </c>
      <c r="I222" s="761">
        <v>0.24099999999999999</v>
      </c>
      <c r="J222" s="742"/>
      <c r="K222" s="761">
        <f>I222*J222</f>
        <v>0</v>
      </c>
      <c r="M222" s="742" t="s">
        <v>812</v>
      </c>
      <c r="N222" s="742">
        <v>7.3400000000000007E-2</v>
      </c>
      <c r="O222" s="742">
        <v>48</v>
      </c>
      <c r="P222" s="742">
        <f t="shared" si="35"/>
        <v>3.5232000000000001</v>
      </c>
    </row>
    <row r="223" spans="2:16">
      <c r="B223" s="759">
        <v>42887</v>
      </c>
      <c r="C223" s="763">
        <f t="shared" si="38"/>
        <v>118.37341000000001</v>
      </c>
      <c r="D223" s="752">
        <f t="shared" si="36"/>
        <v>-182.08459000000002</v>
      </c>
      <c r="E223" s="760">
        <v>0.91604789959891408</v>
      </c>
      <c r="F223" s="762">
        <f t="shared" si="37"/>
        <v>-166.79820621882945</v>
      </c>
      <c r="H223" s="742" t="s">
        <v>774</v>
      </c>
      <c r="I223" s="761">
        <v>0.3</v>
      </c>
      <c r="J223" s="742">
        <v>162</v>
      </c>
      <c r="K223" s="761">
        <f t="shared" ref="K223:K228" si="39">I223*J223</f>
        <v>48.6</v>
      </c>
      <c r="M223" s="742"/>
      <c r="N223" s="742"/>
      <c r="O223" s="742"/>
      <c r="P223" s="742">
        <f t="shared" si="35"/>
        <v>0</v>
      </c>
    </row>
    <row r="224" spans="2:16">
      <c r="B224" s="759">
        <v>42917</v>
      </c>
      <c r="C224" s="763">
        <f t="shared" si="38"/>
        <v>118.37341000000001</v>
      </c>
      <c r="D224" s="752">
        <f t="shared" si="36"/>
        <v>-182.08459000000002</v>
      </c>
      <c r="E224" s="760">
        <v>0.91604789959891408</v>
      </c>
      <c r="F224" s="762">
        <f t="shared" si="37"/>
        <v>-166.79820621882945</v>
      </c>
      <c r="H224" s="742" t="s">
        <v>775</v>
      </c>
      <c r="I224" s="761">
        <v>0.47</v>
      </c>
      <c r="J224" s="742">
        <v>19</v>
      </c>
      <c r="K224" s="761">
        <f t="shared" si="39"/>
        <v>8.93</v>
      </c>
      <c r="M224" s="742"/>
      <c r="N224" s="742"/>
      <c r="O224" s="742"/>
      <c r="P224" s="742">
        <f t="shared" si="35"/>
        <v>0</v>
      </c>
    </row>
    <row r="225" spans="2:16">
      <c r="B225" s="759">
        <v>42948</v>
      </c>
      <c r="C225" s="763">
        <f t="shared" si="38"/>
        <v>118.37341000000001</v>
      </c>
      <c r="D225" s="752">
        <f t="shared" si="36"/>
        <v>-182.08459000000002</v>
      </c>
      <c r="E225" s="760">
        <v>0.91604789959891408</v>
      </c>
      <c r="F225" s="762">
        <f t="shared" si="37"/>
        <v>-166.79820621882945</v>
      </c>
      <c r="H225" s="742" t="s">
        <v>776</v>
      </c>
      <c r="I225" s="761">
        <v>0.158</v>
      </c>
      <c r="J225" s="742"/>
      <c r="K225" s="761">
        <f t="shared" si="39"/>
        <v>0</v>
      </c>
      <c r="M225" s="742"/>
      <c r="N225" s="742"/>
      <c r="O225" s="742"/>
      <c r="P225" s="742">
        <f t="shared" si="35"/>
        <v>0</v>
      </c>
    </row>
    <row r="226" spans="2:16">
      <c r="B226" s="759">
        <v>42979</v>
      </c>
      <c r="C226" s="763">
        <f t="shared" si="38"/>
        <v>118.37341000000001</v>
      </c>
      <c r="D226" s="752">
        <f t="shared" si="36"/>
        <v>-182.08459000000002</v>
      </c>
      <c r="E226" s="760">
        <v>0.91604789959891408</v>
      </c>
      <c r="F226" s="762">
        <f t="shared" si="37"/>
        <v>-166.79820621882945</v>
      </c>
      <c r="H226" s="742" t="s">
        <v>777</v>
      </c>
      <c r="I226" s="761">
        <v>0.20200000000000001</v>
      </c>
      <c r="J226" s="742"/>
      <c r="K226" s="761">
        <f t="shared" si="39"/>
        <v>0</v>
      </c>
      <c r="M226" s="742"/>
      <c r="N226" s="742"/>
      <c r="O226" s="742"/>
      <c r="P226" s="742">
        <f t="shared" si="35"/>
        <v>0</v>
      </c>
    </row>
    <row r="227" spans="2:16">
      <c r="B227" s="759">
        <v>43009</v>
      </c>
      <c r="C227" s="763">
        <f t="shared" si="38"/>
        <v>118.37341000000001</v>
      </c>
      <c r="D227" s="752">
        <f t="shared" si="36"/>
        <v>-182.08459000000002</v>
      </c>
      <c r="E227" s="760">
        <v>0.91604789959891408</v>
      </c>
      <c r="F227" s="762">
        <f t="shared" si="37"/>
        <v>-166.79820621882945</v>
      </c>
      <c r="H227" s="742" t="s">
        <v>778</v>
      </c>
      <c r="I227" s="761">
        <v>0.25</v>
      </c>
      <c r="J227" s="742"/>
      <c r="K227" s="761">
        <f t="shared" si="39"/>
        <v>0</v>
      </c>
      <c r="M227" s="742"/>
      <c r="N227" s="742"/>
      <c r="O227" s="742"/>
      <c r="P227" s="742">
        <f t="shared" si="35"/>
        <v>0</v>
      </c>
    </row>
    <row r="228" spans="2:16">
      <c r="B228" s="759">
        <v>43040</v>
      </c>
      <c r="C228" s="763">
        <f t="shared" si="38"/>
        <v>118.37341000000001</v>
      </c>
      <c r="D228" s="752">
        <f t="shared" si="36"/>
        <v>-182.08459000000002</v>
      </c>
      <c r="E228" s="760">
        <v>0.91604789959891408</v>
      </c>
      <c r="F228" s="762">
        <f t="shared" si="37"/>
        <v>-166.79820621882945</v>
      </c>
      <c r="H228" s="742" t="s">
        <v>779</v>
      </c>
      <c r="I228" s="761">
        <v>0.4</v>
      </c>
      <c r="J228" s="742"/>
      <c r="K228" s="761">
        <f t="shared" si="39"/>
        <v>0</v>
      </c>
      <c r="M228" s="742"/>
      <c r="N228" s="742"/>
      <c r="O228" s="742"/>
      <c r="P228" s="742">
        <f t="shared" si="35"/>
        <v>0</v>
      </c>
    </row>
    <row r="229" spans="2:16">
      <c r="B229" s="759">
        <v>43070</v>
      </c>
      <c r="C229" s="763">
        <f t="shared" si="38"/>
        <v>118.37341000000001</v>
      </c>
      <c r="D229" s="752">
        <f t="shared" si="36"/>
        <v>-182.08459000000002</v>
      </c>
      <c r="E229" s="760">
        <v>0.91604789959891408</v>
      </c>
      <c r="F229" s="762">
        <f t="shared" si="37"/>
        <v>-166.79820621882945</v>
      </c>
      <c r="H229" s="742"/>
      <c r="I229" s="742"/>
      <c r="J229" s="742"/>
      <c r="K229" s="761"/>
      <c r="M229" s="742"/>
      <c r="N229" s="742"/>
      <c r="O229" s="742"/>
      <c r="P229" s="742">
        <f t="shared" si="35"/>
        <v>0</v>
      </c>
    </row>
    <row r="230" spans="2:16">
      <c r="B230" s="753" t="s">
        <v>26</v>
      </c>
      <c r="C230" s="764"/>
      <c r="D230" s="765"/>
      <c r="E230" s="754"/>
      <c r="F230" s="766">
        <f>SUM(F219:F229)</f>
        <v>-1834.7802684071237</v>
      </c>
      <c r="H230" s="742"/>
      <c r="I230" s="742"/>
      <c r="J230" s="742"/>
      <c r="K230" s="761"/>
      <c r="M230" s="742"/>
      <c r="N230" s="742"/>
      <c r="O230" s="742"/>
      <c r="P230" s="742">
        <f t="shared" si="35"/>
        <v>0</v>
      </c>
    </row>
    <row r="231" spans="2:16">
      <c r="B231" s="743" t="s">
        <v>765</v>
      </c>
      <c r="C231" s="742"/>
      <c r="D231" s="742"/>
      <c r="E231" s="742"/>
      <c r="F231" s="761"/>
      <c r="H231" s="742"/>
      <c r="I231" s="742"/>
      <c r="J231" s="742"/>
      <c r="K231" s="761"/>
      <c r="M231" s="742"/>
      <c r="N231" s="742"/>
      <c r="O231" s="742"/>
      <c r="P231" s="742">
        <f t="shared" si="35"/>
        <v>0</v>
      </c>
    </row>
    <row r="232" spans="2:16">
      <c r="B232" s="743" t="s">
        <v>766</v>
      </c>
      <c r="C232" s="742"/>
      <c r="D232" s="742"/>
      <c r="E232" s="742"/>
      <c r="F232" s="761">
        <f>$F$230/11*12</f>
        <v>-2001.578474625953</v>
      </c>
      <c r="H232" s="742"/>
      <c r="I232" s="742"/>
      <c r="J232" s="742"/>
      <c r="K232" s="761"/>
      <c r="M232" s="742"/>
      <c r="N232" s="742"/>
      <c r="O232" s="742"/>
      <c r="P232" s="742">
        <f t="shared" si="35"/>
        <v>0</v>
      </c>
    </row>
    <row r="233" spans="2:16">
      <c r="B233" s="743" t="s">
        <v>767</v>
      </c>
      <c r="C233" s="742"/>
      <c r="D233" s="742"/>
      <c r="E233" s="742"/>
      <c r="F233" s="761">
        <f>$F$230/11*12</f>
        <v>-2001.578474625953</v>
      </c>
      <c r="H233" s="742"/>
      <c r="I233" s="742"/>
      <c r="J233" s="742"/>
      <c r="K233" s="761"/>
      <c r="M233" s="742"/>
      <c r="N233" s="742"/>
      <c r="O233" s="742"/>
      <c r="P233" s="742">
        <f t="shared" si="35"/>
        <v>0</v>
      </c>
    </row>
    <row r="234" spans="2:16">
      <c r="B234" s="743" t="s">
        <v>768</v>
      </c>
      <c r="C234" s="742"/>
      <c r="D234" s="742"/>
      <c r="E234" s="742"/>
      <c r="F234" s="761">
        <f>$F$230/11*12</f>
        <v>-2001.578474625953</v>
      </c>
      <c r="H234" s="742"/>
      <c r="I234" s="742"/>
      <c r="J234" s="742"/>
      <c r="K234" s="761"/>
      <c r="M234" s="742"/>
      <c r="N234" s="742"/>
      <c r="O234" s="742"/>
      <c r="P234" s="742">
        <f t="shared" si="35"/>
        <v>0</v>
      </c>
    </row>
    <row r="235" spans="2:16">
      <c r="H235" s="742"/>
      <c r="I235" s="742"/>
      <c r="J235" s="742"/>
      <c r="K235" s="761"/>
      <c r="M235" s="742"/>
      <c r="N235" s="742"/>
      <c r="O235" s="742"/>
      <c r="P235" s="742"/>
    </row>
    <row r="236" spans="2:16">
      <c r="H236" s="753" t="s">
        <v>26</v>
      </c>
      <c r="I236" s="754"/>
      <c r="J236" s="754">
        <f>SUM(J218:J235)</f>
        <v>1870</v>
      </c>
      <c r="K236" s="767">
        <f>SUM(K218:K235)</f>
        <v>300.45800000000003</v>
      </c>
      <c r="M236" s="753" t="s">
        <v>26</v>
      </c>
      <c r="N236" s="754"/>
      <c r="O236" s="754">
        <f>SUM(O218:O235)</f>
        <v>1870</v>
      </c>
      <c r="P236" s="751">
        <f>SUM(P218:P235)</f>
        <v>118.37341000000001</v>
      </c>
    </row>
    <row r="238" spans="2:16" ht="21">
      <c r="B238" s="757" t="s">
        <v>875</v>
      </c>
    </row>
    <row r="240" spans="2:16" ht="21">
      <c r="B240" s="757" t="s">
        <v>876</v>
      </c>
      <c r="C240" s="758"/>
      <c r="E240" s="758"/>
      <c r="F240" s="758"/>
      <c r="H240" s="757" t="s">
        <v>877</v>
      </c>
    </row>
    <row r="241" spans="2:16">
      <c r="B241" s="838" t="s">
        <v>682</v>
      </c>
      <c r="C241" s="838"/>
      <c r="D241" s="838"/>
      <c r="E241" s="838"/>
      <c r="F241" s="838"/>
      <c r="H241" s="12" t="s">
        <v>690</v>
      </c>
      <c r="M241" s="12" t="s">
        <v>691</v>
      </c>
    </row>
    <row r="242" spans="2:16" ht="45">
      <c r="B242" s="755" t="s">
        <v>62</v>
      </c>
      <c r="C242" s="755" t="s">
        <v>683</v>
      </c>
      <c r="D242" s="755" t="s">
        <v>684</v>
      </c>
      <c r="E242" s="755" t="s">
        <v>686</v>
      </c>
      <c r="F242" s="755" t="s">
        <v>685</v>
      </c>
      <c r="H242" s="755" t="s">
        <v>687</v>
      </c>
      <c r="I242" s="755" t="s">
        <v>688</v>
      </c>
      <c r="J242" s="755" t="s">
        <v>689</v>
      </c>
      <c r="K242" s="755" t="s">
        <v>683</v>
      </c>
      <c r="M242" s="755" t="s">
        <v>687</v>
      </c>
      <c r="N242" s="755" t="s">
        <v>688</v>
      </c>
      <c r="O242" s="755" t="s">
        <v>689</v>
      </c>
      <c r="P242" s="755" t="s">
        <v>683</v>
      </c>
    </row>
    <row r="243" spans="2:16" ht="18">
      <c r="B243" s="755"/>
      <c r="C243" s="755" t="s">
        <v>693</v>
      </c>
      <c r="D243" s="755" t="s">
        <v>694</v>
      </c>
      <c r="E243" s="755" t="s">
        <v>695</v>
      </c>
      <c r="F243" s="755" t="s">
        <v>696</v>
      </c>
      <c r="H243" s="755"/>
      <c r="I243" s="755" t="s">
        <v>697</v>
      </c>
      <c r="J243" s="755" t="s">
        <v>698</v>
      </c>
      <c r="K243" s="755" t="s">
        <v>699</v>
      </c>
      <c r="M243" s="755"/>
      <c r="N243" s="755" t="s">
        <v>700</v>
      </c>
      <c r="O243" s="755" t="s">
        <v>701</v>
      </c>
      <c r="P243" s="755" t="s">
        <v>702</v>
      </c>
    </row>
    <row r="244" spans="2:16">
      <c r="B244" s="759">
        <v>43466</v>
      </c>
      <c r="C244" s="750">
        <f>K282</f>
        <v>2689.1</v>
      </c>
      <c r="D244" s="749"/>
      <c r="E244" s="760">
        <v>0.92566435240603306</v>
      </c>
      <c r="F244" s="742"/>
      <c r="H244" s="742" t="s">
        <v>878</v>
      </c>
      <c r="I244" s="761">
        <v>0.09</v>
      </c>
      <c r="J244" s="742">
        <v>823</v>
      </c>
      <c r="K244" s="761">
        <f>I244*J244</f>
        <v>74.069999999999993</v>
      </c>
      <c r="M244" s="742" t="s">
        <v>879</v>
      </c>
      <c r="N244" s="761">
        <v>2.5000000000000001E-2</v>
      </c>
      <c r="O244" s="742">
        <v>823</v>
      </c>
      <c r="P244" s="761">
        <f t="shared" ref="P244:P247" si="40">N244*O244</f>
        <v>20.575000000000003</v>
      </c>
    </row>
    <row r="245" spans="2:16">
      <c r="B245" s="759">
        <v>43497</v>
      </c>
      <c r="C245" s="751">
        <f>P282</f>
        <v>764.38699999999994</v>
      </c>
      <c r="D245" s="752">
        <f>C245-$C$244</f>
        <v>-1924.713</v>
      </c>
      <c r="E245" s="760">
        <v>0.92566435240603306</v>
      </c>
      <c r="F245" s="762">
        <f>D245*E245</f>
        <v>-1781.638212712473</v>
      </c>
      <c r="H245" s="742" t="s">
        <v>880</v>
      </c>
      <c r="I245" s="761">
        <v>0.185</v>
      </c>
      <c r="J245" s="742">
        <v>8802</v>
      </c>
      <c r="K245" s="761">
        <f t="shared" ref="K245" si="41">I245*J245</f>
        <v>1628.37</v>
      </c>
      <c r="M245" s="742" t="s">
        <v>881</v>
      </c>
      <c r="N245" s="761">
        <v>4.5999999999999999E-2</v>
      </c>
      <c r="O245" s="742">
        <v>8802</v>
      </c>
      <c r="P245" s="761">
        <f t="shared" si="40"/>
        <v>404.892</v>
      </c>
    </row>
    <row r="246" spans="2:16">
      <c r="B246" s="759">
        <v>43525</v>
      </c>
      <c r="C246" s="763">
        <f>C245</f>
        <v>764.38699999999994</v>
      </c>
      <c r="D246" s="752">
        <f t="shared" ref="D246:D255" si="42">C246-$C$244</f>
        <v>-1924.713</v>
      </c>
      <c r="E246" s="760">
        <v>0.92566435240603306</v>
      </c>
      <c r="F246" s="762">
        <f t="shared" ref="F246:F255" si="43">D246*E246</f>
        <v>-1781.638212712473</v>
      </c>
      <c r="H246" s="742" t="s">
        <v>882</v>
      </c>
      <c r="I246" s="761">
        <v>0.28999999999999998</v>
      </c>
      <c r="J246" s="742">
        <v>1693</v>
      </c>
      <c r="K246" s="761">
        <f>I246*J246</f>
        <v>490.96999999999997</v>
      </c>
      <c r="M246" s="742" t="s">
        <v>883</v>
      </c>
      <c r="N246" s="761">
        <v>0.09</v>
      </c>
      <c r="O246" s="742">
        <v>1693</v>
      </c>
      <c r="P246" s="761">
        <f t="shared" si="40"/>
        <v>152.37</v>
      </c>
    </row>
    <row r="247" spans="2:16">
      <c r="B247" s="759">
        <v>43556</v>
      </c>
      <c r="C247" s="763">
        <f t="shared" ref="C247:C255" si="44">C246</f>
        <v>764.38699999999994</v>
      </c>
      <c r="D247" s="752">
        <f t="shared" si="42"/>
        <v>-1924.713</v>
      </c>
      <c r="E247" s="760">
        <v>0.92566435240603306</v>
      </c>
      <c r="F247" s="762">
        <f t="shared" si="43"/>
        <v>-1781.638212712473</v>
      </c>
      <c r="H247" s="742" t="s">
        <v>884</v>
      </c>
      <c r="I247" s="761">
        <v>0.46500000000000002</v>
      </c>
      <c r="J247" s="742">
        <v>1066</v>
      </c>
      <c r="K247" s="761">
        <f>I247*J247</f>
        <v>495.69</v>
      </c>
      <c r="M247" s="742" t="s">
        <v>885</v>
      </c>
      <c r="N247" s="761">
        <v>0.17499999999999999</v>
      </c>
      <c r="O247" s="742">
        <v>1066</v>
      </c>
      <c r="P247" s="761">
        <f t="shared" si="40"/>
        <v>186.54999999999998</v>
      </c>
    </row>
    <row r="248" spans="2:16">
      <c r="B248" s="759">
        <v>43586</v>
      </c>
      <c r="C248" s="763">
        <f t="shared" si="44"/>
        <v>764.38699999999994</v>
      </c>
      <c r="D248" s="752">
        <f t="shared" si="42"/>
        <v>-1924.713</v>
      </c>
      <c r="E248" s="760">
        <v>0.92566435240603306</v>
      </c>
      <c r="F248" s="762">
        <f t="shared" si="43"/>
        <v>-1781.638212712473</v>
      </c>
      <c r="H248" s="742" t="s">
        <v>886</v>
      </c>
      <c r="I248" s="761">
        <v>1.08</v>
      </c>
      <c r="J248" s="742"/>
      <c r="K248" s="761">
        <f>I248*J248</f>
        <v>0</v>
      </c>
      <c r="M248" s="742"/>
      <c r="N248" s="761"/>
      <c r="O248" s="742"/>
      <c r="P248" s="742"/>
    </row>
    <row r="249" spans="2:16">
      <c r="B249" s="759">
        <v>43617</v>
      </c>
      <c r="C249" s="763">
        <f t="shared" si="44"/>
        <v>764.38699999999994</v>
      </c>
      <c r="D249" s="752">
        <f t="shared" si="42"/>
        <v>-1924.713</v>
      </c>
      <c r="E249" s="760">
        <v>0.92566435240603306</v>
      </c>
      <c r="F249" s="762">
        <f t="shared" si="43"/>
        <v>-1781.638212712473</v>
      </c>
      <c r="H249" s="742"/>
      <c r="I249" s="761"/>
      <c r="J249" s="742"/>
      <c r="K249" s="761"/>
      <c r="M249" s="742"/>
      <c r="N249" s="761"/>
      <c r="O249" s="742"/>
      <c r="P249" s="742"/>
    </row>
    <row r="250" spans="2:16">
      <c r="B250" s="759">
        <v>43647</v>
      </c>
      <c r="C250" s="763">
        <f t="shared" si="44"/>
        <v>764.38699999999994</v>
      </c>
      <c r="D250" s="752">
        <f t="shared" si="42"/>
        <v>-1924.713</v>
      </c>
      <c r="E250" s="760">
        <v>0.92566435240603306</v>
      </c>
      <c r="F250" s="762">
        <f t="shared" si="43"/>
        <v>-1781.638212712473</v>
      </c>
      <c r="H250" s="742"/>
      <c r="I250" s="761"/>
      <c r="J250" s="742"/>
      <c r="K250" s="761"/>
      <c r="M250" s="742"/>
      <c r="N250" s="761"/>
      <c r="O250" s="742"/>
      <c r="P250" s="742"/>
    </row>
    <row r="251" spans="2:16">
      <c r="B251" s="759">
        <v>43678</v>
      </c>
      <c r="C251" s="763">
        <f t="shared" si="44"/>
        <v>764.38699999999994</v>
      </c>
      <c r="D251" s="752">
        <f t="shared" si="42"/>
        <v>-1924.713</v>
      </c>
      <c r="E251" s="760">
        <v>0.92566435240603306</v>
      </c>
      <c r="F251" s="762">
        <f t="shared" si="43"/>
        <v>-1781.638212712473</v>
      </c>
      <c r="H251" s="742"/>
      <c r="I251" s="761"/>
      <c r="J251" s="742"/>
      <c r="K251" s="761"/>
      <c r="M251" s="742"/>
      <c r="N251" s="761"/>
      <c r="O251" s="742"/>
      <c r="P251" s="742"/>
    </row>
    <row r="252" spans="2:16">
      <c r="B252" s="759">
        <v>43709</v>
      </c>
      <c r="C252" s="763">
        <f t="shared" si="44"/>
        <v>764.38699999999994</v>
      </c>
      <c r="D252" s="752">
        <f t="shared" si="42"/>
        <v>-1924.713</v>
      </c>
      <c r="E252" s="760">
        <v>0.92566435240603306</v>
      </c>
      <c r="F252" s="762">
        <f t="shared" si="43"/>
        <v>-1781.638212712473</v>
      </c>
      <c r="H252" s="742"/>
      <c r="I252" s="761"/>
      <c r="J252" s="742"/>
      <c r="K252" s="761"/>
      <c r="M252" s="742"/>
      <c r="N252" s="761"/>
      <c r="O252" s="742"/>
      <c r="P252" s="742"/>
    </row>
    <row r="253" spans="2:16">
      <c r="B253" s="759">
        <v>43739</v>
      </c>
      <c r="C253" s="763">
        <f t="shared" si="44"/>
        <v>764.38699999999994</v>
      </c>
      <c r="D253" s="752">
        <f t="shared" si="42"/>
        <v>-1924.713</v>
      </c>
      <c r="E253" s="760">
        <v>0.92566435240603306</v>
      </c>
      <c r="F253" s="762">
        <f t="shared" si="43"/>
        <v>-1781.638212712473</v>
      </c>
      <c r="H253" s="742"/>
      <c r="I253" s="761"/>
      <c r="J253" s="742"/>
      <c r="K253" s="761"/>
      <c r="M253" s="742"/>
      <c r="N253" s="761"/>
      <c r="O253" s="742"/>
      <c r="P253" s="742"/>
    </row>
    <row r="254" spans="2:16">
      <c r="B254" s="759">
        <v>43770</v>
      </c>
      <c r="C254" s="763">
        <f t="shared" si="44"/>
        <v>764.38699999999994</v>
      </c>
      <c r="D254" s="752">
        <f t="shared" si="42"/>
        <v>-1924.713</v>
      </c>
      <c r="E254" s="760">
        <v>0.92566435240603306</v>
      </c>
      <c r="F254" s="762">
        <f t="shared" si="43"/>
        <v>-1781.638212712473</v>
      </c>
      <c r="H254" s="742"/>
      <c r="I254" s="761"/>
      <c r="J254" s="742"/>
      <c r="K254" s="761"/>
      <c r="M254" s="742"/>
      <c r="N254" s="761"/>
      <c r="O254" s="742"/>
      <c r="P254" s="742"/>
    </row>
    <row r="255" spans="2:16">
      <c r="B255" s="759">
        <v>43800</v>
      </c>
      <c r="C255" s="763">
        <f t="shared" si="44"/>
        <v>764.38699999999994</v>
      </c>
      <c r="D255" s="752">
        <f t="shared" si="42"/>
        <v>-1924.713</v>
      </c>
      <c r="E255" s="760">
        <v>0.92566435240603306</v>
      </c>
      <c r="F255" s="762">
        <f t="shared" si="43"/>
        <v>-1781.638212712473</v>
      </c>
      <c r="H255" s="742"/>
      <c r="I255" s="742"/>
      <c r="J255" s="742"/>
      <c r="K255" s="761"/>
      <c r="M255" s="742"/>
      <c r="N255" s="761"/>
      <c r="O255" s="742"/>
      <c r="P255" s="742"/>
    </row>
    <row r="256" spans="2:16">
      <c r="B256" s="753" t="s">
        <v>26</v>
      </c>
      <c r="C256" s="764"/>
      <c r="D256" s="765"/>
      <c r="E256" s="754"/>
      <c r="F256" s="766">
        <f>SUM(F245:F255)</f>
        <v>-19598.020339837203</v>
      </c>
      <c r="H256" s="742"/>
      <c r="I256" s="742"/>
      <c r="J256" s="742"/>
      <c r="K256" s="761"/>
      <c r="M256" s="742"/>
      <c r="N256" s="761"/>
      <c r="O256" s="742"/>
      <c r="P256" s="742"/>
    </row>
    <row r="257" spans="2:16">
      <c r="B257" s="743" t="s">
        <v>768</v>
      </c>
      <c r="C257" s="742"/>
      <c r="D257" s="742"/>
      <c r="E257" s="742"/>
      <c r="F257" s="761">
        <f>$F$256/11*12</f>
        <v>-21379.658552549678</v>
      </c>
      <c r="H257" s="742"/>
      <c r="I257" s="742"/>
      <c r="J257" s="742"/>
      <c r="K257" s="761"/>
      <c r="M257" s="742"/>
      <c r="N257" s="761"/>
      <c r="O257" s="742"/>
      <c r="P257" s="742"/>
    </row>
    <row r="258" spans="2:16">
      <c r="B258" s="743" t="s">
        <v>887</v>
      </c>
      <c r="C258" s="742"/>
      <c r="D258" s="742"/>
      <c r="E258" s="742"/>
      <c r="F258" s="761">
        <f t="shared" ref="F258:F260" si="45">$F$256/11*12</f>
        <v>-21379.658552549678</v>
      </c>
      <c r="H258" s="742"/>
      <c r="I258" s="742"/>
      <c r="J258" s="742"/>
      <c r="K258" s="761"/>
      <c r="M258" s="742"/>
      <c r="N258" s="761"/>
      <c r="O258" s="742"/>
      <c r="P258" s="742"/>
    </row>
    <row r="259" spans="2:16">
      <c r="B259" s="743" t="s">
        <v>888</v>
      </c>
      <c r="C259" s="742"/>
      <c r="D259" s="742"/>
      <c r="E259" s="742"/>
      <c r="F259" s="761">
        <f t="shared" si="45"/>
        <v>-21379.658552549678</v>
      </c>
      <c r="H259" s="742"/>
      <c r="I259" s="742"/>
      <c r="J259" s="742"/>
      <c r="K259" s="761"/>
      <c r="M259" s="742"/>
      <c r="N259" s="761"/>
      <c r="O259" s="742"/>
      <c r="P259" s="742"/>
    </row>
    <row r="260" spans="2:16">
      <c r="B260" s="743" t="s">
        <v>889</v>
      </c>
      <c r="C260" s="742"/>
      <c r="D260" s="742"/>
      <c r="E260" s="742"/>
      <c r="F260" s="761">
        <f t="shared" si="45"/>
        <v>-21379.658552549678</v>
      </c>
      <c r="H260" s="742"/>
      <c r="I260" s="742"/>
      <c r="J260" s="742"/>
      <c r="K260" s="761"/>
      <c r="M260" s="742"/>
      <c r="N260" s="761"/>
      <c r="O260" s="742"/>
      <c r="P260" s="742"/>
    </row>
    <row r="261" spans="2:16">
      <c r="H261" s="742"/>
      <c r="I261" s="742"/>
      <c r="J261" s="742"/>
      <c r="K261" s="761"/>
      <c r="M261" s="742"/>
      <c r="N261" s="761"/>
      <c r="O261" s="742"/>
      <c r="P261" s="742"/>
    </row>
    <row r="262" spans="2:16">
      <c r="H262" s="742"/>
      <c r="I262" s="742"/>
      <c r="J262" s="742"/>
      <c r="K262" s="761"/>
      <c r="M262" s="742"/>
      <c r="N262" s="761"/>
      <c r="O262" s="742"/>
      <c r="P262" s="742"/>
    </row>
    <row r="263" spans="2:16">
      <c r="H263" s="742"/>
      <c r="I263" s="742"/>
      <c r="J263" s="742"/>
      <c r="K263" s="761"/>
      <c r="M263" s="742"/>
      <c r="N263" s="761"/>
      <c r="O263" s="742"/>
      <c r="P263" s="742"/>
    </row>
    <row r="264" spans="2:16">
      <c r="H264" s="742"/>
      <c r="I264" s="742"/>
      <c r="J264" s="742"/>
      <c r="K264" s="761"/>
      <c r="M264" s="742"/>
      <c r="N264" s="761"/>
      <c r="O264" s="742"/>
      <c r="P264" s="742"/>
    </row>
    <row r="265" spans="2:16">
      <c r="H265" s="742"/>
      <c r="I265" s="742"/>
      <c r="J265" s="742"/>
      <c r="K265" s="761"/>
      <c r="M265" s="742"/>
      <c r="N265" s="761"/>
      <c r="O265" s="742"/>
      <c r="P265" s="742"/>
    </row>
    <row r="266" spans="2:16">
      <c r="H266" s="742"/>
      <c r="I266" s="742"/>
      <c r="J266" s="742"/>
      <c r="K266" s="761"/>
      <c r="M266" s="742"/>
      <c r="N266" s="761"/>
      <c r="O266" s="742"/>
      <c r="P266" s="742"/>
    </row>
    <row r="267" spans="2:16">
      <c r="H267" s="742"/>
      <c r="I267" s="742"/>
      <c r="J267" s="742"/>
      <c r="K267" s="761"/>
      <c r="M267" s="742"/>
      <c r="N267" s="761"/>
      <c r="O267" s="742"/>
      <c r="P267" s="742"/>
    </row>
    <row r="268" spans="2:16">
      <c r="H268" s="742"/>
      <c r="I268" s="742"/>
      <c r="J268" s="742"/>
      <c r="K268" s="761"/>
      <c r="M268" s="742"/>
      <c r="N268" s="761"/>
      <c r="O268" s="742"/>
      <c r="P268" s="742"/>
    </row>
    <row r="269" spans="2:16">
      <c r="H269" s="742"/>
      <c r="I269" s="742"/>
      <c r="J269" s="742"/>
      <c r="K269" s="761"/>
      <c r="M269" s="742"/>
      <c r="N269" s="761"/>
      <c r="O269" s="742"/>
      <c r="P269" s="742"/>
    </row>
    <row r="270" spans="2:16">
      <c r="H270" s="742"/>
      <c r="I270" s="742"/>
      <c r="J270" s="742"/>
      <c r="K270" s="761"/>
      <c r="M270" s="742"/>
      <c r="N270" s="761"/>
      <c r="O270" s="742"/>
      <c r="P270" s="742"/>
    </row>
    <row r="271" spans="2:16">
      <c r="H271" s="742"/>
      <c r="I271" s="742"/>
      <c r="J271" s="742"/>
      <c r="K271" s="761"/>
      <c r="M271" s="742"/>
      <c r="N271" s="761"/>
      <c r="O271" s="742"/>
      <c r="P271" s="742"/>
    </row>
    <row r="272" spans="2:16">
      <c r="H272" s="742"/>
      <c r="I272" s="742"/>
      <c r="J272" s="742"/>
      <c r="K272" s="761"/>
      <c r="M272" s="742"/>
      <c r="N272" s="761"/>
      <c r="O272" s="742"/>
      <c r="P272" s="742"/>
    </row>
    <row r="273" spans="2:16">
      <c r="H273" s="742"/>
      <c r="I273" s="742"/>
      <c r="J273" s="742"/>
      <c r="K273" s="761"/>
      <c r="M273" s="742"/>
      <c r="N273" s="761"/>
      <c r="O273" s="742"/>
      <c r="P273" s="742"/>
    </row>
    <row r="274" spans="2:16">
      <c r="H274" s="742"/>
      <c r="I274" s="742"/>
      <c r="J274" s="742"/>
      <c r="K274" s="761"/>
      <c r="M274" s="742"/>
      <c r="N274" s="761"/>
      <c r="O274" s="742"/>
      <c r="P274" s="742"/>
    </row>
    <row r="275" spans="2:16">
      <c r="H275" s="742"/>
      <c r="I275" s="742"/>
      <c r="J275" s="742"/>
      <c r="K275" s="761"/>
      <c r="M275" s="742"/>
      <c r="N275" s="761"/>
      <c r="O275" s="742"/>
      <c r="P275" s="742"/>
    </row>
    <row r="276" spans="2:16">
      <c r="H276" s="742"/>
      <c r="I276" s="742"/>
      <c r="J276" s="742"/>
      <c r="K276" s="761"/>
      <c r="M276" s="742"/>
      <c r="N276" s="761"/>
      <c r="O276" s="742"/>
      <c r="P276" s="742"/>
    </row>
    <row r="277" spans="2:16">
      <c r="H277" s="742"/>
      <c r="I277" s="742"/>
      <c r="J277" s="742"/>
      <c r="K277" s="761"/>
      <c r="M277" s="742"/>
      <c r="N277" s="761"/>
      <c r="O277" s="742"/>
      <c r="P277" s="742"/>
    </row>
    <row r="278" spans="2:16">
      <c r="H278" s="742"/>
      <c r="I278" s="742"/>
      <c r="J278" s="742"/>
      <c r="K278" s="761"/>
      <c r="M278" s="742"/>
      <c r="N278" s="761"/>
      <c r="O278" s="742"/>
      <c r="P278" s="742"/>
    </row>
    <row r="279" spans="2:16">
      <c r="H279" s="742"/>
      <c r="I279" s="742"/>
      <c r="J279" s="742"/>
      <c r="K279" s="761"/>
      <c r="M279" s="742"/>
      <c r="N279" s="761"/>
      <c r="O279" s="742"/>
      <c r="P279" s="742"/>
    </row>
    <row r="280" spans="2:16">
      <c r="H280" s="742"/>
      <c r="I280" s="742"/>
      <c r="J280" s="742"/>
      <c r="K280" s="761"/>
      <c r="M280" s="742"/>
      <c r="N280" s="761"/>
      <c r="O280" s="742"/>
      <c r="P280" s="742"/>
    </row>
    <row r="281" spans="2:16">
      <c r="H281" s="742"/>
      <c r="I281" s="742"/>
      <c r="J281" s="742"/>
      <c r="K281" s="761"/>
      <c r="M281" s="742"/>
      <c r="N281" s="761"/>
      <c r="O281" s="742"/>
      <c r="P281" s="742"/>
    </row>
    <row r="282" spans="2:16">
      <c r="H282" s="753" t="s">
        <v>26</v>
      </c>
      <c r="I282" s="754"/>
      <c r="J282" s="754">
        <f>SUM(J244:J281)</f>
        <v>12384</v>
      </c>
      <c r="K282" s="767">
        <f>SUM(K244:K281)</f>
        <v>2689.1</v>
      </c>
      <c r="M282" s="753" t="s">
        <v>26</v>
      </c>
      <c r="N282" s="754"/>
      <c r="O282" s="754">
        <f>SUM(O244:O281)</f>
        <v>12384</v>
      </c>
      <c r="P282" s="751">
        <f>SUM(P244:P281)</f>
        <v>764.38699999999994</v>
      </c>
    </row>
    <row r="284" spans="2:16" ht="21">
      <c r="B284" s="757" t="s">
        <v>890</v>
      </c>
    </row>
    <row r="286" spans="2:16" ht="21">
      <c r="B286" s="757" t="s">
        <v>891</v>
      </c>
      <c r="C286" s="758"/>
      <c r="E286" s="758"/>
      <c r="F286" s="758"/>
      <c r="H286" s="757" t="s">
        <v>892</v>
      </c>
    </row>
    <row r="287" spans="2:16">
      <c r="B287" s="838" t="s">
        <v>682</v>
      </c>
      <c r="C287" s="838"/>
      <c r="D287" s="838"/>
      <c r="E287" s="838"/>
      <c r="F287" s="838"/>
      <c r="H287" s="12" t="s">
        <v>690</v>
      </c>
      <c r="M287" s="12" t="s">
        <v>691</v>
      </c>
    </row>
    <row r="288" spans="2:16" ht="45">
      <c r="B288" s="755" t="s">
        <v>62</v>
      </c>
      <c r="C288" s="755" t="s">
        <v>683</v>
      </c>
      <c r="D288" s="755" t="s">
        <v>684</v>
      </c>
      <c r="E288" s="755" t="s">
        <v>686</v>
      </c>
      <c r="F288" s="755" t="s">
        <v>685</v>
      </c>
      <c r="H288" s="755" t="s">
        <v>687</v>
      </c>
      <c r="I288" s="755" t="s">
        <v>688</v>
      </c>
      <c r="J288" s="755" t="s">
        <v>689</v>
      </c>
      <c r="K288" s="755" t="s">
        <v>683</v>
      </c>
      <c r="M288" s="755" t="s">
        <v>687</v>
      </c>
      <c r="N288" s="755" t="s">
        <v>688</v>
      </c>
      <c r="O288" s="755" t="s">
        <v>689</v>
      </c>
      <c r="P288" s="755" t="s">
        <v>683</v>
      </c>
    </row>
    <row r="289" spans="2:16" ht="18">
      <c r="B289" s="755"/>
      <c r="C289" s="755" t="s">
        <v>693</v>
      </c>
      <c r="D289" s="755" t="s">
        <v>694</v>
      </c>
      <c r="E289" s="755" t="s">
        <v>695</v>
      </c>
      <c r="F289" s="755" t="s">
        <v>696</v>
      </c>
      <c r="H289" s="755"/>
      <c r="I289" s="755" t="s">
        <v>697</v>
      </c>
      <c r="J289" s="755" t="s">
        <v>698</v>
      </c>
      <c r="K289" s="755" t="s">
        <v>699</v>
      </c>
      <c r="M289" s="755"/>
      <c r="N289" s="755" t="s">
        <v>700</v>
      </c>
      <c r="O289" s="755" t="s">
        <v>701</v>
      </c>
      <c r="P289" s="755" t="s">
        <v>702</v>
      </c>
    </row>
    <row r="290" spans="2:16">
      <c r="B290" s="759">
        <v>43466</v>
      </c>
      <c r="C290" s="750">
        <f>K308</f>
        <v>575.04000000000008</v>
      </c>
      <c r="D290" s="749"/>
      <c r="E290" s="760">
        <v>0.92566435240603306</v>
      </c>
      <c r="F290" s="742"/>
      <c r="H290" s="742" t="s">
        <v>878</v>
      </c>
      <c r="I290" s="761">
        <v>0.09</v>
      </c>
      <c r="J290" s="742"/>
      <c r="K290" s="761">
        <f>I290*J290</f>
        <v>0</v>
      </c>
      <c r="M290" s="742" t="s">
        <v>893</v>
      </c>
      <c r="N290" s="761"/>
      <c r="O290" s="742"/>
      <c r="P290" s="742">
        <f>N290*O290</f>
        <v>0</v>
      </c>
    </row>
    <row r="291" spans="2:16">
      <c r="B291" s="759">
        <v>43497</v>
      </c>
      <c r="C291" s="751">
        <f>P308</f>
        <v>185.01599999999999</v>
      </c>
      <c r="D291" s="752">
        <f>C291-$C$290</f>
        <v>-390.02400000000011</v>
      </c>
      <c r="E291" s="760">
        <v>0.92566435240603306</v>
      </c>
      <c r="F291" s="762">
        <f>D291*E291</f>
        <v>-361.03131338281077</v>
      </c>
      <c r="H291" s="742" t="s">
        <v>880</v>
      </c>
      <c r="I291" s="761">
        <v>0.185</v>
      </c>
      <c r="J291" s="742">
        <v>96</v>
      </c>
      <c r="K291" s="761">
        <f t="shared" ref="K291" si="46">I291*J291</f>
        <v>17.759999999999998</v>
      </c>
      <c r="M291" s="742" t="s">
        <v>894</v>
      </c>
      <c r="N291" s="761">
        <v>4.5999999999999999E-2</v>
      </c>
      <c r="O291" s="742">
        <v>96</v>
      </c>
      <c r="P291" s="742">
        <f t="shared" ref="P291:P306" si="47">N291*O291</f>
        <v>4.4160000000000004</v>
      </c>
    </row>
    <row r="292" spans="2:16">
      <c r="B292" s="759">
        <v>43525</v>
      </c>
      <c r="C292" s="763">
        <f>C291</f>
        <v>185.01599999999999</v>
      </c>
      <c r="D292" s="752">
        <f t="shared" ref="D292:D301" si="48">C292-$C$290</f>
        <v>-390.02400000000011</v>
      </c>
      <c r="E292" s="760">
        <v>0.92566435240603306</v>
      </c>
      <c r="F292" s="762">
        <f t="shared" ref="F292:F301" si="49">D292*E292</f>
        <v>-361.03131338281077</v>
      </c>
      <c r="H292" s="742" t="s">
        <v>882</v>
      </c>
      <c r="I292" s="761">
        <v>0.28999999999999998</v>
      </c>
      <c r="J292" s="742"/>
      <c r="K292" s="761">
        <f>I292*J292</f>
        <v>0</v>
      </c>
      <c r="M292" s="742" t="s">
        <v>895</v>
      </c>
      <c r="N292" s="761"/>
      <c r="O292" s="742"/>
      <c r="P292" s="742">
        <f t="shared" si="47"/>
        <v>0</v>
      </c>
    </row>
    <row r="293" spans="2:16">
      <c r="B293" s="759">
        <v>43556</v>
      </c>
      <c r="C293" s="763">
        <f t="shared" ref="C293:C301" si="50">C292</f>
        <v>185.01599999999999</v>
      </c>
      <c r="D293" s="752">
        <f t="shared" si="48"/>
        <v>-390.02400000000011</v>
      </c>
      <c r="E293" s="760">
        <v>0.92566435240603306</v>
      </c>
      <c r="F293" s="762">
        <f t="shared" si="49"/>
        <v>-361.03131338281077</v>
      </c>
      <c r="H293" s="742" t="s">
        <v>884</v>
      </c>
      <c r="I293" s="761">
        <v>0.46500000000000002</v>
      </c>
      <c r="J293" s="742"/>
      <c r="K293" s="761">
        <f>I293*J293</f>
        <v>0</v>
      </c>
      <c r="M293" s="742" t="s">
        <v>896</v>
      </c>
      <c r="N293" s="761"/>
      <c r="O293" s="742"/>
      <c r="P293" s="742">
        <f t="shared" si="47"/>
        <v>0</v>
      </c>
    </row>
    <row r="294" spans="2:16">
      <c r="B294" s="759">
        <v>43586</v>
      </c>
      <c r="C294" s="763">
        <f t="shared" si="50"/>
        <v>185.01599999999999</v>
      </c>
      <c r="D294" s="752">
        <f t="shared" si="48"/>
        <v>-390.02400000000011</v>
      </c>
      <c r="E294" s="760">
        <v>0.92566435240603306</v>
      </c>
      <c r="F294" s="762">
        <f t="shared" si="49"/>
        <v>-361.03131338281077</v>
      </c>
      <c r="H294" s="742" t="s">
        <v>886</v>
      </c>
      <c r="I294" s="761">
        <v>1.08</v>
      </c>
      <c r="J294" s="742">
        <v>516</v>
      </c>
      <c r="K294" s="761">
        <f>I294*J294</f>
        <v>557.28000000000009</v>
      </c>
      <c r="M294" s="742" t="s">
        <v>897</v>
      </c>
      <c r="N294" s="761">
        <v>0.35</v>
      </c>
      <c r="O294" s="742">
        <v>516</v>
      </c>
      <c r="P294" s="742">
        <f t="shared" si="47"/>
        <v>180.6</v>
      </c>
    </row>
    <row r="295" spans="2:16">
      <c r="B295" s="759">
        <v>43617</v>
      </c>
      <c r="C295" s="763">
        <f t="shared" si="50"/>
        <v>185.01599999999999</v>
      </c>
      <c r="D295" s="752">
        <f t="shared" si="48"/>
        <v>-390.02400000000011</v>
      </c>
      <c r="E295" s="760">
        <v>0.92566435240603306</v>
      </c>
      <c r="F295" s="762">
        <f t="shared" si="49"/>
        <v>-361.03131338281077</v>
      </c>
      <c r="H295" s="742"/>
      <c r="I295" s="761"/>
      <c r="J295" s="742"/>
      <c r="K295" s="761"/>
      <c r="M295" s="742"/>
      <c r="N295" s="761"/>
      <c r="O295" s="742"/>
      <c r="P295" s="742">
        <f t="shared" si="47"/>
        <v>0</v>
      </c>
    </row>
    <row r="296" spans="2:16">
      <c r="B296" s="759">
        <v>43647</v>
      </c>
      <c r="C296" s="763">
        <f t="shared" si="50"/>
        <v>185.01599999999999</v>
      </c>
      <c r="D296" s="752">
        <f t="shared" si="48"/>
        <v>-390.02400000000011</v>
      </c>
      <c r="E296" s="760">
        <v>0.92566435240603306</v>
      </c>
      <c r="F296" s="762">
        <f t="shared" si="49"/>
        <v>-361.03131338281077</v>
      </c>
      <c r="H296" s="742"/>
      <c r="I296" s="761"/>
      <c r="J296" s="742"/>
      <c r="K296" s="761"/>
      <c r="M296" s="742"/>
      <c r="N296" s="742"/>
      <c r="O296" s="742"/>
      <c r="P296" s="742">
        <f t="shared" si="47"/>
        <v>0</v>
      </c>
    </row>
    <row r="297" spans="2:16">
      <c r="B297" s="759">
        <v>43678</v>
      </c>
      <c r="C297" s="763">
        <f t="shared" si="50"/>
        <v>185.01599999999999</v>
      </c>
      <c r="D297" s="752">
        <f t="shared" si="48"/>
        <v>-390.02400000000011</v>
      </c>
      <c r="E297" s="760">
        <v>0.92566435240603306</v>
      </c>
      <c r="F297" s="762">
        <f t="shared" si="49"/>
        <v>-361.03131338281077</v>
      </c>
      <c r="H297" s="742"/>
      <c r="I297" s="761"/>
      <c r="J297" s="742"/>
      <c r="K297" s="761"/>
      <c r="M297" s="742"/>
      <c r="N297" s="742"/>
      <c r="O297" s="742"/>
      <c r="P297" s="742">
        <f t="shared" si="47"/>
        <v>0</v>
      </c>
    </row>
    <row r="298" spans="2:16">
      <c r="B298" s="759">
        <v>43709</v>
      </c>
      <c r="C298" s="763">
        <f t="shared" si="50"/>
        <v>185.01599999999999</v>
      </c>
      <c r="D298" s="752">
        <f t="shared" si="48"/>
        <v>-390.02400000000011</v>
      </c>
      <c r="E298" s="760">
        <v>0.92566435240603306</v>
      </c>
      <c r="F298" s="762">
        <f t="shared" si="49"/>
        <v>-361.03131338281077</v>
      </c>
      <c r="H298" s="742"/>
      <c r="I298" s="761"/>
      <c r="J298" s="742"/>
      <c r="K298" s="761"/>
      <c r="M298" s="742"/>
      <c r="N298" s="742"/>
      <c r="O298" s="742"/>
      <c r="P298" s="742">
        <f t="shared" si="47"/>
        <v>0</v>
      </c>
    </row>
    <row r="299" spans="2:16">
      <c r="B299" s="759">
        <v>43739</v>
      </c>
      <c r="C299" s="763">
        <f t="shared" si="50"/>
        <v>185.01599999999999</v>
      </c>
      <c r="D299" s="752">
        <f t="shared" si="48"/>
        <v>-390.02400000000011</v>
      </c>
      <c r="E299" s="760">
        <v>0.92566435240603306</v>
      </c>
      <c r="F299" s="762">
        <f t="shared" si="49"/>
        <v>-361.03131338281077</v>
      </c>
      <c r="H299" s="742"/>
      <c r="I299" s="761"/>
      <c r="J299" s="742"/>
      <c r="K299" s="761"/>
      <c r="M299" s="742"/>
      <c r="N299" s="742"/>
      <c r="O299" s="742"/>
      <c r="P299" s="742">
        <f t="shared" si="47"/>
        <v>0</v>
      </c>
    </row>
    <row r="300" spans="2:16">
      <c r="B300" s="759">
        <v>43770</v>
      </c>
      <c r="C300" s="763">
        <f t="shared" si="50"/>
        <v>185.01599999999999</v>
      </c>
      <c r="D300" s="752">
        <f t="shared" si="48"/>
        <v>-390.02400000000011</v>
      </c>
      <c r="E300" s="760">
        <v>0.92566435240603306</v>
      </c>
      <c r="F300" s="762">
        <f t="shared" si="49"/>
        <v>-361.03131338281077</v>
      </c>
      <c r="H300" s="742"/>
      <c r="I300" s="761"/>
      <c r="J300" s="742"/>
      <c r="K300" s="761"/>
      <c r="M300" s="742"/>
      <c r="N300" s="742"/>
      <c r="O300" s="742"/>
      <c r="P300" s="742">
        <f t="shared" si="47"/>
        <v>0</v>
      </c>
    </row>
    <row r="301" spans="2:16">
      <c r="B301" s="759">
        <v>43800</v>
      </c>
      <c r="C301" s="763">
        <f t="shared" si="50"/>
        <v>185.01599999999999</v>
      </c>
      <c r="D301" s="752">
        <f t="shared" si="48"/>
        <v>-390.02400000000011</v>
      </c>
      <c r="E301" s="760">
        <v>0.92566435240603306</v>
      </c>
      <c r="F301" s="762">
        <f t="shared" si="49"/>
        <v>-361.03131338281077</v>
      </c>
      <c r="H301" s="742"/>
      <c r="I301" s="742"/>
      <c r="J301" s="742"/>
      <c r="K301" s="761"/>
      <c r="M301" s="742"/>
      <c r="N301" s="742"/>
      <c r="O301" s="742"/>
      <c r="P301" s="742">
        <f t="shared" si="47"/>
        <v>0</v>
      </c>
    </row>
    <row r="302" spans="2:16">
      <c r="B302" s="753" t="s">
        <v>26</v>
      </c>
      <c r="C302" s="764"/>
      <c r="D302" s="765"/>
      <c r="E302" s="754"/>
      <c r="F302" s="766">
        <f>SUM(F291:F301)</f>
        <v>-3971.3444472109186</v>
      </c>
      <c r="H302" s="742"/>
      <c r="I302" s="742"/>
      <c r="J302" s="742"/>
      <c r="K302" s="761"/>
      <c r="M302" s="742"/>
      <c r="N302" s="742"/>
      <c r="O302" s="742"/>
      <c r="P302" s="742">
        <f t="shared" si="47"/>
        <v>0</v>
      </c>
    </row>
    <row r="303" spans="2:16">
      <c r="B303" s="743" t="s">
        <v>768</v>
      </c>
      <c r="C303" s="742"/>
      <c r="D303" s="742"/>
      <c r="E303" s="742"/>
      <c r="F303" s="761">
        <f>$F$302/11*12</f>
        <v>-4332.375760593729</v>
      </c>
      <c r="H303" s="742"/>
      <c r="I303" s="742"/>
      <c r="J303" s="742"/>
      <c r="K303" s="761"/>
      <c r="M303" s="742"/>
      <c r="N303" s="742"/>
      <c r="O303" s="742"/>
      <c r="P303" s="742">
        <f t="shared" si="47"/>
        <v>0</v>
      </c>
    </row>
    <row r="304" spans="2:16">
      <c r="B304" s="743" t="s">
        <v>887</v>
      </c>
      <c r="C304" s="742"/>
      <c r="D304" s="742"/>
      <c r="E304" s="742"/>
      <c r="F304" s="761">
        <f t="shared" ref="F304:F306" si="51">$F$302/11*12</f>
        <v>-4332.375760593729</v>
      </c>
      <c r="H304" s="742"/>
      <c r="I304" s="742"/>
      <c r="J304" s="742"/>
      <c r="K304" s="761"/>
      <c r="M304" s="742"/>
      <c r="N304" s="742"/>
      <c r="O304" s="742"/>
      <c r="P304" s="742">
        <f t="shared" si="47"/>
        <v>0</v>
      </c>
    </row>
    <row r="305" spans="2:16">
      <c r="B305" s="743" t="s">
        <v>888</v>
      </c>
      <c r="C305" s="742"/>
      <c r="D305" s="742"/>
      <c r="E305" s="742"/>
      <c r="F305" s="761">
        <f t="shared" si="51"/>
        <v>-4332.375760593729</v>
      </c>
      <c r="H305" s="742"/>
      <c r="I305" s="742"/>
      <c r="J305" s="742"/>
      <c r="K305" s="761"/>
      <c r="M305" s="742"/>
      <c r="N305" s="742"/>
      <c r="O305" s="742"/>
      <c r="P305" s="742">
        <f t="shared" si="47"/>
        <v>0</v>
      </c>
    </row>
    <row r="306" spans="2:16">
      <c r="B306" s="743" t="s">
        <v>889</v>
      </c>
      <c r="C306" s="742"/>
      <c r="D306" s="742"/>
      <c r="E306" s="742"/>
      <c r="F306" s="761">
        <f t="shared" si="51"/>
        <v>-4332.375760593729</v>
      </c>
      <c r="H306" s="742"/>
      <c r="I306" s="742"/>
      <c r="J306" s="742"/>
      <c r="K306" s="761"/>
      <c r="M306" s="742"/>
      <c r="N306" s="742"/>
      <c r="O306" s="742"/>
      <c r="P306" s="742">
        <f t="shared" si="47"/>
        <v>0</v>
      </c>
    </row>
    <row r="307" spans="2:16">
      <c r="H307" s="742"/>
      <c r="I307" s="742"/>
      <c r="J307" s="742"/>
      <c r="K307" s="761"/>
      <c r="M307" s="742"/>
      <c r="N307" s="742"/>
      <c r="O307" s="742"/>
      <c r="P307" s="742"/>
    </row>
    <row r="308" spans="2:16">
      <c r="H308" s="753" t="s">
        <v>26</v>
      </c>
      <c r="I308" s="754"/>
      <c r="J308" s="754">
        <f>SUM(J290:J307)</f>
        <v>612</v>
      </c>
      <c r="K308" s="767">
        <f>SUM(K290:K307)</f>
        <v>575.04000000000008</v>
      </c>
      <c r="M308" s="753" t="s">
        <v>26</v>
      </c>
      <c r="N308" s="754"/>
      <c r="O308" s="754">
        <f>SUM(O290:O307)</f>
        <v>612</v>
      </c>
      <c r="P308" s="751">
        <f>SUM(P290:P307)</f>
        <v>185.01599999999999</v>
      </c>
    </row>
    <row r="310" spans="2:16" ht="21">
      <c r="B310" s="757" t="s">
        <v>898</v>
      </c>
      <c r="C310" s="758"/>
      <c r="E310" s="758"/>
      <c r="F310" s="758"/>
      <c r="H310" s="757" t="s">
        <v>899</v>
      </c>
    </row>
    <row r="311" spans="2:16">
      <c r="B311" s="838" t="s">
        <v>682</v>
      </c>
      <c r="C311" s="838"/>
      <c r="D311" s="838"/>
      <c r="E311" s="838"/>
      <c r="F311" s="838"/>
      <c r="H311" s="12" t="s">
        <v>690</v>
      </c>
      <c r="M311" s="12" t="s">
        <v>691</v>
      </c>
    </row>
    <row r="312" spans="2:16" ht="45">
      <c r="B312" s="755" t="s">
        <v>62</v>
      </c>
      <c r="C312" s="755" t="s">
        <v>683</v>
      </c>
      <c r="D312" s="755" t="s">
        <v>684</v>
      </c>
      <c r="E312" s="755" t="s">
        <v>686</v>
      </c>
      <c r="F312" s="755" t="s">
        <v>685</v>
      </c>
      <c r="H312" s="755" t="s">
        <v>687</v>
      </c>
      <c r="I312" s="755" t="s">
        <v>688</v>
      </c>
      <c r="J312" s="755" t="s">
        <v>689</v>
      </c>
      <c r="K312" s="755" t="s">
        <v>683</v>
      </c>
      <c r="M312" s="755" t="s">
        <v>687</v>
      </c>
      <c r="N312" s="755" t="s">
        <v>688</v>
      </c>
      <c r="O312" s="755" t="s">
        <v>689</v>
      </c>
      <c r="P312" s="755" t="s">
        <v>683</v>
      </c>
    </row>
    <row r="313" spans="2:16" ht="18">
      <c r="B313" s="755"/>
      <c r="C313" s="755" t="s">
        <v>693</v>
      </c>
      <c r="D313" s="755" t="s">
        <v>694</v>
      </c>
      <c r="E313" s="755" t="s">
        <v>695</v>
      </c>
      <c r="F313" s="755" t="s">
        <v>696</v>
      </c>
      <c r="H313" s="755"/>
      <c r="I313" s="755" t="s">
        <v>697</v>
      </c>
      <c r="J313" s="755" t="s">
        <v>698</v>
      </c>
      <c r="K313" s="755" t="s">
        <v>699</v>
      </c>
      <c r="M313" s="755"/>
      <c r="N313" s="755" t="s">
        <v>700</v>
      </c>
      <c r="O313" s="755" t="s">
        <v>701</v>
      </c>
      <c r="P313" s="755" t="s">
        <v>702</v>
      </c>
    </row>
    <row r="314" spans="2:16">
      <c r="B314" s="759">
        <v>43466</v>
      </c>
      <c r="C314" s="750">
        <f>K332</f>
        <v>246.24</v>
      </c>
      <c r="D314" s="749"/>
      <c r="E314" s="760">
        <v>0.92566435240603306</v>
      </c>
      <c r="F314" s="742"/>
      <c r="H314" s="742" t="s">
        <v>878</v>
      </c>
      <c r="I314" s="761">
        <v>0.09</v>
      </c>
      <c r="J314" s="742"/>
      <c r="K314" s="761">
        <f>I314*J314</f>
        <v>0</v>
      </c>
      <c r="M314" s="742" t="s">
        <v>900</v>
      </c>
      <c r="N314" s="761">
        <v>0.35</v>
      </c>
      <c r="O314" s="742">
        <v>116</v>
      </c>
      <c r="P314" s="742">
        <f>N314*O314</f>
        <v>40.599999999999994</v>
      </c>
    </row>
    <row r="315" spans="2:16">
      <c r="B315" s="759">
        <v>43497</v>
      </c>
      <c r="C315" s="751">
        <f>P332</f>
        <v>79.799999999999983</v>
      </c>
      <c r="D315" s="752">
        <f>C315-$C$314</f>
        <v>-166.44000000000003</v>
      </c>
      <c r="E315" s="760">
        <v>0.92566435240603306</v>
      </c>
      <c r="F315" s="762">
        <f>D315*E315</f>
        <v>-154.06757481446016</v>
      </c>
      <c r="H315" s="742" t="s">
        <v>880</v>
      </c>
      <c r="I315" s="761">
        <v>0.185</v>
      </c>
      <c r="J315" s="742"/>
      <c r="K315" s="761">
        <f t="shared" ref="K315" si="52">I315*J315</f>
        <v>0</v>
      </c>
      <c r="M315" s="742" t="s">
        <v>901</v>
      </c>
      <c r="N315" s="761">
        <v>0.35</v>
      </c>
      <c r="O315" s="742">
        <v>64</v>
      </c>
      <c r="P315" s="742">
        <f t="shared" ref="P315:P330" si="53">N315*O315</f>
        <v>22.4</v>
      </c>
    </row>
    <row r="316" spans="2:16">
      <c r="B316" s="759">
        <v>43525</v>
      </c>
      <c r="C316" s="763">
        <f>C315</f>
        <v>79.799999999999983</v>
      </c>
      <c r="D316" s="752">
        <f t="shared" ref="D316:D325" si="54">C316-$C$314</f>
        <v>-166.44000000000003</v>
      </c>
      <c r="E316" s="760">
        <v>0.92566435240603306</v>
      </c>
      <c r="F316" s="762">
        <f t="shared" ref="F316:F325" si="55">D316*E316</f>
        <v>-154.06757481446016</v>
      </c>
      <c r="H316" s="742" t="s">
        <v>882</v>
      </c>
      <c r="I316" s="761">
        <v>0.28999999999999998</v>
      </c>
      <c r="J316" s="742"/>
      <c r="K316" s="761">
        <f>I316*J316</f>
        <v>0</v>
      </c>
      <c r="M316" s="742" t="s">
        <v>902</v>
      </c>
      <c r="N316" s="761">
        <v>0.35</v>
      </c>
      <c r="O316" s="742">
        <v>48</v>
      </c>
      <c r="P316" s="742">
        <f t="shared" si="53"/>
        <v>16.799999999999997</v>
      </c>
    </row>
    <row r="317" spans="2:16">
      <c r="B317" s="759">
        <v>43556</v>
      </c>
      <c r="C317" s="763">
        <f t="shared" ref="C317:C325" si="56">C316</f>
        <v>79.799999999999983</v>
      </c>
      <c r="D317" s="752">
        <f t="shared" si="54"/>
        <v>-166.44000000000003</v>
      </c>
      <c r="E317" s="760">
        <v>0.92566435240603306</v>
      </c>
      <c r="F317" s="762">
        <f t="shared" si="55"/>
        <v>-154.06757481446016</v>
      </c>
      <c r="H317" s="742" t="s">
        <v>884</v>
      </c>
      <c r="I317" s="761">
        <v>0.46500000000000002</v>
      </c>
      <c r="J317" s="742"/>
      <c r="K317" s="761">
        <f>I317*J317</f>
        <v>0</v>
      </c>
      <c r="M317" s="742"/>
      <c r="N317" s="761"/>
      <c r="O317" s="742"/>
      <c r="P317" s="742">
        <f t="shared" si="53"/>
        <v>0</v>
      </c>
    </row>
    <row r="318" spans="2:16">
      <c r="B318" s="759">
        <v>43586</v>
      </c>
      <c r="C318" s="763">
        <f t="shared" si="56"/>
        <v>79.799999999999983</v>
      </c>
      <c r="D318" s="752">
        <f t="shared" si="54"/>
        <v>-166.44000000000003</v>
      </c>
      <c r="E318" s="760">
        <v>0.92566435240603306</v>
      </c>
      <c r="F318" s="762">
        <f t="shared" si="55"/>
        <v>-154.06757481446016</v>
      </c>
      <c r="H318" s="742" t="s">
        <v>886</v>
      </c>
      <c r="I318" s="761">
        <v>1.08</v>
      </c>
      <c r="J318" s="742">
        <v>228</v>
      </c>
      <c r="K318" s="761">
        <f>I318*J318</f>
        <v>246.24</v>
      </c>
      <c r="M318" s="742"/>
      <c r="N318" s="761"/>
      <c r="O318" s="742"/>
      <c r="P318" s="742">
        <f t="shared" si="53"/>
        <v>0</v>
      </c>
    </row>
    <row r="319" spans="2:16">
      <c r="B319" s="759">
        <v>43617</v>
      </c>
      <c r="C319" s="763">
        <f t="shared" si="56"/>
        <v>79.799999999999983</v>
      </c>
      <c r="D319" s="752">
        <f t="shared" si="54"/>
        <v>-166.44000000000003</v>
      </c>
      <c r="E319" s="760">
        <v>0.92566435240603306</v>
      </c>
      <c r="F319" s="762">
        <f t="shared" si="55"/>
        <v>-154.06757481446016</v>
      </c>
      <c r="H319" s="742"/>
      <c r="I319" s="761"/>
      <c r="J319" s="742"/>
      <c r="K319" s="761"/>
      <c r="M319" s="742"/>
      <c r="N319" s="761"/>
      <c r="O319" s="742"/>
      <c r="P319" s="742">
        <f t="shared" si="53"/>
        <v>0</v>
      </c>
    </row>
    <row r="320" spans="2:16">
      <c r="B320" s="759">
        <v>43647</v>
      </c>
      <c r="C320" s="763">
        <f t="shared" si="56"/>
        <v>79.799999999999983</v>
      </c>
      <c r="D320" s="752">
        <f t="shared" si="54"/>
        <v>-166.44000000000003</v>
      </c>
      <c r="E320" s="760">
        <v>0.92566435240603306</v>
      </c>
      <c r="F320" s="762">
        <f t="shared" si="55"/>
        <v>-154.06757481446016</v>
      </c>
      <c r="H320" s="742"/>
      <c r="I320" s="761"/>
      <c r="J320" s="742"/>
      <c r="K320" s="761"/>
      <c r="M320" s="742"/>
      <c r="N320" s="742"/>
      <c r="O320" s="742"/>
      <c r="P320" s="742">
        <f t="shared" si="53"/>
        <v>0</v>
      </c>
    </row>
    <row r="321" spans="2:16">
      <c r="B321" s="759">
        <v>43678</v>
      </c>
      <c r="C321" s="763">
        <f t="shared" si="56"/>
        <v>79.799999999999983</v>
      </c>
      <c r="D321" s="752">
        <f t="shared" si="54"/>
        <v>-166.44000000000003</v>
      </c>
      <c r="E321" s="760">
        <v>0.92566435240603306</v>
      </c>
      <c r="F321" s="762">
        <f t="shared" si="55"/>
        <v>-154.06757481446016</v>
      </c>
      <c r="H321" s="742"/>
      <c r="I321" s="761"/>
      <c r="J321" s="742"/>
      <c r="K321" s="761"/>
      <c r="M321" s="742"/>
      <c r="N321" s="742"/>
      <c r="O321" s="742"/>
      <c r="P321" s="742">
        <f t="shared" si="53"/>
        <v>0</v>
      </c>
    </row>
    <row r="322" spans="2:16">
      <c r="B322" s="759">
        <v>43709</v>
      </c>
      <c r="C322" s="763">
        <f t="shared" si="56"/>
        <v>79.799999999999983</v>
      </c>
      <c r="D322" s="752">
        <f t="shared" si="54"/>
        <v>-166.44000000000003</v>
      </c>
      <c r="E322" s="760">
        <v>0.92566435240603306</v>
      </c>
      <c r="F322" s="762">
        <f t="shared" si="55"/>
        <v>-154.06757481446016</v>
      </c>
      <c r="H322" s="742"/>
      <c r="I322" s="761"/>
      <c r="J322" s="742"/>
      <c r="K322" s="761"/>
      <c r="M322" s="742"/>
      <c r="N322" s="742"/>
      <c r="O322" s="742"/>
      <c r="P322" s="742">
        <f t="shared" si="53"/>
        <v>0</v>
      </c>
    </row>
    <row r="323" spans="2:16">
      <c r="B323" s="759">
        <v>43739</v>
      </c>
      <c r="C323" s="763">
        <f t="shared" si="56"/>
        <v>79.799999999999983</v>
      </c>
      <c r="D323" s="752">
        <f t="shared" si="54"/>
        <v>-166.44000000000003</v>
      </c>
      <c r="E323" s="760">
        <v>0.92566435240603306</v>
      </c>
      <c r="F323" s="762">
        <f t="shared" si="55"/>
        <v>-154.06757481446016</v>
      </c>
      <c r="H323" s="742"/>
      <c r="I323" s="761"/>
      <c r="J323" s="742"/>
      <c r="K323" s="761"/>
      <c r="M323" s="742"/>
      <c r="N323" s="742"/>
      <c r="O323" s="742"/>
      <c r="P323" s="742">
        <f t="shared" si="53"/>
        <v>0</v>
      </c>
    </row>
    <row r="324" spans="2:16">
      <c r="B324" s="759">
        <v>43770</v>
      </c>
      <c r="C324" s="763">
        <f t="shared" si="56"/>
        <v>79.799999999999983</v>
      </c>
      <c r="D324" s="752">
        <f t="shared" si="54"/>
        <v>-166.44000000000003</v>
      </c>
      <c r="E324" s="760">
        <v>0.92566435240603306</v>
      </c>
      <c r="F324" s="762">
        <f t="shared" si="55"/>
        <v>-154.06757481446016</v>
      </c>
      <c r="H324" s="742"/>
      <c r="I324" s="761"/>
      <c r="J324" s="742"/>
      <c r="K324" s="761"/>
      <c r="M324" s="742"/>
      <c r="N324" s="742"/>
      <c r="O324" s="742"/>
      <c r="P324" s="742">
        <f t="shared" si="53"/>
        <v>0</v>
      </c>
    </row>
    <row r="325" spans="2:16">
      <c r="B325" s="759">
        <v>43800</v>
      </c>
      <c r="C325" s="763">
        <f t="shared" si="56"/>
        <v>79.799999999999983</v>
      </c>
      <c r="D325" s="752">
        <f t="shared" si="54"/>
        <v>-166.44000000000003</v>
      </c>
      <c r="E325" s="760">
        <v>0.92566435240603306</v>
      </c>
      <c r="F325" s="762">
        <f t="shared" si="55"/>
        <v>-154.06757481446016</v>
      </c>
      <c r="H325" s="742"/>
      <c r="I325" s="742"/>
      <c r="J325" s="742"/>
      <c r="K325" s="761"/>
      <c r="M325" s="742"/>
      <c r="N325" s="742"/>
      <c r="O325" s="742"/>
      <c r="P325" s="742">
        <f t="shared" si="53"/>
        <v>0</v>
      </c>
    </row>
    <row r="326" spans="2:16">
      <c r="B326" s="753" t="s">
        <v>26</v>
      </c>
      <c r="C326" s="764"/>
      <c r="D326" s="765"/>
      <c r="E326" s="754"/>
      <c r="F326" s="766">
        <f>SUM(F315:F325)</f>
        <v>-1694.7433229590617</v>
      </c>
      <c r="H326" s="742"/>
      <c r="I326" s="742"/>
      <c r="J326" s="742"/>
      <c r="K326" s="761"/>
      <c r="M326" s="742"/>
      <c r="N326" s="742"/>
      <c r="O326" s="742"/>
      <c r="P326" s="742">
        <f t="shared" si="53"/>
        <v>0</v>
      </c>
    </row>
    <row r="327" spans="2:16">
      <c r="B327" s="743" t="s">
        <v>768</v>
      </c>
      <c r="C327" s="742"/>
      <c r="D327" s="742"/>
      <c r="E327" s="742"/>
      <c r="F327" s="761">
        <f>$F$326/11*12</f>
        <v>-1848.8108977735219</v>
      </c>
      <c r="H327" s="742"/>
      <c r="I327" s="742"/>
      <c r="J327" s="742"/>
      <c r="K327" s="761"/>
      <c r="M327" s="742"/>
      <c r="N327" s="742"/>
      <c r="O327" s="742"/>
      <c r="P327" s="742">
        <f t="shared" si="53"/>
        <v>0</v>
      </c>
    </row>
    <row r="328" spans="2:16">
      <c r="B328" s="743" t="s">
        <v>887</v>
      </c>
      <c r="C328" s="742"/>
      <c r="D328" s="742"/>
      <c r="E328" s="742"/>
      <c r="F328" s="761">
        <f t="shared" ref="F328:F330" si="57">$F$326/11*12</f>
        <v>-1848.8108977735219</v>
      </c>
      <c r="H328" s="742"/>
      <c r="I328" s="742"/>
      <c r="J328" s="742"/>
      <c r="K328" s="761"/>
      <c r="M328" s="742"/>
      <c r="N328" s="742"/>
      <c r="O328" s="742"/>
      <c r="P328" s="742">
        <f t="shared" si="53"/>
        <v>0</v>
      </c>
    </row>
    <row r="329" spans="2:16">
      <c r="B329" s="743" t="s">
        <v>888</v>
      </c>
      <c r="C329" s="742"/>
      <c r="D329" s="742"/>
      <c r="E329" s="742"/>
      <c r="F329" s="761">
        <f t="shared" si="57"/>
        <v>-1848.8108977735219</v>
      </c>
      <c r="H329" s="742"/>
      <c r="I329" s="742"/>
      <c r="J329" s="742"/>
      <c r="K329" s="761"/>
      <c r="M329" s="742"/>
      <c r="N329" s="742"/>
      <c r="O329" s="742"/>
      <c r="P329" s="742">
        <f t="shared" si="53"/>
        <v>0</v>
      </c>
    </row>
    <row r="330" spans="2:16">
      <c r="B330" s="743" t="s">
        <v>889</v>
      </c>
      <c r="C330" s="742"/>
      <c r="D330" s="742"/>
      <c r="E330" s="742"/>
      <c r="F330" s="761">
        <f t="shared" si="57"/>
        <v>-1848.8108977735219</v>
      </c>
      <c r="H330" s="742"/>
      <c r="I330" s="742"/>
      <c r="J330" s="742"/>
      <c r="K330" s="761"/>
      <c r="M330" s="742"/>
      <c r="N330" s="742"/>
      <c r="O330" s="742"/>
      <c r="P330" s="742">
        <f t="shared" si="53"/>
        <v>0</v>
      </c>
    </row>
    <row r="331" spans="2:16">
      <c r="H331" s="742"/>
      <c r="I331" s="742"/>
      <c r="J331" s="742"/>
      <c r="K331" s="761"/>
      <c r="M331" s="742"/>
      <c r="N331" s="742"/>
      <c r="O331" s="742"/>
      <c r="P331" s="742"/>
    </row>
    <row r="332" spans="2:16">
      <c r="H332" s="753" t="s">
        <v>26</v>
      </c>
      <c r="I332" s="754"/>
      <c r="J332" s="754">
        <f>SUM(J314:J331)</f>
        <v>228</v>
      </c>
      <c r="K332" s="767">
        <f>SUM(K314:K331)</f>
        <v>246.24</v>
      </c>
      <c r="M332" s="753" t="s">
        <v>26</v>
      </c>
      <c r="N332" s="754"/>
      <c r="O332" s="754">
        <f>SUM(O314:O331)</f>
        <v>228</v>
      </c>
      <c r="P332" s="751">
        <f>SUM(P314:P331)</f>
        <v>79.799999999999983</v>
      </c>
    </row>
  </sheetData>
  <mergeCells count="11">
    <mergeCell ref="B24:F24"/>
    <mergeCell ref="B18:U18"/>
    <mergeCell ref="B311:F311"/>
    <mergeCell ref="B73:F73"/>
    <mergeCell ref="B100:F100"/>
    <mergeCell ref="B129:F129"/>
    <mergeCell ref="B158:F158"/>
    <mergeCell ref="B189:F189"/>
    <mergeCell ref="B215:F215"/>
    <mergeCell ref="B241:F241"/>
    <mergeCell ref="B287:F28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78" t="s">
        <v>505</v>
      </c>
      <c r="D16" s="779"/>
      <c r="E16" s="779"/>
      <c r="F16" s="779"/>
      <c r="G16" s="779"/>
      <c r="H16" s="779"/>
      <c r="I16" s="779"/>
      <c r="J16" s="779"/>
      <c r="K16" s="779"/>
      <c r="L16" s="779"/>
      <c r="M16" s="779"/>
      <c r="N16" s="779"/>
      <c r="O16" s="779"/>
      <c r="P16" s="779"/>
      <c r="Q16" s="779"/>
      <c r="R16" s="779"/>
      <c r="S16" s="779"/>
      <c r="T16" s="779"/>
      <c r="U16" s="779"/>
    </row>
    <row r="17" spans="2:21" ht="55.5" customHeight="1">
      <c r="B17" s="706" t="s">
        <v>638</v>
      </c>
      <c r="C17" s="780" t="s">
        <v>726</v>
      </c>
      <c r="D17" s="780"/>
      <c r="E17" s="780"/>
      <c r="F17" s="780"/>
      <c r="G17" s="780"/>
      <c r="H17" s="780"/>
      <c r="I17" s="780"/>
      <c r="J17" s="780"/>
      <c r="K17" s="780"/>
      <c r="L17" s="780"/>
      <c r="M17" s="780"/>
      <c r="N17" s="780"/>
      <c r="O17" s="780"/>
      <c r="P17" s="780"/>
      <c r="Q17" s="780"/>
      <c r="R17" s="780"/>
      <c r="S17" s="780"/>
      <c r="T17" s="780"/>
      <c r="U17" s="781"/>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642</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639</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77" t="s">
        <v>640</v>
      </c>
      <c r="D23" s="777"/>
      <c r="E23" s="777"/>
      <c r="F23" s="777"/>
      <c r="G23" s="777"/>
      <c r="H23" s="777"/>
      <c r="I23" s="777"/>
      <c r="J23" s="777"/>
      <c r="K23" s="777"/>
      <c r="L23" s="777"/>
      <c r="M23" s="777"/>
      <c r="N23" s="777"/>
      <c r="O23" s="777"/>
      <c r="P23" s="777"/>
      <c r="Q23" s="777"/>
      <c r="R23" s="777"/>
      <c r="S23" s="777"/>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643</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77" t="s">
        <v>641</v>
      </c>
      <c r="D27" s="777"/>
      <c r="E27" s="777"/>
      <c r="F27" s="777"/>
      <c r="G27" s="777"/>
      <c r="H27" s="777"/>
      <c r="I27" s="777"/>
      <c r="J27" s="777"/>
      <c r="K27" s="777"/>
      <c r="L27" s="777"/>
      <c r="M27" s="777"/>
      <c r="N27" s="777"/>
      <c r="O27" s="777"/>
      <c r="P27" s="777"/>
      <c r="Q27" s="777"/>
      <c r="R27" s="777"/>
      <c r="S27" s="777"/>
      <c r="T27" s="777"/>
      <c r="U27" s="782"/>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77" t="s">
        <v>644</v>
      </c>
      <c r="D29" s="777"/>
      <c r="E29" s="777"/>
      <c r="F29" s="777"/>
      <c r="G29" s="777"/>
      <c r="H29" s="777"/>
      <c r="I29" s="777"/>
      <c r="J29" s="777"/>
      <c r="K29" s="777"/>
      <c r="L29" s="777"/>
      <c r="M29" s="777"/>
      <c r="N29" s="777"/>
      <c r="O29" s="777"/>
      <c r="P29" s="777"/>
      <c r="Q29" s="777"/>
      <c r="R29" s="777"/>
      <c r="S29" s="777"/>
      <c r="T29" s="777"/>
      <c r="U29" s="782"/>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645</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646</v>
      </c>
      <c r="C33" s="783" t="s">
        <v>647</v>
      </c>
      <c r="D33" s="783"/>
      <c r="E33" s="783"/>
      <c r="F33" s="783"/>
      <c r="G33" s="783"/>
      <c r="H33" s="783"/>
      <c r="I33" s="783"/>
      <c r="J33" s="783"/>
      <c r="K33" s="783"/>
      <c r="L33" s="783"/>
      <c r="M33" s="783"/>
      <c r="N33" s="783"/>
      <c r="O33" s="783"/>
      <c r="P33" s="783"/>
      <c r="Q33" s="783"/>
      <c r="R33" s="783"/>
      <c r="S33" s="783"/>
      <c r="T33" s="783"/>
      <c r="U33" s="784"/>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648</v>
      </c>
      <c r="C35" s="720" t="s">
        <v>649</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650</v>
      </c>
      <c r="C37" s="785" t="s">
        <v>651</v>
      </c>
      <c r="D37" s="785"/>
      <c r="E37" s="785"/>
      <c r="F37" s="785"/>
      <c r="G37" s="785"/>
      <c r="H37" s="785"/>
      <c r="I37" s="785"/>
      <c r="J37" s="785"/>
      <c r="K37" s="785"/>
      <c r="L37" s="785"/>
      <c r="M37" s="785"/>
      <c r="N37" s="785"/>
      <c r="O37" s="785"/>
      <c r="P37" s="785"/>
      <c r="Q37" s="785"/>
      <c r="R37" s="785"/>
      <c r="S37" s="785"/>
      <c r="T37" s="785"/>
      <c r="U37" s="786"/>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652</v>
      </c>
      <c r="C39" s="722" t="s">
        <v>653</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c r="B41" s="723"/>
      <c r="C41" s="717"/>
      <c r="D41" s="717"/>
      <c r="E41" s="717"/>
      <c r="F41" s="717"/>
      <c r="G41" s="717"/>
      <c r="H41" s="717"/>
      <c r="I41" s="717"/>
      <c r="J41" s="717"/>
      <c r="K41" s="717"/>
      <c r="L41" s="717"/>
      <c r="M41" s="717"/>
      <c r="N41" s="717"/>
      <c r="O41" s="717"/>
      <c r="P41" s="717"/>
      <c r="Q41" s="717"/>
      <c r="R41" s="717"/>
      <c r="S41" s="717"/>
      <c r="T41" s="717"/>
      <c r="U41" s="718"/>
    </row>
    <row r="42" spans="2:21" ht="15.75">
      <c r="B42" s="719" t="s">
        <v>654</v>
      </c>
      <c r="C42" s="720" t="s">
        <v>655</v>
      </c>
      <c r="D42" s="709"/>
      <c r="E42" s="709"/>
      <c r="F42" s="709"/>
      <c r="G42" s="709"/>
      <c r="H42" s="709"/>
      <c r="I42" s="709"/>
      <c r="J42" s="709"/>
      <c r="K42" s="709"/>
      <c r="L42" s="709"/>
      <c r="M42" s="709"/>
      <c r="N42" s="709"/>
      <c r="O42" s="709"/>
      <c r="P42" s="709"/>
      <c r="Q42" s="709"/>
      <c r="R42" s="709"/>
      <c r="S42" s="709"/>
      <c r="T42" s="709"/>
      <c r="U42" s="710"/>
    </row>
    <row r="43" spans="2:21">
      <c r="B43" s="724"/>
      <c r="C43" s="709"/>
      <c r="D43" s="709"/>
      <c r="E43" s="709"/>
      <c r="F43" s="709"/>
      <c r="G43" s="709"/>
      <c r="H43" s="709"/>
      <c r="I43" s="709"/>
      <c r="J43" s="709"/>
      <c r="K43" s="709"/>
      <c r="L43" s="709"/>
      <c r="M43" s="709"/>
      <c r="N43" s="709"/>
      <c r="O43" s="709"/>
      <c r="P43" s="709"/>
      <c r="Q43" s="709"/>
      <c r="R43" s="709"/>
      <c r="S43" s="709"/>
      <c r="T43" s="709"/>
      <c r="U43" s="710"/>
    </row>
    <row r="44" spans="2:21" ht="36" customHeight="1">
      <c r="B44" s="724"/>
      <c r="C44" s="775" t="s">
        <v>671</v>
      </c>
      <c r="D44" s="775"/>
      <c r="E44" s="775"/>
      <c r="F44" s="775"/>
      <c r="G44" s="775"/>
      <c r="H44" s="775"/>
      <c r="I44" s="775"/>
      <c r="J44" s="775"/>
      <c r="K44" s="775"/>
      <c r="L44" s="775"/>
      <c r="M44" s="775"/>
      <c r="N44" s="775"/>
      <c r="O44" s="775"/>
      <c r="P44" s="775"/>
      <c r="Q44" s="775"/>
      <c r="R44" s="775"/>
      <c r="S44" s="775"/>
      <c r="T44" s="775"/>
      <c r="U44" s="776"/>
    </row>
    <row r="45" spans="2:21">
      <c r="B45" s="724"/>
      <c r="C45" s="725"/>
      <c r="D45" s="709"/>
      <c r="E45" s="709"/>
      <c r="F45" s="709"/>
      <c r="G45" s="709"/>
      <c r="H45" s="709"/>
      <c r="I45" s="709"/>
      <c r="J45" s="709"/>
      <c r="K45" s="709"/>
      <c r="L45" s="709"/>
      <c r="M45" s="709"/>
      <c r="N45" s="709"/>
      <c r="O45" s="709"/>
      <c r="P45" s="709"/>
      <c r="Q45" s="709"/>
      <c r="R45" s="709"/>
      <c r="S45" s="709"/>
      <c r="T45" s="709"/>
      <c r="U45" s="710"/>
    </row>
    <row r="46" spans="2:21" ht="35.25" customHeight="1">
      <c r="B46" s="724"/>
      <c r="C46" s="775" t="s">
        <v>656</v>
      </c>
      <c r="D46" s="775"/>
      <c r="E46" s="775"/>
      <c r="F46" s="775"/>
      <c r="G46" s="775"/>
      <c r="H46" s="775"/>
      <c r="I46" s="775"/>
      <c r="J46" s="775"/>
      <c r="K46" s="775"/>
      <c r="L46" s="775"/>
      <c r="M46" s="775"/>
      <c r="N46" s="775"/>
      <c r="O46" s="775"/>
      <c r="P46" s="775"/>
      <c r="Q46" s="775"/>
      <c r="R46" s="775"/>
      <c r="S46" s="775"/>
      <c r="T46" s="775"/>
      <c r="U46" s="776"/>
    </row>
    <row r="47" spans="2:21">
      <c r="B47" s="724"/>
      <c r="C47" s="725"/>
      <c r="D47" s="709"/>
      <c r="E47" s="709"/>
      <c r="F47" s="709"/>
      <c r="G47" s="709"/>
      <c r="H47" s="709"/>
      <c r="I47" s="709"/>
      <c r="J47" s="709"/>
      <c r="K47" s="709"/>
      <c r="L47" s="709"/>
      <c r="M47" s="709"/>
      <c r="N47" s="709"/>
      <c r="O47" s="709"/>
      <c r="P47" s="709"/>
      <c r="Q47" s="709"/>
      <c r="R47" s="709"/>
      <c r="S47" s="709"/>
      <c r="T47" s="709"/>
      <c r="U47" s="710"/>
    </row>
    <row r="48" spans="2:21" ht="40.5" customHeight="1">
      <c r="B48" s="724"/>
      <c r="C48" s="775" t="s">
        <v>657</v>
      </c>
      <c r="D48" s="775"/>
      <c r="E48" s="775"/>
      <c r="F48" s="775"/>
      <c r="G48" s="775"/>
      <c r="H48" s="775"/>
      <c r="I48" s="775"/>
      <c r="J48" s="775"/>
      <c r="K48" s="775"/>
      <c r="L48" s="775"/>
      <c r="M48" s="775"/>
      <c r="N48" s="775"/>
      <c r="O48" s="775"/>
      <c r="P48" s="775"/>
      <c r="Q48" s="775"/>
      <c r="R48" s="775"/>
      <c r="S48" s="775"/>
      <c r="T48" s="775"/>
      <c r="U48" s="776"/>
    </row>
    <row r="49" spans="2:21">
      <c r="B49" s="724"/>
      <c r="C49" s="725"/>
      <c r="D49" s="709"/>
      <c r="E49" s="709"/>
      <c r="F49" s="709"/>
      <c r="G49" s="709"/>
      <c r="H49" s="709"/>
      <c r="I49" s="709"/>
      <c r="J49" s="709"/>
      <c r="K49" s="709"/>
      <c r="L49" s="709"/>
      <c r="M49" s="709"/>
      <c r="N49" s="709"/>
      <c r="O49" s="709"/>
      <c r="P49" s="709"/>
      <c r="Q49" s="709"/>
      <c r="R49" s="709"/>
      <c r="S49" s="709"/>
      <c r="T49" s="709"/>
      <c r="U49" s="710"/>
    </row>
    <row r="50" spans="2:21" ht="30" customHeight="1">
      <c r="B50" s="724"/>
      <c r="C50" s="775" t="s">
        <v>658</v>
      </c>
      <c r="D50" s="775"/>
      <c r="E50" s="775"/>
      <c r="F50" s="775"/>
      <c r="G50" s="775"/>
      <c r="H50" s="775"/>
      <c r="I50" s="775"/>
      <c r="J50" s="775"/>
      <c r="K50" s="775"/>
      <c r="L50" s="775"/>
      <c r="M50" s="775"/>
      <c r="N50" s="775"/>
      <c r="O50" s="775"/>
      <c r="P50" s="775"/>
      <c r="Q50" s="775"/>
      <c r="R50" s="775"/>
      <c r="S50" s="775"/>
      <c r="T50" s="775"/>
      <c r="U50" s="776"/>
    </row>
    <row r="51" spans="2:21" ht="15.75">
      <c r="B51" s="724"/>
      <c r="C51" s="708"/>
      <c r="D51" s="709"/>
      <c r="E51" s="709"/>
      <c r="F51" s="709"/>
      <c r="G51" s="709"/>
      <c r="H51" s="709"/>
      <c r="I51" s="709"/>
      <c r="J51" s="709"/>
      <c r="K51" s="709"/>
      <c r="L51" s="709"/>
      <c r="M51" s="709"/>
      <c r="N51" s="709"/>
      <c r="O51" s="709"/>
      <c r="P51" s="709"/>
      <c r="Q51" s="709"/>
      <c r="R51" s="709"/>
      <c r="S51" s="709"/>
      <c r="T51" s="709"/>
      <c r="U51" s="710"/>
    </row>
    <row r="52" spans="2:21" ht="31.5" customHeight="1">
      <c r="B52" s="724"/>
      <c r="C52" s="777" t="s">
        <v>670</v>
      </c>
      <c r="D52" s="777"/>
      <c r="E52" s="777"/>
      <c r="F52" s="777"/>
      <c r="G52" s="777"/>
      <c r="H52" s="777"/>
      <c r="I52" s="777"/>
      <c r="J52" s="777"/>
      <c r="K52" s="777"/>
      <c r="L52" s="777"/>
      <c r="M52" s="777"/>
      <c r="N52" s="777"/>
      <c r="O52" s="777"/>
      <c r="P52" s="777"/>
      <c r="Q52" s="777"/>
      <c r="R52" s="777"/>
      <c r="S52" s="777"/>
      <c r="T52" s="777"/>
      <c r="U52" s="782"/>
    </row>
    <row r="53" spans="2:21">
      <c r="B53" s="721"/>
      <c r="C53" s="713"/>
      <c r="D53" s="713"/>
      <c r="E53" s="713"/>
      <c r="F53" s="713"/>
      <c r="G53" s="713"/>
      <c r="H53" s="713"/>
      <c r="I53" s="713"/>
      <c r="J53" s="713"/>
      <c r="K53" s="713"/>
      <c r="L53" s="713"/>
      <c r="M53" s="713"/>
      <c r="N53" s="713"/>
      <c r="O53" s="713"/>
      <c r="P53" s="713"/>
      <c r="Q53" s="713"/>
      <c r="R53" s="713"/>
      <c r="S53" s="713"/>
      <c r="T53" s="713"/>
      <c r="U53" s="714"/>
    </row>
    <row r="54" spans="2:21" ht="48" customHeight="1">
      <c r="B54" s="706" t="s">
        <v>659</v>
      </c>
      <c r="C54" s="785" t="s">
        <v>660</v>
      </c>
      <c r="D54" s="785"/>
      <c r="E54" s="785"/>
      <c r="F54" s="785"/>
      <c r="G54" s="785"/>
      <c r="H54" s="785"/>
      <c r="I54" s="785"/>
      <c r="J54" s="785"/>
      <c r="K54" s="785"/>
      <c r="L54" s="785"/>
      <c r="M54" s="785"/>
      <c r="N54" s="785"/>
      <c r="O54" s="785"/>
      <c r="P54" s="785"/>
      <c r="Q54" s="785"/>
      <c r="R54" s="785"/>
      <c r="S54" s="785"/>
      <c r="T54" s="785"/>
      <c r="U54" s="786"/>
    </row>
    <row r="55" spans="2:21">
      <c r="B55" s="721"/>
      <c r="C55" s="713"/>
      <c r="D55" s="713"/>
      <c r="E55" s="713"/>
      <c r="F55" s="713"/>
      <c r="G55" s="713"/>
      <c r="H55" s="713"/>
      <c r="I55" s="713"/>
      <c r="J55" s="713"/>
      <c r="K55" s="713"/>
      <c r="L55" s="713"/>
      <c r="M55" s="713"/>
      <c r="N55" s="713"/>
      <c r="O55" s="713"/>
      <c r="P55" s="713"/>
      <c r="Q55" s="713"/>
      <c r="R55" s="713"/>
      <c r="S55" s="713"/>
      <c r="T55" s="713"/>
      <c r="U55" s="714"/>
    </row>
    <row r="56" spans="2:21" ht="34.5" customHeight="1">
      <c r="B56" s="706" t="s">
        <v>661</v>
      </c>
      <c r="C56" s="785" t="s">
        <v>662</v>
      </c>
      <c r="D56" s="785"/>
      <c r="E56" s="785"/>
      <c r="F56" s="785"/>
      <c r="G56" s="785"/>
      <c r="H56" s="785"/>
      <c r="I56" s="785"/>
      <c r="J56" s="785"/>
      <c r="K56" s="785"/>
      <c r="L56" s="785"/>
      <c r="M56" s="785"/>
      <c r="N56" s="785"/>
      <c r="O56" s="785"/>
      <c r="P56" s="785"/>
      <c r="Q56" s="785"/>
      <c r="R56" s="785"/>
      <c r="S56" s="785"/>
      <c r="T56" s="785"/>
      <c r="U56" s="786"/>
    </row>
    <row r="57" spans="2:21">
      <c r="B57" s="726"/>
      <c r="C57" s="713"/>
      <c r="D57" s="713"/>
      <c r="E57" s="713"/>
      <c r="F57" s="713"/>
      <c r="G57" s="713"/>
      <c r="H57" s="713"/>
      <c r="I57" s="713"/>
      <c r="J57" s="713"/>
      <c r="K57" s="713"/>
      <c r="L57" s="713"/>
      <c r="M57" s="713"/>
      <c r="N57" s="713"/>
      <c r="O57" s="713"/>
      <c r="P57" s="713"/>
      <c r="Q57" s="713"/>
      <c r="R57" s="713"/>
      <c r="S57" s="713"/>
      <c r="T57" s="713"/>
      <c r="U57" s="714"/>
    </row>
    <row r="58" spans="2:21" ht="30.75" customHeight="1">
      <c r="B58" s="715" t="s">
        <v>663</v>
      </c>
      <c r="C58" s="727" t="s">
        <v>664</v>
      </c>
      <c r="D58" s="728"/>
      <c r="E58" s="728"/>
      <c r="F58" s="728"/>
      <c r="G58" s="728"/>
      <c r="H58" s="728"/>
      <c r="I58" s="728"/>
      <c r="J58" s="728"/>
      <c r="K58" s="728"/>
      <c r="L58" s="728"/>
      <c r="M58" s="728"/>
      <c r="N58" s="728"/>
      <c r="O58" s="728"/>
      <c r="P58" s="728"/>
      <c r="Q58" s="728"/>
      <c r="R58" s="728"/>
      <c r="S58" s="728"/>
      <c r="T58" s="728"/>
      <c r="U58" s="729"/>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8" t="s">
        <v>721</v>
      </c>
      <c r="C3" s="789"/>
      <c r="D3" s="789"/>
      <c r="E3" s="789"/>
      <c r="F3" s="790"/>
      <c r="G3" s="122"/>
    </row>
    <row r="4" spans="2:20" ht="16.5" customHeight="1">
      <c r="B4" s="791"/>
      <c r="C4" s="792"/>
      <c r="D4" s="792"/>
      <c r="E4" s="792"/>
      <c r="F4" s="793"/>
      <c r="G4" s="122"/>
    </row>
    <row r="5" spans="2:20" ht="71.25" customHeight="1">
      <c r="B5" s="791"/>
      <c r="C5" s="792"/>
      <c r="D5" s="792"/>
      <c r="E5" s="792"/>
      <c r="F5" s="793"/>
      <c r="G5" s="122"/>
    </row>
    <row r="6" spans="2:20" ht="21.75" customHeight="1">
      <c r="B6" s="794"/>
      <c r="C6" s="795"/>
      <c r="D6" s="795"/>
      <c r="E6" s="795"/>
      <c r="F6" s="796"/>
      <c r="G6" s="122"/>
    </row>
    <row r="8" spans="2:20" ht="21">
      <c r="B8" s="787" t="s">
        <v>481</v>
      </c>
      <c r="C8" s="787"/>
      <c r="D8" s="787"/>
      <c r="E8" s="787"/>
      <c r="F8" s="787"/>
      <c r="G8" s="78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593</v>
      </c>
      <c r="F21" s="656" t="s">
        <v>448</v>
      </c>
      <c r="G21" s="174"/>
      <c r="M21" s="645"/>
      <c r="T21" s="645"/>
    </row>
    <row r="22" spans="2:20" s="103" customFormat="1" ht="47.45" customHeight="1">
      <c r="B22" s="648" t="s">
        <v>458</v>
      </c>
      <c r="C22" s="654" t="s">
        <v>438</v>
      </c>
      <c r="D22" s="657" t="s">
        <v>444</v>
      </c>
      <c r="E22" s="661" t="s">
        <v>593</v>
      </c>
      <c r="F22" s="657" t="s">
        <v>448</v>
      </c>
      <c r="G22" s="174"/>
      <c r="M22" s="645"/>
      <c r="T22" s="645"/>
    </row>
    <row r="23" spans="2:20" s="103" customFormat="1" ht="45.6" customHeight="1">
      <c r="B23" s="648" t="s">
        <v>455</v>
      </c>
      <c r="C23" s="654" t="s">
        <v>438</v>
      </c>
      <c r="D23" s="657" t="s">
        <v>445</v>
      </c>
      <c r="E23" s="661" t="s">
        <v>593</v>
      </c>
      <c r="F23" s="657" t="s">
        <v>448</v>
      </c>
      <c r="G23" s="174"/>
      <c r="M23" s="645"/>
      <c r="T23" s="645"/>
    </row>
    <row r="24" spans="2:20" s="103" customFormat="1" ht="32.25" customHeight="1">
      <c r="B24" s="649" t="s">
        <v>456</v>
      </c>
      <c r="C24" s="654" t="s">
        <v>437</v>
      </c>
      <c r="D24" s="657" t="s">
        <v>446</v>
      </c>
      <c r="E24" s="662" t="s">
        <v>612</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2017</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B1" zoomScale="80" zoomScaleNormal="80" workbookViewId="0">
      <selection activeCell="C9" sqref="C9"/>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7.57031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922</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742</v>
      </c>
      <c r="E14" s="130"/>
      <c r="F14" s="124" t="s">
        <v>548</v>
      </c>
      <c r="H14" s="542" t="s">
        <v>744</v>
      </c>
      <c r="J14" s="124" t="s">
        <v>515</v>
      </c>
      <c r="L14" s="132"/>
      <c r="N14" s="103"/>
      <c r="Q14" s="99"/>
      <c r="R14" s="96"/>
    </row>
    <row r="15" spans="2:22" ht="26.25" customHeight="1" thickBot="1">
      <c r="B15" s="124" t="s">
        <v>424</v>
      </c>
      <c r="C15" s="106"/>
      <c r="D15" s="542" t="s">
        <v>743</v>
      </c>
      <c r="F15" s="124" t="s">
        <v>414</v>
      </c>
      <c r="G15" s="127"/>
      <c r="H15" s="542" t="s">
        <v>745</v>
      </c>
      <c r="I15" s="17"/>
      <c r="J15" s="124" t="s">
        <v>516</v>
      </c>
      <c r="L15" s="132"/>
      <c r="M15" s="103"/>
      <c r="Q15" s="108"/>
      <c r="R15" s="96"/>
    </row>
    <row r="16" spans="2:22" ht="28.5" customHeight="1" thickBot="1">
      <c r="B16" s="124" t="s">
        <v>454</v>
      </c>
      <c r="C16" s="106"/>
      <c r="D16" s="543">
        <v>2018</v>
      </c>
      <c r="E16" s="103"/>
      <c r="F16" s="124" t="s">
        <v>434</v>
      </c>
      <c r="G16" s="125"/>
      <c r="H16" s="543">
        <v>2019</v>
      </c>
      <c r="I16" s="103"/>
      <c r="K16" s="195"/>
      <c r="L16" s="195"/>
      <c r="M16" s="195"/>
      <c r="N16" s="195"/>
      <c r="Q16" s="115"/>
      <c r="R16" s="96"/>
    </row>
    <row r="17" spans="1:21" ht="29.25" customHeight="1">
      <c r="B17" s="124" t="s">
        <v>421</v>
      </c>
      <c r="C17" s="106"/>
      <c r="D17" s="733">
        <v>4120869.6618163744</v>
      </c>
      <c r="E17" s="121"/>
      <c r="F17" s="740" t="s">
        <v>674</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5572533.4270906048</v>
      </c>
      <c r="I19" s="17"/>
      <c r="J19" s="115"/>
      <c r="K19" s="115"/>
      <c r="L19" s="115"/>
      <c r="M19" s="115"/>
      <c r="N19" s="115"/>
      <c r="P19" s="115"/>
      <c r="Q19" s="115"/>
      <c r="R19" s="96"/>
    </row>
    <row r="20" spans="1:21" ht="27.75" customHeight="1" thickBot="1">
      <c r="E20" s="9"/>
      <c r="F20" s="124" t="s">
        <v>436</v>
      </c>
      <c r="G20" s="603" t="s">
        <v>364</v>
      </c>
      <c r="H20" s="131">
        <f>-SUM(R55,R58,R61,R64,R67,R70,R73,R76,R79,R82)</f>
        <v>2048685.4823411999</v>
      </c>
      <c r="I20" s="17"/>
      <c r="J20" s="115"/>
      <c r="P20" s="115"/>
      <c r="Q20" s="115"/>
      <c r="R20" s="96"/>
    </row>
    <row r="21" spans="1:21" ht="27.75" customHeight="1" thickBot="1">
      <c r="C21" s="32"/>
      <c r="D21" s="32"/>
      <c r="E21" s="32"/>
      <c r="F21" s="124" t="s">
        <v>408</v>
      </c>
      <c r="G21" s="603" t="s">
        <v>365</v>
      </c>
      <c r="H21" s="188">
        <f>R84</f>
        <v>103946.1730202226</v>
      </c>
      <c r="I21" s="103"/>
      <c r="P21" s="115"/>
      <c r="Q21" s="115"/>
      <c r="R21" s="96"/>
    </row>
    <row r="22" spans="1:21" ht="27.75" customHeight="1">
      <c r="C22" s="32"/>
      <c r="D22" s="32"/>
      <c r="E22" s="32"/>
      <c r="F22" s="124" t="s">
        <v>510</v>
      </c>
      <c r="G22" s="603" t="s">
        <v>449</v>
      </c>
      <c r="H22" s="188">
        <f>H19-H20+H21</f>
        <v>3627794.1177696274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9" t="s">
        <v>681</v>
      </c>
      <c r="C26" s="799"/>
      <c r="D26" s="799"/>
      <c r="E26" s="799"/>
      <c r="F26" s="799"/>
      <c r="G26" s="799"/>
    </row>
    <row r="27" spans="1:21" ht="14.25" customHeight="1">
      <c r="A27" s="28"/>
      <c r="B27" s="548"/>
      <c r="C27" s="548"/>
      <c r="D27" s="538"/>
      <c r="E27" s="538"/>
      <c r="F27" s="538"/>
      <c r="G27" s="548"/>
    </row>
    <row r="28" spans="1:21" s="17" customFormat="1" ht="27" customHeight="1">
      <c r="B28" s="800" t="s">
        <v>507</v>
      </c>
      <c r="C28" s="801"/>
      <c r="D28" s="133" t="s">
        <v>41</v>
      </c>
      <c r="E28" s="134" t="s">
        <v>672</v>
      </c>
      <c r="F28" s="134" t="s">
        <v>408</v>
      </c>
      <c r="G28" s="135" t="s">
        <v>409</v>
      </c>
      <c r="T28" s="136"/>
      <c r="U28" s="136"/>
    </row>
    <row r="29" spans="1:21" ht="20.25" customHeight="1">
      <c r="B29" s="797" t="s">
        <v>29</v>
      </c>
      <c r="C29" s="798"/>
      <c r="D29" s="638" t="s">
        <v>27</v>
      </c>
      <c r="E29" s="138">
        <f>SUM(D54:D82)</f>
        <v>823135.59962064284</v>
      </c>
      <c r="F29" s="139">
        <f>D84</f>
        <v>24280.785322976422</v>
      </c>
      <c r="G29" s="138">
        <f>E29+F29</f>
        <v>847416.38494361925</v>
      </c>
    </row>
    <row r="30" spans="1:21" ht="20.25" customHeight="1">
      <c r="B30" s="797" t="s">
        <v>371</v>
      </c>
      <c r="C30" s="798"/>
      <c r="D30" s="638" t="s">
        <v>27</v>
      </c>
      <c r="E30" s="140">
        <f>SUM(E54:E82)</f>
        <v>523386.27621661127</v>
      </c>
      <c r="F30" s="141">
        <f>E84</f>
        <v>15438.804760314599</v>
      </c>
      <c r="G30" s="140">
        <f>E30+F30</f>
        <v>538825.08097692591</v>
      </c>
    </row>
    <row r="31" spans="1:21" ht="20.25" customHeight="1">
      <c r="B31" s="797" t="s">
        <v>372</v>
      </c>
      <c r="C31" s="798"/>
      <c r="D31" s="638" t="s">
        <v>28</v>
      </c>
      <c r="E31" s="140">
        <f>SUM(F54:F82)</f>
        <v>2025460.0583008772</v>
      </c>
      <c r="F31" s="141">
        <f>F84</f>
        <v>59746.852011421084</v>
      </c>
      <c r="G31" s="140">
        <f>E31+F31</f>
        <v>2085206.9103122982</v>
      </c>
    </row>
    <row r="32" spans="1:21" ht="20.25" customHeight="1">
      <c r="B32" s="797" t="s">
        <v>396</v>
      </c>
      <c r="C32" s="798"/>
      <c r="D32" s="638" t="s">
        <v>28</v>
      </c>
      <c r="E32" s="140">
        <f>SUM(G54:G82)</f>
        <v>31563.632889883858</v>
      </c>
      <c r="F32" s="141">
        <f>G84</f>
        <v>931.06141268305305</v>
      </c>
      <c r="G32" s="140">
        <f>E32+F32</f>
        <v>32494.69430256691</v>
      </c>
    </row>
    <row r="33" spans="2:22" ht="20.25" customHeight="1">
      <c r="B33" s="797" t="s">
        <v>32</v>
      </c>
      <c r="C33" s="798"/>
      <c r="D33" s="638" t="s">
        <v>27</v>
      </c>
      <c r="E33" s="140">
        <f>SUM(H54:H82)</f>
        <v>7707.9194240258012</v>
      </c>
      <c r="F33" s="141">
        <f>H84</f>
        <v>227.3675648432943</v>
      </c>
      <c r="G33" s="140">
        <f>E33+F33</f>
        <v>7935.2869888690957</v>
      </c>
    </row>
    <row r="34" spans="2:22" ht="20.25" customHeight="1">
      <c r="B34" s="797" t="s">
        <v>30</v>
      </c>
      <c r="C34" s="798"/>
      <c r="D34" s="638" t="s">
        <v>28</v>
      </c>
      <c r="E34" s="140">
        <f>SUM(I54:I82)</f>
        <v>743.07231722036022</v>
      </c>
      <c r="F34" s="141">
        <f>I84</f>
        <v>21.919085290673102</v>
      </c>
      <c r="G34" s="140">
        <f t="shared" ref="G34" si="0">E34+F34</f>
        <v>764.99140251103336</v>
      </c>
    </row>
    <row r="35" spans="2:22" ht="20.25" customHeight="1">
      <c r="B35" s="797" t="s">
        <v>31</v>
      </c>
      <c r="C35" s="798"/>
      <c r="D35" s="638" t="s">
        <v>28</v>
      </c>
      <c r="E35" s="140">
        <f>SUM(J54:J82)</f>
        <v>111851.38598014443</v>
      </c>
      <c r="F35" s="141">
        <f>J84</f>
        <v>3299.382862693471</v>
      </c>
      <c r="G35" s="140">
        <f>E35+F35</f>
        <v>115150.7688428379</v>
      </c>
    </row>
    <row r="36" spans="2:22" ht="20.25" customHeight="1">
      <c r="B36" s="797"/>
      <c r="C36" s="798"/>
      <c r="D36" s="638"/>
      <c r="E36" s="140">
        <f>SUM(K54:K82)</f>
        <v>0</v>
      </c>
      <c r="F36" s="141">
        <f>K84</f>
        <v>0</v>
      </c>
      <c r="G36" s="140">
        <f t="shared" ref="G36:G39" si="1">E36+F36</f>
        <v>0</v>
      </c>
    </row>
    <row r="37" spans="2:22" ht="20.25" customHeight="1">
      <c r="B37" s="797"/>
      <c r="C37" s="798"/>
      <c r="D37" s="638"/>
      <c r="E37" s="140">
        <f>SUM(L54:L82)</f>
        <v>0</v>
      </c>
      <c r="F37" s="141">
        <f>L84</f>
        <v>0</v>
      </c>
      <c r="G37" s="140">
        <f t="shared" si="1"/>
        <v>0</v>
      </c>
    </row>
    <row r="38" spans="2:22" ht="20.25" customHeight="1">
      <c r="B38" s="797"/>
      <c r="C38" s="798"/>
      <c r="D38" s="638"/>
      <c r="E38" s="140">
        <f>SUM(M54:M82)</f>
        <v>0</v>
      </c>
      <c r="F38" s="141">
        <f>M84</f>
        <v>0</v>
      </c>
      <c r="G38" s="140">
        <f t="shared" si="1"/>
        <v>0</v>
      </c>
    </row>
    <row r="39" spans="2:22" ht="20.25" customHeight="1">
      <c r="B39" s="797"/>
      <c r="C39" s="798"/>
      <c r="D39" s="638"/>
      <c r="E39" s="140">
        <f>SUM(N54:N82)</f>
        <v>0</v>
      </c>
      <c r="F39" s="141">
        <f>N84</f>
        <v>0</v>
      </c>
      <c r="G39" s="140">
        <f t="shared" si="1"/>
        <v>0</v>
      </c>
    </row>
    <row r="40" spans="2:22" ht="20.25" customHeight="1">
      <c r="B40" s="797"/>
      <c r="C40" s="798"/>
      <c r="D40" s="638"/>
      <c r="E40" s="140">
        <f>SUM(O54:O82)</f>
        <v>0</v>
      </c>
      <c r="F40" s="141">
        <f>O84</f>
        <v>0</v>
      </c>
      <c r="G40" s="140">
        <f>E40+F40</f>
        <v>0</v>
      </c>
    </row>
    <row r="41" spans="2:22" ht="20.25" customHeight="1">
      <c r="B41" s="797"/>
      <c r="C41" s="798"/>
      <c r="D41" s="638"/>
      <c r="E41" s="140">
        <f>SUM(P54:P82)</f>
        <v>0</v>
      </c>
      <c r="F41" s="141">
        <f>P84</f>
        <v>0</v>
      </c>
      <c r="G41" s="140">
        <f>E41+F41</f>
        <v>0</v>
      </c>
    </row>
    <row r="42" spans="2:22" ht="20.25" customHeight="1">
      <c r="B42" s="797"/>
      <c r="C42" s="798"/>
      <c r="D42" s="639"/>
      <c r="E42" s="142">
        <f>SUM(Q54:Q82)</f>
        <v>0</v>
      </c>
      <c r="F42" s="143">
        <f>Q84</f>
        <v>0</v>
      </c>
      <c r="G42" s="142">
        <f>E42+F42</f>
        <v>0</v>
      </c>
    </row>
    <row r="43" spans="2:22" s="8" customFormat="1" ht="21" customHeight="1">
      <c r="B43" s="802" t="s">
        <v>26</v>
      </c>
      <c r="C43" s="803"/>
      <c r="D43" s="137"/>
      <c r="E43" s="144">
        <f>SUM(E29:E42)</f>
        <v>3523847.9447494061</v>
      </c>
      <c r="F43" s="144">
        <f>SUM(F29:F42)</f>
        <v>103946.1730202226</v>
      </c>
      <c r="G43" s="144">
        <f>SUM(G29:G42)</f>
        <v>3627794.1177696283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9" t="s">
        <v>615</v>
      </c>
      <c r="C48" s="799"/>
      <c r="D48" s="799"/>
      <c r="E48" s="799"/>
      <c r="F48" s="799"/>
      <c r="G48" s="799"/>
      <c r="H48" s="799"/>
      <c r="I48" s="799"/>
      <c r="J48" s="799"/>
      <c r="K48" s="799"/>
      <c r="L48" s="799"/>
      <c r="M48" s="617"/>
      <c r="N48" s="105"/>
      <c r="O48" s="105"/>
      <c r="P48" s="105"/>
      <c r="Q48" s="105"/>
      <c r="R48" s="105"/>
      <c r="T48" s="37"/>
      <c r="U48" s="19"/>
      <c r="V48" s="38"/>
    </row>
    <row r="49" spans="2:22" s="28" customFormat="1" ht="41.1" customHeight="1">
      <c r="B49" s="799" t="s">
        <v>562</v>
      </c>
      <c r="C49" s="799"/>
      <c r="D49" s="799"/>
      <c r="E49" s="799"/>
      <c r="F49" s="799"/>
      <c r="G49" s="799"/>
      <c r="H49" s="799"/>
      <c r="I49" s="799"/>
      <c r="J49" s="799"/>
      <c r="K49" s="799"/>
      <c r="L49" s="799"/>
      <c r="M49" s="617"/>
      <c r="N49" s="105"/>
      <c r="O49" s="105"/>
      <c r="P49" s="105"/>
      <c r="Q49" s="105"/>
      <c r="R49" s="105"/>
      <c r="T49" s="37"/>
      <c r="U49" s="19"/>
      <c r="V49" s="38"/>
    </row>
    <row r="50" spans="2:22" s="28" customFormat="1" ht="18" customHeight="1">
      <c r="B50" s="799" t="s">
        <v>680</v>
      </c>
      <c r="C50" s="799"/>
      <c r="D50" s="799"/>
      <c r="E50" s="799"/>
      <c r="F50" s="799"/>
      <c r="G50" s="799"/>
      <c r="H50" s="799"/>
      <c r="I50" s="799"/>
      <c r="J50" s="799"/>
      <c r="K50" s="799"/>
      <c r="L50" s="799"/>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Large Use</v>
      </c>
      <c r="H52" s="135" t="str">
        <f>IF($B33&lt;&gt;"",$B33,"")</f>
        <v>Unmetered Scattered Load</v>
      </c>
      <c r="I52" s="135" t="str">
        <f>IF($B34&lt;&gt;"",$B34,"")</f>
        <v>Sentinel Lighting</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LRAM'!Y760</f>
        <v>0</v>
      </c>
      <c r="E75" s="156">
        <f>'5.  2015-2020 LRAM'!Z760</f>
        <v>0</v>
      </c>
      <c r="F75" s="156">
        <f>'5.  2015-2020 LRAM'!AA760</f>
        <v>0</v>
      </c>
      <c r="G75" s="156">
        <f>'5.  2015-2020 LRAM'!AB760</f>
        <v>0</v>
      </c>
      <c r="H75" s="156">
        <f>'5.  2015-2020 LRAM'!AC760</f>
        <v>0</v>
      </c>
      <c r="I75" s="156">
        <f>'5.  2015-2020 LRAM'!AD760</f>
        <v>0</v>
      </c>
      <c r="J75" s="156">
        <f>'5.  2015-2020 LRAM'!AE760</f>
        <v>0</v>
      </c>
      <c r="K75" s="156">
        <f>'5.  2015-2020 LRAM'!AF760</f>
        <v>0</v>
      </c>
      <c r="L75" s="156">
        <f>'5.  2015-2020 LRAM'!AG760</f>
        <v>0</v>
      </c>
      <c r="M75" s="156">
        <f>'5.  2015-2020 LRAM'!AH760</f>
        <v>0</v>
      </c>
      <c r="N75" s="156">
        <f>'5.  2015-2020 LRAM'!AI760</f>
        <v>0</v>
      </c>
      <c r="O75" s="156">
        <f>'5.  2015-2020 LRAM'!AJ760</f>
        <v>0</v>
      </c>
      <c r="P75" s="156">
        <f>'5.  2015-2020 LRAM'!AK760</f>
        <v>0</v>
      </c>
      <c r="Q75" s="156">
        <f>'5.  2015-2020 LRAM'!AL760</f>
        <v>0</v>
      </c>
      <c r="R75" s="157">
        <f>SUM(D75:Q75)</f>
        <v>0</v>
      </c>
      <c r="U75" s="152"/>
      <c r="V75" s="153"/>
    </row>
    <row r="76" spans="2:22" s="163" customFormat="1" ht="16.5" customHeight="1">
      <c r="B76" s="154" t="s">
        <v>228</v>
      </c>
      <c r="C76" s="155"/>
      <c r="D76" s="156">
        <f>-'5.  2015-2020 LRAM'!Y761</f>
        <v>0</v>
      </c>
      <c r="E76" s="156">
        <f>-'5.  2015-2020 LRAM'!Z761</f>
        <v>0</v>
      </c>
      <c r="F76" s="156">
        <f>-'5.  2015-2020 LRAM'!AA761</f>
        <v>0</v>
      </c>
      <c r="G76" s="156">
        <f>-'5.  2015-2020 LRAM'!AB761</f>
        <v>0</v>
      </c>
      <c r="H76" s="156">
        <f>-'5.  2015-2020 LRAM'!AC761</f>
        <v>0</v>
      </c>
      <c r="I76" s="156">
        <f>-'5.  2015-2020 LRAM'!AD761</f>
        <v>0</v>
      </c>
      <c r="J76" s="156">
        <f>-'5.  2015-2020 LRAM'!AE761</f>
        <v>0</v>
      </c>
      <c r="K76" s="156">
        <f>-'5.  2015-2020 LRAM'!AF761</f>
        <v>0</v>
      </c>
      <c r="L76" s="156">
        <f>-'5.  2015-2020 LRAM'!AG761</f>
        <v>0</v>
      </c>
      <c r="M76" s="156">
        <f>-'5.  2015-2020 LRAM'!AH761</f>
        <v>0</v>
      </c>
      <c r="N76" s="156">
        <f>-'5.  2015-2020 LRAM'!AI761</f>
        <v>0</v>
      </c>
      <c r="O76" s="156">
        <f>-'5.  2015-2020 LRAM'!AJ761</f>
        <v>0</v>
      </c>
      <c r="P76" s="156">
        <f>-'5.  2015-2020 LRAM'!AK761</f>
        <v>0</v>
      </c>
      <c r="Q76" s="156">
        <f>-'5.  2015-2020 LRAM'!AL761</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LRAM'!Y944</f>
        <v>981044.80358014291</v>
      </c>
      <c r="E78" s="156">
        <f>'5.  2015-2020 LRAM'!Z944</f>
        <v>1019836.7475829113</v>
      </c>
      <c r="F78" s="156">
        <f>'5.  2015-2020 LRAM'!AA944</f>
        <v>3158220.1597486772</v>
      </c>
      <c r="G78" s="156">
        <f>'5.  2015-2020 LRAM'!AB944</f>
        <v>31563.632889883858</v>
      </c>
      <c r="H78" s="156">
        <f>'5.  2015-2020 LRAM'!AC944</f>
        <v>7707.9194240258012</v>
      </c>
      <c r="I78" s="156">
        <f>'5.  2015-2020 LRAM'!AD944</f>
        <v>743.07231722036022</v>
      </c>
      <c r="J78" s="156">
        <f>'5.  2015-2020 LRAM'!AE944</f>
        <v>373417.09154774447</v>
      </c>
      <c r="K78" s="156">
        <f>'5.  2015-2020 LRAM'!AF944</f>
        <v>0</v>
      </c>
      <c r="L78" s="156">
        <f>'5.  2015-2020 LRAM'!AG944</f>
        <v>0</v>
      </c>
      <c r="M78" s="156">
        <f>'5.  2015-2020 LRAM'!AH944</f>
        <v>0</v>
      </c>
      <c r="N78" s="156">
        <f>'5.  2015-2020 LRAM'!AI944</f>
        <v>0</v>
      </c>
      <c r="O78" s="156">
        <f>'5.  2015-2020 LRAM'!AJ944</f>
        <v>0</v>
      </c>
      <c r="P78" s="156">
        <f>'5.  2015-2020 LRAM'!AK944</f>
        <v>0</v>
      </c>
      <c r="Q78" s="156">
        <f>'5.  2015-2020 LRAM'!AL944</f>
        <v>0</v>
      </c>
      <c r="R78" s="157">
        <f>SUM(D78:Q78)</f>
        <v>5572533.4270906048</v>
      </c>
      <c r="U78" s="152"/>
      <c r="V78" s="153"/>
    </row>
    <row r="79" spans="2:22" s="163" customFormat="1">
      <c r="B79" s="154" t="s">
        <v>230</v>
      </c>
      <c r="C79" s="155"/>
      <c r="D79" s="156">
        <f>-'5.  2015-2020 LRAM'!Y945</f>
        <v>-157909.20395950001</v>
      </c>
      <c r="E79" s="156">
        <f>-'5.  2015-2020 LRAM'!Z945</f>
        <v>-496450.47136630001</v>
      </c>
      <c r="F79" s="156">
        <f>-'5.  2015-2020 LRAM'!AA945</f>
        <v>-1132760.1014477999</v>
      </c>
      <c r="G79" s="156">
        <f>-'5.  2015-2020 LRAM'!AB945</f>
        <v>0</v>
      </c>
      <c r="H79" s="156">
        <f>-'5.  2015-2020 LRAM'!AC945</f>
        <v>0</v>
      </c>
      <c r="I79" s="156">
        <f>-'5.  2015-2020 LRAM'!AD945</f>
        <v>0</v>
      </c>
      <c r="J79" s="156">
        <f>-'5.  2015-2020 LRAM'!AE945</f>
        <v>-261565.70556760003</v>
      </c>
      <c r="K79" s="156">
        <f>-'5.  2015-2020 LRAM'!AF945</f>
        <v>0</v>
      </c>
      <c r="L79" s="156">
        <f>-'5.  2015-2020 LRAM'!AG945</f>
        <v>0</v>
      </c>
      <c r="M79" s="156">
        <f>-'5.  2015-2020 LRAM'!AH945</f>
        <v>0</v>
      </c>
      <c r="N79" s="156">
        <f>-'5.  2015-2020 LRAM'!AI945</f>
        <v>0</v>
      </c>
      <c r="O79" s="156">
        <f>-'5.  2015-2020 LRAM'!AJ945</f>
        <v>0</v>
      </c>
      <c r="P79" s="156">
        <f>-'5.  2015-2020 LRAM'!AK945</f>
        <v>0</v>
      </c>
      <c r="Q79" s="156">
        <f>-'5.  2015-2020 LRAM'!AL945</f>
        <v>0</v>
      </c>
      <c r="R79" s="157">
        <f>SUM(D79:Q79)</f>
        <v>-2048685.4823411999</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LRAM'!Y1128</f>
        <v>0</v>
      </c>
      <c r="E81" s="156">
        <f>'5.  2015-2020 LRAM'!Z1128</f>
        <v>0</v>
      </c>
      <c r="F81" s="156">
        <f>'5.  2015-2020 LRAM'!AA1128</f>
        <v>0</v>
      </c>
      <c r="G81" s="156">
        <f>'5.  2015-2020 LRAM'!AB1128</f>
        <v>0</v>
      </c>
      <c r="H81" s="156">
        <f>'5.  2015-2020 LRAM'!AC1128</f>
        <v>0</v>
      </c>
      <c r="I81" s="156">
        <f>'5.  2015-2020 LRAM'!AD1128</f>
        <v>0</v>
      </c>
      <c r="J81" s="156">
        <f>'5.  2015-2020 LRAM'!AE1128</f>
        <v>0</v>
      </c>
      <c r="K81" s="156">
        <f>'5.  2015-2020 LRAM'!AF1128</f>
        <v>0</v>
      </c>
      <c r="L81" s="156">
        <f>'5.  2015-2020 LRAM'!AG1128</f>
        <v>0</v>
      </c>
      <c r="M81" s="156">
        <f>'5.  2015-2020 LRAM'!AH1128</f>
        <v>0</v>
      </c>
      <c r="N81" s="156">
        <f>'5.  2015-2020 LRAM'!AI1128</f>
        <v>0</v>
      </c>
      <c r="O81" s="156">
        <f>'5.  2015-2020 LRAM'!AJ1128</f>
        <v>0</v>
      </c>
      <c r="P81" s="156">
        <f>'5.  2015-2020 LRAM'!AK1128</f>
        <v>0</v>
      </c>
      <c r="Q81" s="156">
        <f>'5.  2015-2020 LRAM'!AL1128</f>
        <v>0</v>
      </c>
      <c r="R81" s="157">
        <f>SUM(D81:Q81)</f>
        <v>0</v>
      </c>
      <c r="U81" s="152"/>
      <c r="V81" s="153"/>
    </row>
    <row r="82" spans="2:22" s="163" customFormat="1">
      <c r="B82" s="154" t="s">
        <v>232</v>
      </c>
      <c r="C82" s="155"/>
      <c r="D82" s="156">
        <f>-'5.  2015-2020 LRAM'!Y1129</f>
        <v>0</v>
      </c>
      <c r="E82" s="156">
        <f>-'5.  2015-2020 LRAM'!Z1129</f>
        <v>0</v>
      </c>
      <c r="F82" s="156">
        <f>-'5.  2015-2020 LRAM'!AA1129</f>
        <v>0</v>
      </c>
      <c r="G82" s="156">
        <f>-'5.  2015-2020 LRAM'!AB1129</f>
        <v>0</v>
      </c>
      <c r="H82" s="156">
        <f>-'5.  2015-2020 LRAM'!AC1129</f>
        <v>0</v>
      </c>
      <c r="I82" s="156">
        <f>-'5.  2015-2020 LRAM'!AD1129</f>
        <v>0</v>
      </c>
      <c r="J82" s="156">
        <f>-'5.  2015-2020 LRAM'!AE1129</f>
        <v>0</v>
      </c>
      <c r="K82" s="156">
        <f>-'5.  2015-2020 LRAM'!AF1129</f>
        <v>0</v>
      </c>
      <c r="L82" s="156">
        <f>-'5.  2015-2020 LRAM'!AG1129</f>
        <v>0</v>
      </c>
      <c r="M82" s="156">
        <f>-'5.  2015-2020 LRAM'!AH1129</f>
        <v>0</v>
      </c>
      <c r="N82" s="156">
        <f>-'5.  2015-2020 LRAM'!AI1129</f>
        <v>0</v>
      </c>
      <c r="O82" s="156">
        <f>-'5.  2015-2020 LRAM'!AJ1129</f>
        <v>0</v>
      </c>
      <c r="P82" s="156">
        <f>-'5.  2015-2020 LRAM'!AK1129</f>
        <v>0</v>
      </c>
      <c r="Q82" s="156">
        <f>-'5.  2015-2020 LRAM'!AL1129</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24280.785322976422</v>
      </c>
      <c r="E84" s="679">
        <f>'6.  Carrying Charges'!J237</f>
        <v>15438.804760314599</v>
      </c>
      <c r="F84" s="679">
        <f>'6.  Carrying Charges'!K237</f>
        <v>59746.852011421084</v>
      </c>
      <c r="G84" s="679">
        <f>'6.  Carrying Charges'!L237</f>
        <v>931.06141268305305</v>
      </c>
      <c r="H84" s="679">
        <f>'6.  Carrying Charges'!M237</f>
        <v>227.3675648432943</v>
      </c>
      <c r="I84" s="679">
        <f>'6.  Carrying Charges'!N237</f>
        <v>21.919085290673102</v>
      </c>
      <c r="J84" s="679">
        <f>'6.  Carrying Charges'!O237</f>
        <v>3299.382862693471</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103946.1730202226</v>
      </c>
      <c r="U84" s="152"/>
      <c r="V84" s="153"/>
    </row>
    <row r="85" spans="2:22" s="163" customFormat="1" ht="21.75" customHeight="1">
      <c r="B85" s="623" t="s">
        <v>240</v>
      </c>
      <c r="C85" s="624"/>
      <c r="D85" s="623">
        <f>SUM(D54:D82)+D84</f>
        <v>847416.38494361925</v>
      </c>
      <c r="E85" s="623">
        <f t="shared" ref="E85:P85" si="2">SUM(E54:E82)+E84</f>
        <v>538825.08097692591</v>
      </c>
      <c r="F85" s="623">
        <f t="shared" si="2"/>
        <v>2085206.9103122982</v>
      </c>
      <c r="G85" s="623">
        <f t="shared" si="2"/>
        <v>32494.69430256691</v>
      </c>
      <c r="H85" s="623">
        <f t="shared" si="2"/>
        <v>7935.2869888690957</v>
      </c>
      <c r="I85" s="623">
        <f t="shared" si="2"/>
        <v>764.99140251103336</v>
      </c>
      <c r="J85" s="623">
        <f t="shared" si="2"/>
        <v>115150.7688428379</v>
      </c>
      <c r="K85" s="623">
        <f t="shared" si="2"/>
        <v>0</v>
      </c>
      <c r="L85" s="623">
        <f t="shared" si="2"/>
        <v>0</v>
      </c>
      <c r="M85" s="623">
        <f t="shared" si="2"/>
        <v>0</v>
      </c>
      <c r="N85" s="623">
        <f t="shared" si="2"/>
        <v>0</v>
      </c>
      <c r="O85" s="623">
        <f t="shared" si="2"/>
        <v>0</v>
      </c>
      <c r="P85" s="623">
        <f t="shared" si="2"/>
        <v>0</v>
      </c>
      <c r="Q85" s="623">
        <f>SUM(Q54:Q82)+Q84</f>
        <v>0</v>
      </c>
      <c r="R85" s="623">
        <f>SUM(R54:R82)+R84</f>
        <v>3627794.1177696274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LRAM'!Y752:AL752)</f>
        <v>0</v>
      </c>
      <c r="K93" s="556">
        <f>SUM('5.  2015-2020 LRAM'!Y935:AL935)</f>
        <v>0</v>
      </c>
      <c r="L93" s="556">
        <f>SUM('5.  2015-2020 LRAM'!Y1118:AL1118)</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LRAM'!Y753:AL753)</f>
        <v>0</v>
      </c>
      <c r="K94" s="556">
        <f>SUM('5.  2015-2020 LRAM'!Y936:AL936)</f>
        <v>0</v>
      </c>
      <c r="L94" s="556">
        <f>SUM('5.  2015-2020 LRAM'!Y1119:AL1119)</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LRAM'!Y754:AL754)</f>
        <v>0</v>
      </c>
      <c r="K95" s="556">
        <f>SUM('5.  2015-2020 LRAM'!Y937:AL937)</f>
        <v>0</v>
      </c>
      <c r="L95" s="556">
        <f>SUM('5.  2015-2020 LRAM'!Y1120:AL1120)</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LRAM'!Y755:AL755)</f>
        <v>0</v>
      </c>
      <c r="K96" s="556">
        <f>SUM('5.  2015-2020 LRAM'!Y938:AL938)</f>
        <v>0</v>
      </c>
      <c r="L96" s="556">
        <f>SUM('5.  2015-2020 LRAM'!Y1121:AL1121)</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LRAM'!Y756:AL756)</f>
        <v>0</v>
      </c>
      <c r="K97" s="556">
        <f>SUM('5.  2015-2020 LRAM'!Y939:AL939)</f>
        <v>764716.99629212159</v>
      </c>
      <c r="L97" s="556">
        <f>SUM('5.  2015-2020 LRAM'!Y1122:AL1122)</f>
        <v>0</v>
      </c>
      <c r="M97" s="556">
        <f>SUM(G97:L97)</f>
        <v>764716.99629212159</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LRAM'!Y757:AL757)</f>
        <v>0</v>
      </c>
      <c r="K98" s="556">
        <f>SUM('5.  2015-2020 LRAM'!Y940:AL940)</f>
        <v>811743.63632300007</v>
      </c>
      <c r="L98" s="556">
        <f>SUM('5.  2015-2020 LRAM'!Y1123:AL1123)</f>
        <v>0</v>
      </c>
      <c r="M98" s="556">
        <f>SUM(H98:L98)</f>
        <v>811743.63632300007</v>
      </c>
      <c r="T98" s="197"/>
      <c r="U98" s="197"/>
    </row>
    <row r="99" spans="2:21" s="90" customFormat="1" ht="23.25" hidden="1" customHeight="1">
      <c r="B99" s="198">
        <v>2017</v>
      </c>
      <c r="C99" s="559"/>
      <c r="D99" s="559"/>
      <c r="E99" s="559"/>
      <c r="F99" s="559"/>
      <c r="G99" s="559"/>
      <c r="H99" s="559"/>
      <c r="I99" s="556">
        <f>SUM('5.  2015-2020 LRAM'!Y571:AL571)</f>
        <v>0</v>
      </c>
      <c r="J99" s="556">
        <f>SUM('5.  2015-2020 LRAM'!Y758:AL758)</f>
        <v>0</v>
      </c>
      <c r="K99" s="556">
        <f>SUM('5.  2015-2020 LRAM'!Y941:AL941)</f>
        <v>1940185.7831533684</v>
      </c>
      <c r="L99" s="556">
        <f>SUM('5.  2015-2020 LRAM'!Y1124:AL1124)</f>
        <v>0</v>
      </c>
      <c r="M99" s="556">
        <f>SUM(I99:L99)</f>
        <v>1940185.7831533684</v>
      </c>
      <c r="T99" s="197"/>
      <c r="U99" s="197"/>
    </row>
    <row r="100" spans="2:21" s="90" customFormat="1" ht="23.25" hidden="1" customHeight="1">
      <c r="B100" s="198">
        <v>2018</v>
      </c>
      <c r="C100" s="559"/>
      <c r="D100" s="559"/>
      <c r="E100" s="559"/>
      <c r="F100" s="559"/>
      <c r="G100" s="559"/>
      <c r="H100" s="559"/>
      <c r="I100" s="559"/>
      <c r="J100" s="556">
        <f>SUM('5.  2015-2020 LRAM'!Y759:AL759)</f>
        <v>0</v>
      </c>
      <c r="K100" s="556">
        <f>SUM('5.  2015-2020 LRAM'!Y942:AL942)</f>
        <v>1383949.6155288669</v>
      </c>
      <c r="L100" s="556">
        <f>SUM('5.  2015-2020 LRAM'!Y1125:AL1125)</f>
        <v>0</v>
      </c>
      <c r="M100" s="556">
        <f>SUM(J100:L100)</f>
        <v>1383949.6155288669</v>
      </c>
      <c r="T100" s="197"/>
      <c r="U100" s="197"/>
    </row>
    <row r="101" spans="2:21" s="90" customFormat="1" ht="23.25" hidden="1" customHeight="1">
      <c r="B101" s="198">
        <v>2019</v>
      </c>
      <c r="C101" s="559"/>
      <c r="D101" s="559"/>
      <c r="E101" s="559"/>
      <c r="F101" s="559"/>
      <c r="G101" s="559"/>
      <c r="H101" s="559"/>
      <c r="I101" s="559"/>
      <c r="J101" s="559"/>
      <c r="K101" s="556">
        <f>SUM('5.  2015-2020 LRAM'!Y943:AL943)</f>
        <v>671937.39579324878</v>
      </c>
      <c r="L101" s="556">
        <f>SUM('5.  2015-2020 LRAM'!Y1126:AL1126)</f>
        <v>0</v>
      </c>
      <c r="M101" s="556">
        <f>SUM(K101:L101)</f>
        <v>671937.39579324878</v>
      </c>
      <c r="T101" s="197"/>
      <c r="U101" s="197"/>
    </row>
    <row r="102" spans="2:21" s="90" customFormat="1" ht="23.25" hidden="1" customHeight="1">
      <c r="B102" s="198">
        <v>2020</v>
      </c>
      <c r="C102" s="559"/>
      <c r="D102" s="559"/>
      <c r="E102" s="559"/>
      <c r="F102" s="559"/>
      <c r="G102" s="559"/>
      <c r="H102" s="559"/>
      <c r="I102" s="559"/>
      <c r="J102" s="559"/>
      <c r="K102" s="559"/>
      <c r="L102" s="558">
        <f>SUM('5.  2015-2020 LRAM'!Y1127:AL1127)</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5572533.4270906057</v>
      </c>
      <c r="L103" s="556">
        <f>SUM(L93:L102)</f>
        <v>0</v>
      </c>
      <c r="M103" s="556">
        <f>SUM(M93:M102)</f>
        <v>5572533.4270906057</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LRAM'!AM761</f>
        <v>0</v>
      </c>
      <c r="K104" s="554">
        <f>'5.  2015-2020 LRAM'!AM945</f>
        <v>2048685.4823411999</v>
      </c>
      <c r="L104" s="554">
        <f>'5.  2015-2020 LRAM'!AM1129</f>
        <v>0</v>
      </c>
      <c r="M104" s="556">
        <f>SUM(C104:L104)</f>
        <v>2048685.4823411999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35407.330494846632</v>
      </c>
      <c r="L105" s="554">
        <f>'6.  Carrying Charges'!W162</f>
        <v>83860.239735150972</v>
      </c>
      <c r="M105" s="556">
        <f>SUM(C105:L105)</f>
        <v>119267.5702299976</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3559255.2752442523</v>
      </c>
      <c r="L106" s="554">
        <f>L103-L104+L105</f>
        <v>83860.239735150972</v>
      </c>
      <c r="M106" s="554">
        <f>M103-M104+M105</f>
        <v>3643115.514979403</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C43" zoomScaleNormal="100" workbookViewId="0">
      <selection activeCell="E24" sqref="E24:F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620</v>
      </c>
    </row>
    <row r="20" spans="2:8" ht="13.5" customHeight="1"/>
    <row r="21" spans="2:8" ht="41.1" customHeight="1">
      <c r="B21" s="799" t="s">
        <v>679</v>
      </c>
      <c r="C21" s="799"/>
      <c r="D21" s="799"/>
      <c r="E21" s="799"/>
      <c r="F21" s="799"/>
      <c r="G21" s="799"/>
      <c r="H21" s="799"/>
    </row>
    <row r="23" spans="2:8" s="609" customFormat="1" ht="15.75">
      <c r="B23" s="619" t="s">
        <v>546</v>
      </c>
      <c r="C23" s="619" t="s">
        <v>561</v>
      </c>
      <c r="D23" s="619" t="s">
        <v>545</v>
      </c>
      <c r="E23" s="806" t="s">
        <v>34</v>
      </c>
      <c r="F23" s="807"/>
      <c r="G23" s="806" t="s">
        <v>544</v>
      </c>
      <c r="H23" s="807"/>
    </row>
    <row r="24" spans="2:8">
      <c r="B24" s="608">
        <v>1</v>
      </c>
      <c r="C24" s="644" t="s">
        <v>370</v>
      </c>
      <c r="D24" s="607" t="s">
        <v>915</v>
      </c>
      <c r="E24" s="804" t="s">
        <v>917</v>
      </c>
      <c r="F24" s="805"/>
      <c r="G24" s="808" t="s">
        <v>918</v>
      </c>
      <c r="H24" s="809"/>
    </row>
    <row r="25" spans="2:8">
      <c r="B25" s="608">
        <v>2</v>
      </c>
      <c r="C25" s="644" t="s">
        <v>369</v>
      </c>
      <c r="D25" s="607" t="s">
        <v>916</v>
      </c>
      <c r="E25" s="804" t="s">
        <v>919</v>
      </c>
      <c r="F25" s="805"/>
      <c r="G25" s="808" t="s">
        <v>920</v>
      </c>
      <c r="H25" s="809"/>
    </row>
    <row r="26" spans="2:8">
      <c r="B26" s="608">
        <v>3</v>
      </c>
      <c r="C26" s="644"/>
      <c r="D26" s="607"/>
      <c r="E26" s="804"/>
      <c r="F26" s="805"/>
      <c r="G26" s="808"/>
      <c r="H26" s="809"/>
    </row>
    <row r="27" spans="2:8">
      <c r="B27" s="608">
        <v>4</v>
      </c>
      <c r="C27" s="644"/>
      <c r="D27" s="607"/>
      <c r="E27" s="804"/>
      <c r="F27" s="805"/>
      <c r="G27" s="808"/>
      <c r="H27" s="809"/>
    </row>
    <row r="28" spans="2:8">
      <c r="B28" s="608">
        <v>5</v>
      </c>
      <c r="C28" s="644"/>
      <c r="D28" s="607"/>
      <c r="E28" s="804"/>
      <c r="F28" s="805"/>
      <c r="G28" s="808"/>
      <c r="H28" s="809"/>
    </row>
    <row r="29" spans="2:8">
      <c r="B29" s="608">
        <v>6</v>
      </c>
      <c r="C29" s="644"/>
      <c r="D29" s="607"/>
      <c r="E29" s="804"/>
      <c r="F29" s="805"/>
      <c r="G29" s="808"/>
      <c r="H29" s="809"/>
    </row>
    <row r="30" spans="2:8">
      <c r="B30" s="608">
        <v>7</v>
      </c>
      <c r="C30" s="644"/>
      <c r="D30" s="607"/>
      <c r="E30" s="804"/>
      <c r="F30" s="805"/>
      <c r="G30" s="808"/>
      <c r="H30" s="809"/>
    </row>
    <row r="31" spans="2:8">
      <c r="B31" s="608">
        <v>8</v>
      </c>
      <c r="C31" s="644"/>
      <c r="D31" s="607"/>
      <c r="E31" s="804"/>
      <c r="F31" s="805"/>
      <c r="G31" s="808"/>
      <c r="H31" s="809"/>
    </row>
    <row r="32" spans="2:8">
      <c r="B32" s="608">
        <v>9</v>
      </c>
      <c r="C32" s="644"/>
      <c r="D32" s="607"/>
      <c r="E32" s="804"/>
      <c r="F32" s="805"/>
      <c r="G32" s="808"/>
      <c r="H32" s="809"/>
    </row>
    <row r="33" spans="2:8">
      <c r="B33" s="608">
        <v>10</v>
      </c>
      <c r="C33" s="644"/>
      <c r="D33" s="607"/>
      <c r="E33" s="804"/>
      <c r="F33" s="805"/>
      <c r="G33" s="808"/>
      <c r="H33" s="809"/>
    </row>
    <row r="34" spans="2:8">
      <c r="B34" s="608" t="s">
        <v>480</v>
      </c>
      <c r="C34" s="644"/>
      <c r="D34" s="607"/>
      <c r="E34" s="804"/>
      <c r="F34" s="805"/>
      <c r="G34" s="808"/>
      <c r="H34" s="809"/>
    </row>
    <row r="36" spans="2:8" ht="30.75" customHeight="1">
      <c r="B36" s="537" t="s">
        <v>616</v>
      </c>
    </row>
    <row r="37" spans="2:8" ht="23.25" customHeight="1">
      <c r="B37" s="568" t="s">
        <v>621</v>
      </c>
      <c r="C37" s="605"/>
      <c r="D37" s="605"/>
      <c r="E37" s="605"/>
      <c r="F37" s="605"/>
      <c r="G37" s="605"/>
      <c r="H37" s="605"/>
    </row>
    <row r="39" spans="2:8" s="90" customFormat="1" ht="15.75">
      <c r="B39" s="619" t="s">
        <v>546</v>
      </c>
      <c r="C39" s="619" t="s">
        <v>561</v>
      </c>
      <c r="D39" s="619" t="s">
        <v>545</v>
      </c>
      <c r="E39" s="806" t="s">
        <v>34</v>
      </c>
      <c r="F39" s="807"/>
      <c r="G39" s="806" t="s">
        <v>544</v>
      </c>
      <c r="H39" s="807"/>
    </row>
    <row r="40" spans="2:8">
      <c r="B40" s="608">
        <v>1</v>
      </c>
      <c r="C40" s="644"/>
      <c r="D40" s="607"/>
      <c r="E40" s="804"/>
      <c r="F40" s="805"/>
      <c r="G40" s="808"/>
      <c r="H40" s="809"/>
    </row>
    <row r="41" spans="2:8">
      <c r="B41" s="608">
        <v>2</v>
      </c>
      <c r="C41" s="644"/>
      <c r="D41" s="607"/>
      <c r="E41" s="804"/>
      <c r="F41" s="805"/>
      <c r="G41" s="808"/>
      <c r="H41" s="809"/>
    </row>
    <row r="42" spans="2:8">
      <c r="B42" s="608">
        <v>3</v>
      </c>
      <c r="C42" s="644"/>
      <c r="D42" s="607"/>
      <c r="E42" s="804"/>
      <c r="F42" s="805"/>
      <c r="G42" s="808"/>
      <c r="H42" s="809"/>
    </row>
    <row r="43" spans="2:8">
      <c r="B43" s="608">
        <v>4</v>
      </c>
      <c r="C43" s="644"/>
      <c r="D43" s="607"/>
      <c r="E43" s="804"/>
      <c r="F43" s="805"/>
      <c r="G43" s="808"/>
      <c r="H43" s="809"/>
    </row>
    <row r="44" spans="2:8">
      <c r="B44" s="608">
        <v>5</v>
      </c>
      <c r="C44" s="644"/>
      <c r="D44" s="607"/>
      <c r="E44" s="804"/>
      <c r="F44" s="805"/>
      <c r="G44" s="808"/>
      <c r="H44" s="809"/>
    </row>
    <row r="45" spans="2:8">
      <c r="B45" s="608">
        <v>6</v>
      </c>
      <c r="C45" s="644"/>
      <c r="D45" s="607"/>
      <c r="E45" s="804"/>
      <c r="F45" s="805"/>
      <c r="G45" s="808"/>
      <c r="H45" s="809"/>
    </row>
    <row r="46" spans="2:8">
      <c r="B46" s="608">
        <v>7</v>
      </c>
      <c r="C46" s="644"/>
      <c r="D46" s="607"/>
      <c r="E46" s="804"/>
      <c r="F46" s="805"/>
      <c r="G46" s="808"/>
      <c r="H46" s="809"/>
    </row>
    <row r="47" spans="2:8">
      <c r="B47" s="608">
        <v>8</v>
      </c>
      <c r="C47" s="644"/>
      <c r="D47" s="607"/>
      <c r="E47" s="804"/>
      <c r="F47" s="805"/>
      <c r="G47" s="808"/>
      <c r="H47" s="809"/>
    </row>
    <row r="48" spans="2:8">
      <c r="B48" s="608">
        <v>9</v>
      </c>
      <c r="C48" s="644"/>
      <c r="D48" s="607"/>
      <c r="E48" s="804"/>
      <c r="F48" s="805"/>
      <c r="G48" s="808"/>
      <c r="H48" s="809"/>
    </row>
    <row r="49" spans="2:8">
      <c r="B49" s="608">
        <v>10</v>
      </c>
      <c r="C49" s="644"/>
      <c r="D49" s="607"/>
      <c r="E49" s="804"/>
      <c r="F49" s="805"/>
      <c r="G49" s="808"/>
      <c r="H49" s="809"/>
    </row>
    <row r="50" spans="2:8">
      <c r="B50" s="608" t="s">
        <v>480</v>
      </c>
      <c r="C50" s="644"/>
      <c r="D50" s="607"/>
      <c r="E50" s="804"/>
      <c r="F50" s="805"/>
      <c r="G50" s="808"/>
      <c r="H50" s="80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9" zoomScale="85" zoomScaleNormal="85" workbookViewId="0">
      <selection activeCell="C52" sqref="C5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10" t="s">
        <v>741</v>
      </c>
      <c r="C11" s="810"/>
      <c r="D11" s="810"/>
      <c r="E11" s="810"/>
      <c r="F11" s="810"/>
      <c r="G11" s="810"/>
      <c r="H11" s="810"/>
      <c r="I11" s="810"/>
      <c r="J11" s="810"/>
      <c r="K11" s="810"/>
      <c r="L11" s="810"/>
      <c r="M11" s="810"/>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Large Use</v>
      </c>
      <c r="H13" s="243" t="str">
        <f>'1.  LRAMVA Summary'!H52</f>
        <v>Unmetered Scattered Load</v>
      </c>
      <c r="I13" s="243" t="str">
        <f>'1.  LRAMVA Summary'!I52</f>
        <v>Sentinel Lighting</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58774521.703999996</v>
      </c>
      <c r="D15" s="451">
        <v>32226368.155000001</v>
      </c>
      <c r="E15" s="451">
        <v>26548153.548999999</v>
      </c>
      <c r="F15" s="451"/>
      <c r="G15" s="451"/>
      <c r="H15" s="451"/>
      <c r="I15" s="451"/>
      <c r="J15" s="451"/>
      <c r="K15" s="451"/>
      <c r="L15" s="451"/>
      <c r="M15" s="451"/>
      <c r="N15" s="451"/>
      <c r="O15" s="451"/>
      <c r="P15" s="452"/>
      <c r="Q15" s="452"/>
    </row>
    <row r="16" spans="2:17" s="456" customFormat="1" ht="15.75" customHeight="1">
      <c r="B16" s="461" t="s">
        <v>28</v>
      </c>
      <c r="C16" s="626">
        <f>SUM(D16:Q16)</f>
        <v>304715.33199999999</v>
      </c>
      <c r="D16" s="450"/>
      <c r="E16" s="450"/>
      <c r="F16" s="450">
        <v>264157.47899999999</v>
      </c>
      <c r="G16" s="450"/>
      <c r="H16" s="450"/>
      <c r="I16" s="450"/>
      <c r="J16" s="450">
        <v>40557.853000000003</v>
      </c>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32226368.155000001</v>
      </c>
      <c r="E18" s="192">
        <f t="shared" si="0"/>
        <v>26548153.548999999</v>
      </c>
      <c r="F18" s="192">
        <f>IF(F14="kw",HLOOKUP(F14,F14:F16,3,FALSE),HLOOKUP(F14,F14:F16,2,FALSE))</f>
        <v>264157.47899999999</v>
      </c>
      <c r="G18" s="192">
        <f t="shared" ref="G18:Q18" si="1">IF(G14="kw",HLOOKUP(G14,G14:G16,3,FALSE),HLOOKUP(G14,G14:G16,2,FALSE))</f>
        <v>0</v>
      </c>
      <c r="H18" s="192">
        <f t="shared" si="1"/>
        <v>0</v>
      </c>
      <c r="I18" s="192">
        <f t="shared" si="1"/>
        <v>0</v>
      </c>
      <c r="J18" s="192">
        <f t="shared" si="1"/>
        <v>40557.853000000003</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746</v>
      </c>
      <c r="D20" s="454"/>
    </row>
    <row r="21" spans="2:17" s="438" customFormat="1" ht="21" customHeight="1">
      <c r="B21" s="460" t="s">
        <v>366</v>
      </c>
      <c r="C21" s="453" t="s">
        <v>747</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10" t="s">
        <v>741</v>
      </c>
      <c r="C26" s="810"/>
      <c r="D26" s="810"/>
      <c r="E26" s="810"/>
      <c r="F26" s="810"/>
      <c r="G26" s="810"/>
      <c r="H26" s="810"/>
      <c r="I26" s="810"/>
      <c r="J26" s="810"/>
      <c r="K26" s="810"/>
      <c r="L26" s="810"/>
      <c r="M26" s="810"/>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Large Use</v>
      </c>
      <c r="H28" s="243" t="str">
        <f>'1.  LRAMVA Summary'!H52</f>
        <v>Unmetered Scattered Load</v>
      </c>
      <c r="I28" s="243" t="str">
        <f>'1.  LRAMVA Summary'!I52</f>
        <v>Sentinel Lighting</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614</v>
      </c>
      <c r="C40" s="810"/>
      <c r="D40" s="810"/>
      <c r="E40" s="810"/>
      <c r="F40" s="810"/>
      <c r="G40" s="810"/>
      <c r="H40" s="810"/>
      <c r="I40" s="810"/>
      <c r="J40" s="810"/>
      <c r="K40" s="810"/>
      <c r="L40" s="810"/>
      <c r="M40" s="810"/>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GS&gt;50 kW</v>
      </c>
      <c r="G42" s="243" t="str">
        <f>'1.  LRAMVA Summary'!G52</f>
        <v>Large Use</v>
      </c>
      <c r="H42" s="243" t="str">
        <f>'1.  LRAMVA Summary'!H52</f>
        <v>Unmetered Scattered Load</v>
      </c>
      <c r="I42" s="243" t="str">
        <f>'1.  LRAMVA Summary'!I52</f>
        <v>Sentinel Lighting</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2017</v>
      </c>
      <c r="D52" s="190">
        <f t="shared" ref="D52:Q52" si="12">IF(ISBLANK($C$52),0,IF($C$52=$D$9,HLOOKUP(D43,D14:D18,5,FALSE),HLOOKUP(D43,D29:D33,5,FALSE)))</f>
        <v>32226368.155000001</v>
      </c>
      <c r="E52" s="190">
        <f t="shared" si="12"/>
        <v>26548153.548999999</v>
      </c>
      <c r="F52" s="190">
        <f t="shared" si="12"/>
        <v>264157.47899999999</v>
      </c>
      <c r="G52" s="190">
        <f t="shared" si="12"/>
        <v>0</v>
      </c>
      <c r="H52" s="190">
        <f t="shared" si="12"/>
        <v>0</v>
      </c>
      <c r="I52" s="190">
        <f t="shared" si="12"/>
        <v>0</v>
      </c>
      <c r="J52" s="190">
        <f t="shared" si="12"/>
        <v>40557.853000000003</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E2" zoomScale="90" zoomScaleNormal="90" workbookViewId="0">
      <selection activeCell="L39" sqref="L39"/>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1" t="s">
        <v>171</v>
      </c>
      <c r="C4" s="85" t="s">
        <v>175</v>
      </c>
      <c r="D4" s="85"/>
      <c r="E4" s="49"/>
    </row>
    <row r="5" spans="1:26" s="18" customFormat="1" ht="26.25" hidden="1" customHeight="1" outlineLevel="1" thickBot="1">
      <c r="A5" s="4"/>
      <c r="B5" s="811"/>
      <c r="C5" s="86" t="s">
        <v>172</v>
      </c>
      <c r="D5" s="86"/>
      <c r="E5" s="49"/>
    </row>
    <row r="6" spans="1:26" ht="26.25" hidden="1" customHeight="1" outlineLevel="1" thickBot="1">
      <c r="B6" s="811"/>
      <c r="C6" s="817" t="s">
        <v>551</v>
      </c>
      <c r="D6" s="81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9" t="s">
        <v>622</v>
      </c>
      <c r="C12" s="819"/>
      <c r="D12" s="819"/>
      <c r="E12" s="819"/>
      <c r="F12" s="819"/>
      <c r="G12" s="819"/>
      <c r="H12" s="819"/>
      <c r="I12" s="819"/>
      <c r="J12" s="819"/>
      <c r="K12" s="819"/>
      <c r="L12" s="819"/>
      <c r="M12" s="819"/>
      <c r="N12" s="819"/>
      <c r="O12" s="81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564</v>
      </c>
      <c r="F14" s="472" t="s">
        <v>565</v>
      </c>
      <c r="G14" s="472" t="s">
        <v>566</v>
      </c>
      <c r="H14" s="472" t="s">
        <v>567</v>
      </c>
      <c r="I14" s="472" t="s">
        <v>568</v>
      </c>
      <c r="J14" s="472" t="s">
        <v>569</v>
      </c>
      <c r="K14" s="472" t="s">
        <v>570</v>
      </c>
      <c r="L14" s="472" t="s">
        <v>748</v>
      </c>
      <c r="M14" s="472" t="s">
        <v>749</v>
      </c>
      <c r="N14" s="472" t="s">
        <v>571</v>
      </c>
      <c r="O14" s="472" t="s">
        <v>572</v>
      </c>
      <c r="P14" s="7"/>
    </row>
    <row r="15" spans="1:26" s="7" customFormat="1" ht="18.75" customHeight="1">
      <c r="B15" s="473" t="s">
        <v>188</v>
      </c>
      <c r="C15" s="81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3"/>
      <c r="D16" s="477"/>
      <c r="E16" s="477"/>
      <c r="F16" s="477"/>
      <c r="G16" s="477"/>
      <c r="H16" s="477"/>
      <c r="I16" s="477"/>
      <c r="J16" s="477"/>
      <c r="K16" s="477"/>
      <c r="L16" s="477">
        <v>4</v>
      </c>
      <c r="M16" s="477">
        <v>1</v>
      </c>
      <c r="N16" s="477"/>
      <c r="O16" s="478"/>
    </row>
    <row r="17" spans="1:15" s="111" customFormat="1" ht="17.25" customHeight="1">
      <c r="B17" s="479" t="s">
        <v>560</v>
      </c>
      <c r="C17" s="81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8</v>
      </c>
      <c r="M17" s="112">
        <f t="shared" si="1"/>
        <v>11</v>
      </c>
      <c r="N17" s="112">
        <f t="shared" si="1"/>
        <v>12</v>
      </c>
      <c r="O17" s="113">
        <f t="shared" si="1"/>
        <v>12</v>
      </c>
    </row>
    <row r="18" spans="1:15" s="7" customFormat="1" ht="17.25" customHeight="1">
      <c r="B18" s="480" t="str">
        <f>'1.  LRAMVA Summary'!B29</f>
        <v>Residential</v>
      </c>
      <c r="C18" s="815" t="str">
        <f>'2. LRAMVA Threshold'!D43</f>
        <v>kWh</v>
      </c>
      <c r="D18" s="46"/>
      <c r="E18" s="46"/>
      <c r="F18" s="46"/>
      <c r="G18" s="46"/>
      <c r="H18" s="46"/>
      <c r="I18" s="46"/>
      <c r="J18" s="46"/>
      <c r="K18" s="46"/>
      <c r="L18" s="46">
        <v>8.8000000000000005E-3</v>
      </c>
      <c r="M18" s="46">
        <v>4.4999999999999997E-3</v>
      </c>
      <c r="N18" s="46"/>
      <c r="O18" s="69"/>
    </row>
    <row r="19" spans="1:15" s="7" customFormat="1" ht="15" customHeight="1" outlineLevel="1">
      <c r="B19" s="536" t="s">
        <v>511</v>
      </c>
      <c r="C19" s="813"/>
      <c r="D19" s="46"/>
      <c r="E19" s="46"/>
      <c r="F19" s="46"/>
      <c r="G19" s="46"/>
      <c r="H19" s="46"/>
      <c r="I19" s="46"/>
      <c r="J19" s="46"/>
      <c r="K19" s="46"/>
      <c r="L19" s="46"/>
      <c r="M19" s="46"/>
      <c r="N19" s="46"/>
      <c r="O19" s="69"/>
    </row>
    <row r="20" spans="1:15" s="7" customFormat="1" ht="15" customHeight="1" outlineLevel="1">
      <c r="B20" s="536" t="s">
        <v>512</v>
      </c>
      <c r="C20" s="813"/>
      <c r="D20" s="46"/>
      <c r="E20" s="46"/>
      <c r="F20" s="46"/>
      <c r="G20" s="46"/>
      <c r="H20" s="46"/>
      <c r="I20" s="46"/>
      <c r="J20" s="46"/>
      <c r="K20" s="46"/>
      <c r="L20" s="46"/>
      <c r="M20" s="46"/>
      <c r="N20" s="46"/>
      <c r="O20" s="69"/>
    </row>
    <row r="21" spans="1:15" s="7" customFormat="1" ht="15" customHeight="1" outlineLevel="1">
      <c r="B21" s="536" t="s">
        <v>490</v>
      </c>
      <c r="C21" s="813"/>
      <c r="D21" s="46"/>
      <c r="E21" s="46"/>
      <c r="F21" s="46"/>
      <c r="G21" s="46"/>
      <c r="H21" s="46"/>
      <c r="I21" s="46"/>
      <c r="J21" s="46"/>
      <c r="K21" s="46"/>
      <c r="L21" s="46"/>
      <c r="M21" s="46"/>
      <c r="N21" s="46"/>
      <c r="O21" s="69"/>
    </row>
    <row r="22" spans="1:15" s="7" customFormat="1" ht="14.25" customHeight="1">
      <c r="B22" s="536" t="s">
        <v>513</v>
      </c>
      <c r="C22" s="816"/>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8.8000000000000005E-3</v>
      </c>
      <c r="M22" s="65">
        <f t="shared" si="2"/>
        <v>4.4999999999999997E-3</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5.8999999999999999E-3</v>
      </c>
      <c r="M23" s="484">
        <f>ROUND(SUM(L22*M16+M22*M17)/12,4)</f>
        <v>4.8999999999999998E-3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5" t="str">
        <f>'2. LRAMVA Threshold'!E43</f>
        <v>kWh</v>
      </c>
      <c r="D25" s="46"/>
      <c r="E25" s="46"/>
      <c r="F25" s="46"/>
      <c r="G25" s="46"/>
      <c r="H25" s="46"/>
      <c r="I25" s="46"/>
      <c r="J25" s="46"/>
      <c r="K25" s="46"/>
      <c r="L25" s="46">
        <v>1.8499999999999999E-2</v>
      </c>
      <c r="M25" s="46">
        <v>1.8700000000000001E-2</v>
      </c>
      <c r="N25" s="46"/>
      <c r="O25" s="69"/>
    </row>
    <row r="26" spans="1:15" s="18" customFormat="1" outlineLevel="1">
      <c r="A26" s="4"/>
      <c r="B26" s="536" t="s">
        <v>511</v>
      </c>
      <c r="C26" s="813"/>
      <c r="D26" s="46"/>
      <c r="E26" s="46"/>
      <c r="F26" s="46"/>
      <c r="G26" s="46"/>
      <c r="H26" s="46"/>
      <c r="I26" s="46"/>
      <c r="J26" s="46"/>
      <c r="K26" s="46"/>
      <c r="L26" s="46"/>
      <c r="M26" s="46"/>
      <c r="N26" s="46"/>
      <c r="O26" s="69"/>
    </row>
    <row r="27" spans="1:15" s="18" customFormat="1" outlineLevel="1">
      <c r="A27" s="4"/>
      <c r="B27" s="536" t="s">
        <v>512</v>
      </c>
      <c r="C27" s="813"/>
      <c r="D27" s="46"/>
      <c r="E27" s="46"/>
      <c r="F27" s="46"/>
      <c r="G27" s="46"/>
      <c r="H27" s="46"/>
      <c r="I27" s="46"/>
      <c r="J27" s="46"/>
      <c r="K27" s="46"/>
      <c r="L27" s="46"/>
      <c r="M27" s="46"/>
      <c r="N27" s="46"/>
      <c r="O27" s="69"/>
    </row>
    <row r="28" spans="1:15" s="18" customFormat="1" outlineLevel="1">
      <c r="A28" s="4"/>
      <c r="B28" s="536" t="s">
        <v>490</v>
      </c>
      <c r="C28" s="813"/>
      <c r="D28" s="46"/>
      <c r="E28" s="46"/>
      <c r="F28" s="46"/>
      <c r="G28" s="46"/>
      <c r="H28" s="46"/>
      <c r="I28" s="46"/>
      <c r="J28" s="46"/>
      <c r="K28" s="46"/>
      <c r="L28" s="46"/>
      <c r="M28" s="46"/>
      <c r="N28" s="46"/>
      <c r="O28" s="69"/>
    </row>
    <row r="29" spans="1:15" s="18" customFormat="1">
      <c r="A29" s="4"/>
      <c r="B29" s="536" t="s">
        <v>513</v>
      </c>
      <c r="C29" s="816"/>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1.8499999999999999E-2</v>
      </c>
      <c r="M29" s="65">
        <f t="shared" si="4"/>
        <v>1.8700000000000001E-2</v>
      </c>
      <c r="N29" s="65">
        <f t="shared" si="4"/>
        <v>0</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 t="shared" si="5"/>
        <v>0</v>
      </c>
      <c r="L30" s="484">
        <f t="shared" si="5"/>
        <v>1.23E-2</v>
      </c>
      <c r="M30" s="484">
        <f t="shared" si="5"/>
        <v>1.8700000000000001E-2</v>
      </c>
      <c r="N30" s="484">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15" t="str">
        <f>'2. LRAMVA Threshold'!F43</f>
        <v>kW</v>
      </c>
      <c r="D32" s="46"/>
      <c r="E32" s="46"/>
      <c r="F32" s="46"/>
      <c r="G32" s="46"/>
      <c r="H32" s="46"/>
      <c r="I32" s="46"/>
      <c r="J32" s="46"/>
      <c r="K32" s="46"/>
      <c r="L32" s="46">
        <v>4.2415000000000003</v>
      </c>
      <c r="M32" s="46">
        <v>4.2923999999999998</v>
      </c>
      <c r="N32" s="46"/>
      <c r="O32" s="69"/>
    </row>
    <row r="33" spans="1:15" s="18" customFormat="1" outlineLevel="1">
      <c r="A33" s="4"/>
      <c r="B33" s="536" t="s">
        <v>511</v>
      </c>
      <c r="C33" s="813"/>
      <c r="D33" s="46"/>
      <c r="E33" s="46"/>
      <c r="F33" s="46"/>
      <c r="G33" s="46"/>
      <c r="H33" s="46"/>
      <c r="I33" s="46"/>
      <c r="J33" s="46"/>
      <c r="K33" s="46"/>
      <c r="L33" s="46"/>
      <c r="M33" s="46"/>
      <c r="N33" s="46"/>
      <c r="O33" s="69"/>
    </row>
    <row r="34" spans="1:15" s="18" customFormat="1" outlineLevel="1">
      <c r="A34" s="4"/>
      <c r="B34" s="536" t="s">
        <v>512</v>
      </c>
      <c r="C34" s="813"/>
      <c r="D34" s="46"/>
      <c r="E34" s="46"/>
      <c r="F34" s="46"/>
      <c r="G34" s="46"/>
      <c r="H34" s="46"/>
      <c r="I34" s="46"/>
      <c r="J34" s="46"/>
      <c r="K34" s="46"/>
      <c r="L34" s="46"/>
      <c r="M34" s="46"/>
      <c r="N34" s="46"/>
      <c r="O34" s="69"/>
    </row>
    <row r="35" spans="1:15" s="18" customFormat="1" outlineLevel="1">
      <c r="A35" s="4"/>
      <c r="B35" s="536" t="s">
        <v>490</v>
      </c>
      <c r="C35" s="813"/>
      <c r="D35" s="46"/>
      <c r="E35" s="46"/>
      <c r="F35" s="46"/>
      <c r="G35" s="46"/>
      <c r="H35" s="46"/>
      <c r="I35" s="46"/>
      <c r="J35" s="46"/>
      <c r="K35" s="46"/>
      <c r="L35" s="46"/>
      <c r="M35" s="46"/>
      <c r="N35" s="46"/>
      <c r="O35" s="69"/>
    </row>
    <row r="36" spans="1:15" s="18" customFormat="1">
      <c r="A36" s="4"/>
      <c r="B36" s="536" t="s">
        <v>513</v>
      </c>
      <c r="C36" s="816"/>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4.2415000000000003</v>
      </c>
      <c r="M36" s="65">
        <f t="shared" si="6"/>
        <v>4.2923999999999998</v>
      </c>
      <c r="N36" s="65">
        <f>SUM(N32:N35)</f>
        <v>0</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0</v>
      </c>
      <c r="L37" s="484">
        <f t="shared" si="7"/>
        <v>2.8277000000000001</v>
      </c>
      <c r="M37" s="484">
        <f t="shared" si="7"/>
        <v>4.2881999999999998</v>
      </c>
      <c r="N37" s="484">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15" t="str">
        <f>'2. LRAMVA Threshold'!G43</f>
        <v>kW</v>
      </c>
      <c r="D39" s="46"/>
      <c r="E39" s="46"/>
      <c r="F39" s="46"/>
      <c r="G39" s="46"/>
      <c r="H39" s="46"/>
      <c r="I39" s="46"/>
      <c r="J39" s="46"/>
      <c r="K39" s="46"/>
      <c r="L39" s="46">
        <v>2.2623000000000002</v>
      </c>
      <c r="M39" s="46">
        <v>2.2894000000000001</v>
      </c>
      <c r="N39" s="46"/>
      <c r="O39" s="69"/>
    </row>
    <row r="40" spans="1:15" s="18" customFormat="1" outlineLevel="1">
      <c r="A40" s="4"/>
      <c r="B40" s="536" t="s">
        <v>511</v>
      </c>
      <c r="C40" s="813"/>
      <c r="D40" s="46"/>
      <c r="E40" s="46"/>
      <c r="F40" s="46"/>
      <c r="G40" s="46"/>
      <c r="H40" s="46"/>
      <c r="I40" s="46"/>
      <c r="J40" s="46"/>
      <c r="K40" s="46"/>
      <c r="L40" s="46"/>
      <c r="M40" s="46"/>
      <c r="N40" s="46"/>
      <c r="O40" s="69"/>
    </row>
    <row r="41" spans="1:15" s="18" customFormat="1" outlineLevel="1">
      <c r="A41" s="4"/>
      <c r="B41" s="536" t="s">
        <v>512</v>
      </c>
      <c r="C41" s="813"/>
      <c r="D41" s="46"/>
      <c r="E41" s="46"/>
      <c r="F41" s="46"/>
      <c r="G41" s="46"/>
      <c r="H41" s="46"/>
      <c r="I41" s="46"/>
      <c r="J41" s="46"/>
      <c r="K41" s="46"/>
      <c r="L41" s="46"/>
      <c r="M41" s="46"/>
      <c r="N41" s="46"/>
      <c r="O41" s="69"/>
    </row>
    <row r="42" spans="1:15" s="18" customFormat="1" outlineLevel="1">
      <c r="A42" s="4"/>
      <c r="B42" s="536" t="s">
        <v>490</v>
      </c>
      <c r="C42" s="813"/>
      <c r="D42" s="46"/>
      <c r="E42" s="46"/>
      <c r="F42" s="46"/>
      <c r="G42" s="46"/>
      <c r="H42" s="46"/>
      <c r="I42" s="46"/>
      <c r="J42" s="46"/>
      <c r="K42" s="46"/>
      <c r="L42" s="46"/>
      <c r="M42" s="46"/>
      <c r="N42" s="46"/>
      <c r="O42" s="69"/>
    </row>
    <row r="43" spans="1:15" s="18" customFormat="1">
      <c r="A43" s="4"/>
      <c r="B43" s="536" t="s">
        <v>513</v>
      </c>
      <c r="C43" s="816"/>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2.2623000000000002</v>
      </c>
      <c r="M43" s="65">
        <f t="shared" si="8"/>
        <v>2.2894000000000001</v>
      </c>
      <c r="N43" s="65">
        <f t="shared" si="8"/>
        <v>0</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0</v>
      </c>
      <c r="L44" s="484">
        <f t="shared" si="9"/>
        <v>1.5082</v>
      </c>
      <c r="M44" s="484">
        <f t="shared" si="9"/>
        <v>2.2871000000000001</v>
      </c>
      <c r="N44" s="484">
        <f>ROUND(SUM(M43*N16+N43*N17)/12,4)</f>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15" t="str">
        <f>'2. LRAMVA Threshold'!H43</f>
        <v>kWh</v>
      </c>
      <c r="D46" s="46"/>
      <c r="E46" s="46"/>
      <c r="F46" s="46"/>
      <c r="G46" s="46"/>
      <c r="H46" s="46"/>
      <c r="I46" s="46"/>
      <c r="J46" s="46"/>
      <c r="K46" s="46"/>
      <c r="L46" s="46">
        <v>1.9699999999999999E-2</v>
      </c>
      <c r="M46" s="46">
        <v>1.9900000000000001E-2</v>
      </c>
      <c r="N46" s="46"/>
      <c r="O46" s="69"/>
    </row>
    <row r="47" spans="1:15" s="18" customFormat="1" outlineLevel="1">
      <c r="A47" s="4"/>
      <c r="B47" s="536" t="s">
        <v>511</v>
      </c>
      <c r="C47" s="813"/>
      <c r="D47" s="46"/>
      <c r="E47" s="46"/>
      <c r="F47" s="46"/>
      <c r="G47" s="46"/>
      <c r="H47" s="46"/>
      <c r="I47" s="46"/>
      <c r="J47" s="46"/>
      <c r="K47" s="46"/>
      <c r="L47" s="46"/>
      <c r="M47" s="46"/>
      <c r="N47" s="46"/>
      <c r="O47" s="69"/>
    </row>
    <row r="48" spans="1:15" s="18" customFormat="1" outlineLevel="1">
      <c r="A48" s="4"/>
      <c r="B48" s="536" t="s">
        <v>512</v>
      </c>
      <c r="C48" s="813"/>
      <c r="D48" s="46"/>
      <c r="E48" s="46"/>
      <c r="F48" s="46"/>
      <c r="G48" s="46"/>
      <c r="H48" s="46"/>
      <c r="I48" s="46"/>
      <c r="J48" s="46"/>
      <c r="K48" s="46"/>
      <c r="L48" s="46"/>
      <c r="M48" s="46"/>
      <c r="N48" s="46"/>
      <c r="O48" s="69"/>
    </row>
    <row r="49" spans="1:15" s="18" customFormat="1" outlineLevel="1">
      <c r="A49" s="4"/>
      <c r="B49" s="536" t="s">
        <v>490</v>
      </c>
      <c r="C49" s="813"/>
      <c r="D49" s="46"/>
      <c r="E49" s="46"/>
      <c r="F49" s="46"/>
      <c r="G49" s="46"/>
      <c r="H49" s="46"/>
      <c r="I49" s="46"/>
      <c r="J49" s="46"/>
      <c r="K49" s="46"/>
      <c r="L49" s="46"/>
      <c r="M49" s="46"/>
      <c r="N49" s="46"/>
      <c r="O49" s="69"/>
    </row>
    <row r="50" spans="1:15" s="18" customFormat="1">
      <c r="A50" s="4"/>
      <c r="B50" s="536" t="s">
        <v>513</v>
      </c>
      <c r="C50" s="81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1.9699999999999999E-2</v>
      </c>
      <c r="M50" s="65">
        <f t="shared" si="10"/>
        <v>1.9900000000000001E-2</v>
      </c>
      <c r="N50" s="65">
        <f t="shared" si="10"/>
        <v>0</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1.3100000000000001E-2</v>
      </c>
      <c r="M51" s="484">
        <f t="shared" si="11"/>
        <v>1.9900000000000001E-2</v>
      </c>
      <c r="N51" s="484">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Sentinel Lighting</v>
      </c>
      <c r="C53" s="815" t="str">
        <f>'2. LRAMVA Threshold'!I43</f>
        <v>kW</v>
      </c>
      <c r="D53" s="46"/>
      <c r="E53" s="46"/>
      <c r="F53" s="46"/>
      <c r="G53" s="46"/>
      <c r="H53" s="46"/>
      <c r="I53" s="46"/>
      <c r="J53" s="46"/>
      <c r="K53" s="46"/>
      <c r="L53" s="46">
        <v>9.9581999999999997</v>
      </c>
      <c r="M53" s="46">
        <v>10.0777</v>
      </c>
      <c r="N53" s="46"/>
      <c r="O53" s="69"/>
    </row>
    <row r="54" spans="1:15" s="18" customFormat="1" outlineLevel="1">
      <c r="A54" s="4"/>
      <c r="B54" s="536" t="s">
        <v>511</v>
      </c>
      <c r="C54" s="813"/>
      <c r="D54" s="46"/>
      <c r="E54" s="46"/>
      <c r="F54" s="46"/>
      <c r="G54" s="46"/>
      <c r="H54" s="46"/>
      <c r="I54" s="46"/>
      <c r="J54" s="46"/>
      <c r="K54" s="46"/>
      <c r="L54" s="46"/>
      <c r="M54" s="46"/>
      <c r="N54" s="46"/>
      <c r="O54" s="69"/>
    </row>
    <row r="55" spans="1:15" s="18" customFormat="1" outlineLevel="1">
      <c r="A55" s="4"/>
      <c r="B55" s="536" t="s">
        <v>512</v>
      </c>
      <c r="C55" s="813"/>
      <c r="D55" s="46"/>
      <c r="E55" s="46"/>
      <c r="F55" s="46"/>
      <c r="G55" s="46"/>
      <c r="H55" s="46"/>
      <c r="I55" s="46"/>
      <c r="J55" s="46"/>
      <c r="K55" s="46"/>
      <c r="L55" s="46"/>
      <c r="M55" s="46"/>
      <c r="N55" s="46"/>
      <c r="O55" s="69"/>
    </row>
    <row r="56" spans="1:15" s="18" customFormat="1" outlineLevel="1">
      <c r="A56" s="4"/>
      <c r="B56" s="536" t="s">
        <v>490</v>
      </c>
      <c r="C56" s="813"/>
      <c r="D56" s="46"/>
      <c r="E56" s="46"/>
      <c r="F56" s="46"/>
      <c r="G56" s="46"/>
      <c r="H56" s="46"/>
      <c r="I56" s="46"/>
      <c r="J56" s="46"/>
      <c r="K56" s="46"/>
      <c r="L56" s="46"/>
      <c r="M56" s="46"/>
      <c r="N56" s="46"/>
      <c r="O56" s="69"/>
    </row>
    <row r="57" spans="1:15" s="18" customFormat="1">
      <c r="A57" s="4"/>
      <c r="B57" s="536" t="s">
        <v>513</v>
      </c>
      <c r="C57" s="81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9.9581999999999997</v>
      </c>
      <c r="M57" s="65">
        <f t="shared" si="12"/>
        <v>10.0777</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6.6387999999999998</v>
      </c>
      <c r="M58" s="484">
        <f t="shared" si="13"/>
        <v>10.0677</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Street Lighting</v>
      </c>
      <c r="C60" s="815" t="str">
        <f>'2. LRAMVA Threshold'!J43</f>
        <v>kW</v>
      </c>
      <c r="D60" s="46"/>
      <c r="E60" s="46"/>
      <c r="F60" s="46"/>
      <c r="G60" s="46"/>
      <c r="H60" s="46"/>
      <c r="I60" s="46"/>
      <c r="J60" s="46"/>
      <c r="K60" s="46"/>
      <c r="L60" s="46">
        <v>6.3791000000000002</v>
      </c>
      <c r="M60" s="46">
        <v>6.4555999999999996</v>
      </c>
      <c r="N60" s="46"/>
      <c r="O60" s="69"/>
    </row>
    <row r="61" spans="1:15" s="18" customFormat="1" outlineLevel="1">
      <c r="A61" s="4"/>
      <c r="B61" s="536" t="s">
        <v>511</v>
      </c>
      <c r="C61" s="813"/>
      <c r="D61" s="46"/>
      <c r="E61" s="46"/>
      <c r="F61" s="46"/>
      <c r="G61" s="46"/>
      <c r="H61" s="46"/>
      <c r="I61" s="46"/>
      <c r="J61" s="46"/>
      <c r="K61" s="46"/>
      <c r="L61" s="46"/>
      <c r="M61" s="46"/>
      <c r="N61" s="46"/>
      <c r="O61" s="69"/>
    </row>
    <row r="62" spans="1:15" s="18" customFormat="1" outlineLevel="1">
      <c r="A62" s="4"/>
      <c r="B62" s="536" t="s">
        <v>512</v>
      </c>
      <c r="C62" s="813"/>
      <c r="D62" s="46"/>
      <c r="E62" s="46"/>
      <c r="F62" s="46"/>
      <c r="G62" s="46"/>
      <c r="H62" s="46"/>
      <c r="I62" s="46"/>
      <c r="J62" s="46"/>
      <c r="K62" s="46"/>
      <c r="L62" s="46"/>
      <c r="M62" s="46"/>
      <c r="N62" s="46"/>
      <c r="O62" s="69"/>
    </row>
    <row r="63" spans="1:15" s="18" customFormat="1" outlineLevel="1">
      <c r="A63" s="4"/>
      <c r="B63" s="536" t="s">
        <v>490</v>
      </c>
      <c r="C63" s="813"/>
      <c r="D63" s="46"/>
      <c r="E63" s="46"/>
      <c r="F63" s="46"/>
      <c r="G63" s="46"/>
      <c r="H63" s="46"/>
      <c r="I63" s="46"/>
      <c r="J63" s="46"/>
      <c r="K63" s="46"/>
      <c r="L63" s="46"/>
      <c r="M63" s="46"/>
      <c r="N63" s="46"/>
      <c r="O63" s="69"/>
    </row>
    <row r="64" spans="1:15" s="18" customFormat="1">
      <c r="A64" s="4"/>
      <c r="B64" s="536" t="s">
        <v>513</v>
      </c>
      <c r="C64" s="81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6.3791000000000002</v>
      </c>
      <c r="M64" s="65">
        <f t="shared" si="14"/>
        <v>6.4555999999999996</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4.2526999999999999</v>
      </c>
      <c r="M65" s="484">
        <f t="shared" si="15"/>
        <v>6.4492000000000003</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15">
        <f>'2. LRAMVA Threshold'!K43</f>
        <v>0</v>
      </c>
      <c r="D67" s="46"/>
      <c r="E67" s="46"/>
      <c r="F67" s="46"/>
      <c r="G67" s="46"/>
      <c r="H67" s="46"/>
      <c r="I67" s="46"/>
      <c r="J67" s="46"/>
      <c r="K67" s="46"/>
      <c r="L67" s="46"/>
      <c r="M67" s="46"/>
      <c r="N67" s="46"/>
      <c r="O67" s="69"/>
    </row>
    <row r="68" spans="1:15" s="18" customFormat="1" outlineLevel="1">
      <c r="A68" s="4"/>
      <c r="B68" s="536" t="s">
        <v>511</v>
      </c>
      <c r="C68" s="813"/>
      <c r="D68" s="46"/>
      <c r="E68" s="46"/>
      <c r="F68" s="46"/>
      <c r="G68" s="46"/>
      <c r="H68" s="46"/>
      <c r="I68" s="46"/>
      <c r="J68" s="46"/>
      <c r="K68" s="46"/>
      <c r="L68" s="46"/>
      <c r="M68" s="46"/>
      <c r="N68" s="46"/>
      <c r="O68" s="69"/>
    </row>
    <row r="69" spans="1:15" s="18" customFormat="1" outlineLevel="1">
      <c r="A69" s="4"/>
      <c r="B69" s="536" t="s">
        <v>512</v>
      </c>
      <c r="C69" s="813"/>
      <c r="D69" s="46"/>
      <c r="E69" s="46"/>
      <c r="F69" s="46"/>
      <c r="G69" s="46"/>
      <c r="H69" s="46"/>
      <c r="I69" s="46"/>
      <c r="J69" s="46"/>
      <c r="K69" s="46"/>
      <c r="L69" s="46"/>
      <c r="M69" s="46"/>
      <c r="N69" s="46"/>
      <c r="O69" s="69"/>
    </row>
    <row r="70" spans="1:15" s="18" customFormat="1" outlineLevel="1">
      <c r="A70" s="4"/>
      <c r="B70" s="536" t="s">
        <v>490</v>
      </c>
      <c r="C70" s="813"/>
      <c r="D70" s="46"/>
      <c r="E70" s="46"/>
      <c r="F70" s="46"/>
      <c r="G70" s="46"/>
      <c r="H70" s="46"/>
      <c r="I70" s="46"/>
      <c r="J70" s="46"/>
      <c r="K70" s="46"/>
      <c r="L70" s="46"/>
      <c r="M70" s="46"/>
      <c r="N70" s="46"/>
      <c r="O70" s="69"/>
    </row>
    <row r="71" spans="1:15" s="18" customFormat="1">
      <c r="A71" s="4"/>
      <c r="B71" s="536" t="s">
        <v>513</v>
      </c>
      <c r="C71" s="81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15">
        <f>'2. LRAMVA Threshold'!L43</f>
        <v>0</v>
      </c>
      <c r="D74" s="46"/>
      <c r="E74" s="46"/>
      <c r="F74" s="46"/>
      <c r="G74" s="46"/>
      <c r="H74" s="46"/>
      <c r="I74" s="46"/>
      <c r="J74" s="46"/>
      <c r="K74" s="46"/>
      <c r="L74" s="46"/>
      <c r="M74" s="46"/>
      <c r="N74" s="46"/>
      <c r="O74" s="69"/>
    </row>
    <row r="75" spans="1:15" s="18" customFormat="1" outlineLevel="1">
      <c r="A75" s="4"/>
      <c r="B75" s="536" t="s">
        <v>511</v>
      </c>
      <c r="C75" s="813"/>
      <c r="D75" s="46"/>
      <c r="E75" s="46"/>
      <c r="F75" s="46"/>
      <c r="G75" s="46"/>
      <c r="H75" s="46"/>
      <c r="I75" s="46"/>
      <c r="J75" s="46"/>
      <c r="K75" s="46"/>
      <c r="L75" s="46"/>
      <c r="M75" s="46"/>
      <c r="N75" s="46"/>
      <c r="O75" s="69"/>
    </row>
    <row r="76" spans="1:15" s="18" customFormat="1" outlineLevel="1">
      <c r="A76" s="4"/>
      <c r="B76" s="536" t="s">
        <v>512</v>
      </c>
      <c r="C76" s="813"/>
      <c r="D76" s="46"/>
      <c r="E76" s="46"/>
      <c r="F76" s="46"/>
      <c r="G76" s="46"/>
      <c r="H76" s="46"/>
      <c r="I76" s="46"/>
      <c r="J76" s="46"/>
      <c r="K76" s="46"/>
      <c r="L76" s="46"/>
      <c r="M76" s="46"/>
      <c r="N76" s="46"/>
      <c r="O76" s="69"/>
    </row>
    <row r="77" spans="1:15" s="18" customFormat="1" outlineLevel="1">
      <c r="A77" s="4"/>
      <c r="B77" s="536" t="s">
        <v>490</v>
      </c>
      <c r="C77" s="813"/>
      <c r="D77" s="46"/>
      <c r="E77" s="46"/>
      <c r="F77" s="46"/>
      <c r="G77" s="46"/>
      <c r="H77" s="46"/>
      <c r="I77" s="46"/>
      <c r="J77" s="46"/>
      <c r="K77" s="46"/>
      <c r="L77" s="46"/>
      <c r="M77" s="46"/>
      <c r="N77" s="46"/>
      <c r="O77" s="69"/>
    </row>
    <row r="78" spans="1:15" s="18" customFormat="1">
      <c r="A78" s="4"/>
      <c r="B78" s="536" t="s">
        <v>513</v>
      </c>
      <c r="C78" s="81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15">
        <f>'2. LRAMVA Threshold'!M43</f>
        <v>0</v>
      </c>
      <c r="D81" s="46"/>
      <c r="E81" s="46"/>
      <c r="F81" s="46"/>
      <c r="G81" s="46"/>
      <c r="H81" s="46"/>
      <c r="I81" s="46"/>
      <c r="J81" s="46"/>
      <c r="K81" s="46"/>
      <c r="L81" s="46"/>
      <c r="M81" s="46"/>
      <c r="N81" s="46"/>
      <c r="O81" s="69"/>
    </row>
    <row r="82" spans="1:15" s="18" customFormat="1" outlineLevel="1">
      <c r="A82" s="4"/>
      <c r="B82" s="536" t="s">
        <v>511</v>
      </c>
      <c r="C82" s="813"/>
      <c r="D82" s="46"/>
      <c r="E82" s="46"/>
      <c r="F82" s="46"/>
      <c r="G82" s="46"/>
      <c r="H82" s="46"/>
      <c r="I82" s="46"/>
      <c r="J82" s="46"/>
      <c r="K82" s="46"/>
      <c r="L82" s="46"/>
      <c r="M82" s="46"/>
      <c r="N82" s="46"/>
      <c r="O82" s="69"/>
    </row>
    <row r="83" spans="1:15" s="18" customFormat="1" outlineLevel="1">
      <c r="A83" s="4"/>
      <c r="B83" s="536" t="s">
        <v>512</v>
      </c>
      <c r="C83" s="813"/>
      <c r="D83" s="46"/>
      <c r="E83" s="46"/>
      <c r="F83" s="46"/>
      <c r="G83" s="46"/>
      <c r="H83" s="46"/>
      <c r="I83" s="46"/>
      <c r="J83" s="46"/>
      <c r="K83" s="46"/>
      <c r="L83" s="46"/>
      <c r="M83" s="46"/>
      <c r="N83" s="46"/>
      <c r="O83" s="69"/>
    </row>
    <row r="84" spans="1:15" s="18" customFormat="1" outlineLevel="1">
      <c r="A84" s="4"/>
      <c r="B84" s="536" t="s">
        <v>490</v>
      </c>
      <c r="C84" s="813"/>
      <c r="D84" s="46"/>
      <c r="E84" s="46"/>
      <c r="F84" s="46"/>
      <c r="G84" s="46"/>
      <c r="H84" s="46"/>
      <c r="I84" s="46"/>
      <c r="J84" s="46"/>
      <c r="K84" s="46"/>
      <c r="L84" s="46"/>
      <c r="M84" s="46"/>
      <c r="N84" s="46"/>
      <c r="O84" s="69"/>
    </row>
    <row r="85" spans="1:15" s="18" customFormat="1">
      <c r="A85" s="4"/>
      <c r="B85" s="536" t="s">
        <v>513</v>
      </c>
      <c r="C85" s="81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15">
        <f>'2. LRAMVA Threshold'!N43</f>
        <v>0</v>
      </c>
      <c r="D88" s="46"/>
      <c r="E88" s="46"/>
      <c r="F88" s="46"/>
      <c r="G88" s="46"/>
      <c r="H88" s="46"/>
      <c r="I88" s="46"/>
      <c r="J88" s="46"/>
      <c r="K88" s="46"/>
      <c r="L88" s="46"/>
      <c r="M88" s="46"/>
      <c r="N88" s="46"/>
      <c r="O88" s="69"/>
    </row>
    <row r="89" spans="1:15" s="18" customFormat="1" outlineLevel="1">
      <c r="A89" s="4"/>
      <c r="B89" s="536" t="s">
        <v>511</v>
      </c>
      <c r="C89" s="813"/>
      <c r="D89" s="46"/>
      <c r="E89" s="46"/>
      <c r="F89" s="46"/>
      <c r="G89" s="46"/>
      <c r="H89" s="46"/>
      <c r="I89" s="46"/>
      <c r="J89" s="46"/>
      <c r="K89" s="46"/>
      <c r="L89" s="46"/>
      <c r="M89" s="46"/>
      <c r="N89" s="46"/>
      <c r="O89" s="69"/>
    </row>
    <row r="90" spans="1:15" s="18" customFormat="1" outlineLevel="1">
      <c r="A90" s="4"/>
      <c r="B90" s="536" t="s">
        <v>512</v>
      </c>
      <c r="C90" s="813"/>
      <c r="D90" s="46"/>
      <c r="E90" s="46"/>
      <c r="F90" s="46"/>
      <c r="G90" s="46"/>
      <c r="H90" s="46"/>
      <c r="I90" s="46"/>
      <c r="J90" s="46"/>
      <c r="K90" s="46"/>
      <c r="L90" s="46"/>
      <c r="M90" s="46"/>
      <c r="N90" s="46"/>
      <c r="O90" s="69"/>
    </row>
    <row r="91" spans="1:15" s="18" customFormat="1" outlineLevel="1">
      <c r="A91" s="4"/>
      <c r="B91" s="536" t="s">
        <v>490</v>
      </c>
      <c r="C91" s="813"/>
      <c r="D91" s="46"/>
      <c r="E91" s="46"/>
      <c r="F91" s="46"/>
      <c r="G91" s="46"/>
      <c r="H91" s="46"/>
      <c r="I91" s="46"/>
      <c r="J91" s="46"/>
      <c r="K91" s="46"/>
      <c r="L91" s="46"/>
      <c r="M91" s="46"/>
      <c r="N91" s="46"/>
      <c r="O91" s="69"/>
    </row>
    <row r="92" spans="1:15" s="18" customFormat="1">
      <c r="A92" s="4"/>
      <c r="B92" s="536" t="s">
        <v>513</v>
      </c>
      <c r="C92" s="81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15">
        <f>'2. LRAMVA Threshold'!O43</f>
        <v>0</v>
      </c>
      <c r="D95" s="46"/>
      <c r="E95" s="46"/>
      <c r="F95" s="46"/>
      <c r="G95" s="46"/>
      <c r="H95" s="46"/>
      <c r="I95" s="46"/>
      <c r="J95" s="46"/>
      <c r="K95" s="46"/>
      <c r="L95" s="46"/>
      <c r="M95" s="46"/>
      <c r="N95" s="46"/>
      <c r="O95" s="69"/>
    </row>
    <row r="96" spans="1:15" s="18" customFormat="1" outlineLevel="1">
      <c r="A96" s="4"/>
      <c r="B96" s="536" t="s">
        <v>511</v>
      </c>
      <c r="C96" s="813"/>
      <c r="D96" s="46"/>
      <c r="E96" s="46"/>
      <c r="F96" s="46"/>
      <c r="G96" s="46"/>
      <c r="H96" s="46"/>
      <c r="I96" s="46"/>
      <c r="J96" s="46"/>
      <c r="K96" s="46"/>
      <c r="L96" s="46"/>
      <c r="M96" s="46"/>
      <c r="N96" s="46"/>
      <c r="O96" s="69"/>
    </row>
    <row r="97" spans="1:15" s="18" customFormat="1" outlineLevel="1">
      <c r="A97" s="4"/>
      <c r="B97" s="536" t="s">
        <v>512</v>
      </c>
      <c r="C97" s="813"/>
      <c r="D97" s="46"/>
      <c r="E97" s="46"/>
      <c r="F97" s="46"/>
      <c r="G97" s="46"/>
      <c r="H97" s="46"/>
      <c r="I97" s="46"/>
      <c r="J97" s="46"/>
      <c r="K97" s="46"/>
      <c r="L97" s="46"/>
      <c r="M97" s="46"/>
      <c r="N97" s="46"/>
      <c r="O97" s="69"/>
    </row>
    <row r="98" spans="1:15" s="18" customFormat="1" outlineLevel="1">
      <c r="A98" s="4"/>
      <c r="B98" s="536" t="s">
        <v>490</v>
      </c>
      <c r="C98" s="813"/>
      <c r="D98" s="46"/>
      <c r="E98" s="46"/>
      <c r="F98" s="46"/>
      <c r="G98" s="46"/>
      <c r="H98" s="46"/>
      <c r="I98" s="46"/>
      <c r="J98" s="46"/>
      <c r="K98" s="46"/>
      <c r="L98" s="46"/>
      <c r="M98" s="46"/>
      <c r="N98" s="46"/>
      <c r="O98" s="69"/>
    </row>
    <row r="99" spans="1:15" s="18" customFormat="1">
      <c r="A99" s="4"/>
      <c r="B99" s="536" t="s">
        <v>513</v>
      </c>
      <c r="C99" s="81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15">
        <f>'2. LRAMVA Threshold'!P43</f>
        <v>0</v>
      </c>
      <c r="D102" s="46"/>
      <c r="E102" s="46"/>
      <c r="F102" s="46"/>
      <c r="G102" s="46"/>
      <c r="H102" s="46"/>
      <c r="I102" s="46"/>
      <c r="J102" s="46"/>
      <c r="K102" s="46"/>
      <c r="L102" s="46"/>
      <c r="M102" s="46"/>
      <c r="N102" s="46"/>
      <c r="O102" s="69"/>
    </row>
    <row r="103" spans="1:15" s="18" customFormat="1" outlineLevel="1">
      <c r="A103" s="4"/>
      <c r="B103" s="536" t="s">
        <v>511</v>
      </c>
      <c r="C103" s="813"/>
      <c r="D103" s="46"/>
      <c r="E103" s="46"/>
      <c r="F103" s="46"/>
      <c r="G103" s="46"/>
      <c r="H103" s="46"/>
      <c r="I103" s="46"/>
      <c r="J103" s="46"/>
      <c r="K103" s="46"/>
      <c r="L103" s="46"/>
      <c r="M103" s="46"/>
      <c r="N103" s="46"/>
      <c r="O103" s="69"/>
    </row>
    <row r="104" spans="1:15" s="18" customFormat="1" outlineLevel="1">
      <c r="A104" s="4"/>
      <c r="B104" s="536" t="s">
        <v>512</v>
      </c>
      <c r="C104" s="813"/>
      <c r="D104" s="46"/>
      <c r="E104" s="46"/>
      <c r="F104" s="46"/>
      <c r="G104" s="46"/>
      <c r="H104" s="46"/>
      <c r="I104" s="46"/>
      <c r="J104" s="46"/>
      <c r="K104" s="46"/>
      <c r="L104" s="46"/>
      <c r="M104" s="46"/>
      <c r="N104" s="46"/>
      <c r="O104" s="69"/>
    </row>
    <row r="105" spans="1:15" s="18" customFormat="1" outlineLevel="1">
      <c r="A105" s="4"/>
      <c r="B105" s="536" t="s">
        <v>490</v>
      </c>
      <c r="C105" s="813"/>
      <c r="D105" s="46"/>
      <c r="E105" s="46"/>
      <c r="F105" s="46"/>
      <c r="G105" s="46"/>
      <c r="H105" s="46"/>
      <c r="I105" s="46"/>
      <c r="J105" s="46"/>
      <c r="K105" s="46"/>
      <c r="L105" s="46"/>
      <c r="M105" s="46"/>
      <c r="N105" s="46"/>
      <c r="O105" s="69"/>
    </row>
    <row r="106" spans="1:15" s="18" customFormat="1">
      <c r="A106" s="4"/>
      <c r="B106" s="536" t="s">
        <v>513</v>
      </c>
      <c r="C106" s="81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15">
        <f>'2. LRAMVA Threshold'!Q43</f>
        <v>0</v>
      </c>
      <c r="D109" s="46"/>
      <c r="E109" s="46"/>
      <c r="F109" s="46"/>
      <c r="G109" s="46"/>
      <c r="H109" s="46"/>
      <c r="I109" s="46"/>
      <c r="J109" s="46"/>
      <c r="K109" s="46"/>
      <c r="L109" s="46"/>
      <c r="M109" s="46"/>
      <c r="N109" s="46"/>
      <c r="O109" s="69"/>
    </row>
    <row r="110" spans="1:15" s="18" customFormat="1" outlineLevel="1">
      <c r="A110" s="4"/>
      <c r="B110" s="536" t="s">
        <v>511</v>
      </c>
      <c r="C110" s="813"/>
      <c r="D110" s="46"/>
      <c r="E110" s="46"/>
      <c r="F110" s="46"/>
      <c r="G110" s="46"/>
      <c r="H110" s="46"/>
      <c r="I110" s="46"/>
      <c r="J110" s="46"/>
      <c r="K110" s="46"/>
      <c r="L110" s="46"/>
      <c r="M110" s="46"/>
      <c r="N110" s="46"/>
      <c r="O110" s="69"/>
    </row>
    <row r="111" spans="1:15" s="18" customFormat="1" outlineLevel="1">
      <c r="A111" s="4"/>
      <c r="B111" s="536" t="s">
        <v>512</v>
      </c>
      <c r="C111" s="813"/>
      <c r="D111" s="46"/>
      <c r="E111" s="46"/>
      <c r="F111" s="46"/>
      <c r="G111" s="46"/>
      <c r="H111" s="46"/>
      <c r="I111" s="46"/>
      <c r="J111" s="46"/>
      <c r="K111" s="46"/>
      <c r="L111" s="46"/>
      <c r="M111" s="46"/>
      <c r="N111" s="46"/>
      <c r="O111" s="69"/>
    </row>
    <row r="112" spans="1:15" s="18" customFormat="1" outlineLevel="1">
      <c r="A112" s="4"/>
      <c r="B112" s="536" t="s">
        <v>490</v>
      </c>
      <c r="C112" s="813"/>
      <c r="D112" s="46"/>
      <c r="E112" s="46"/>
      <c r="F112" s="46"/>
      <c r="G112" s="46"/>
      <c r="H112" s="46"/>
      <c r="I112" s="46"/>
      <c r="J112" s="46"/>
      <c r="K112" s="46"/>
      <c r="L112" s="46"/>
      <c r="M112" s="46"/>
      <c r="N112" s="46"/>
      <c r="O112" s="69"/>
    </row>
    <row r="113" spans="1:17" s="18" customFormat="1">
      <c r="A113" s="4"/>
      <c r="B113" s="536" t="s">
        <v>513</v>
      </c>
      <c r="C113" s="81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20" t="s">
        <v>675</v>
      </c>
      <c r="C120" s="820"/>
      <c r="D120" s="820"/>
      <c r="E120" s="820"/>
      <c r="F120" s="820"/>
      <c r="G120" s="820"/>
      <c r="H120" s="820"/>
      <c r="I120" s="820"/>
      <c r="J120" s="820"/>
      <c r="K120" s="820"/>
      <c r="L120" s="820"/>
      <c r="M120" s="820"/>
      <c r="N120" s="820"/>
      <c r="O120" s="820"/>
      <c r="P120" s="82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Large Use</v>
      </c>
      <c r="G122" s="244" t="str">
        <f>'1.  LRAMVA Summary'!H52</f>
        <v>Unmetered Scattered Load</v>
      </c>
      <c r="H122" s="244" t="str">
        <f>'1.  LRAMVA Summary'!I52</f>
        <v>Sentinel Lighting</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HLOOKUP(B131,$E$15:$O$114,9,FALSE)*0</f>
        <v>0</v>
      </c>
      <c r="D131" s="685">
        <f>HLOOKUP(B131,$E$15:$O$114,16,FALSE)*0</f>
        <v>0</v>
      </c>
      <c r="E131" s="686">
        <f>HLOOKUP(B131,$E$15:$O$114,23,FALSE)*0</f>
        <v>0</v>
      </c>
      <c r="F131" s="685">
        <f>HLOOKUP(B131,$E$15:$O$114,30,FALSE)*0</f>
        <v>0</v>
      </c>
      <c r="G131" s="686">
        <f>HLOOKUP(B131,$E$15:$O$114,37,FALSE)*0</f>
        <v>0</v>
      </c>
      <c r="H131" s="685">
        <f>HLOOKUP(B131,$E$15:$O$114,44,FALSE)*0</f>
        <v>0</v>
      </c>
      <c r="I131" s="686">
        <f>HLOOKUP(B131,$E$15:$O$114,51,FALSE)*0</f>
        <v>0</v>
      </c>
      <c r="J131" s="686">
        <f>HLOOKUP(B131,$E$15:$O$114,58,FALSE)*0</f>
        <v>0</v>
      </c>
      <c r="K131" s="686">
        <f>HLOOKUP(B131,$E$15:$O$114,65,FALSE)*0</f>
        <v>0</v>
      </c>
      <c r="L131" s="686">
        <f>HLOOKUP(B131,$E$15:$O$114,72,FALSE)*0</f>
        <v>0</v>
      </c>
      <c r="M131" s="686">
        <f>HLOOKUP(B131,$E$15:$O$114,79,FALSE)*0</f>
        <v>0</v>
      </c>
      <c r="N131" s="686">
        <f>HLOOKUP(B131,$E$15:$O$114,86,FALSE)*0</f>
        <v>0</v>
      </c>
      <c r="O131" s="686">
        <f>HLOOKUP(B131,$E$15:$O$114,93,FALSE)*0</f>
        <v>0</v>
      </c>
      <c r="P131" s="686">
        <f>HLOOKUP(B131,$E$15:$O$114,100,FALSE)*0</f>
        <v>0</v>
      </c>
    </row>
    <row r="132" spans="2:16">
      <c r="B132" s="501">
        <v>2019</v>
      </c>
      <c r="C132" s="684">
        <f t="shared" ref="C132" si="44">HLOOKUP(B132,$E$15:$O$114,9,FALSE)</f>
        <v>4.8999999999999998E-3</v>
      </c>
      <c r="D132" s="685">
        <f t="shared" si="32"/>
        <v>1.8700000000000001E-2</v>
      </c>
      <c r="E132" s="686">
        <f t="shared" si="33"/>
        <v>4.2881999999999998</v>
      </c>
      <c r="F132" s="685">
        <f t="shared" si="34"/>
        <v>2.2871000000000001</v>
      </c>
      <c r="G132" s="686">
        <f t="shared" si="35"/>
        <v>1.9900000000000001E-2</v>
      </c>
      <c r="H132" s="685">
        <f t="shared" si="36"/>
        <v>10.0677</v>
      </c>
      <c r="I132" s="686">
        <f t="shared" si="37"/>
        <v>6.4492000000000003</v>
      </c>
      <c r="J132" s="686">
        <f t="shared" si="38"/>
        <v>0</v>
      </c>
      <c r="K132" s="686">
        <f t="shared" si="39"/>
        <v>0</v>
      </c>
      <c r="L132" s="686">
        <f t="shared" si="43"/>
        <v>0</v>
      </c>
      <c r="M132" s="686">
        <f t="shared" si="40"/>
        <v>0</v>
      </c>
      <c r="N132" s="686">
        <f t="shared" si="41"/>
        <v>0</v>
      </c>
      <c r="O132" s="686">
        <f t="shared" si="42"/>
        <v>0</v>
      </c>
      <c r="P132" s="686">
        <f t="shared" si="31"/>
        <v>0</v>
      </c>
    </row>
    <row r="133" spans="2:16">
      <c r="B133" s="502">
        <v>2020</v>
      </c>
      <c r="C133" s="687">
        <f>HLOOKUP(B133,$E$15:$O$114,9,FALSE)</f>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634</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278" zoomScale="90" zoomScaleNormal="90" zoomScaleSheetLayoutView="80" zoomScalePageLayoutView="85" workbookViewId="0">
      <selection activeCell="W4" sqref="W4"/>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7" t="s">
        <v>551</v>
      </c>
      <c r="D5" s="81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4" t="s">
        <v>505</v>
      </c>
      <c r="C7" s="833" t="s">
        <v>635</v>
      </c>
      <c r="D7" s="833"/>
      <c r="E7" s="833"/>
      <c r="F7" s="833"/>
      <c r="G7" s="833"/>
      <c r="H7" s="833"/>
      <c r="I7" s="833"/>
      <c r="J7" s="833"/>
      <c r="K7" s="833"/>
      <c r="L7" s="833"/>
      <c r="M7" s="833"/>
      <c r="N7" s="833"/>
      <c r="O7" s="833"/>
      <c r="P7" s="833"/>
      <c r="Q7" s="833"/>
      <c r="R7" s="833"/>
      <c r="S7" s="833"/>
      <c r="T7" s="833"/>
      <c r="U7" s="833"/>
      <c r="V7" s="833"/>
      <c r="W7" s="833"/>
      <c r="X7" s="833"/>
      <c r="Y7" s="606"/>
      <c r="Z7" s="606"/>
      <c r="AA7" s="606"/>
      <c r="AB7" s="606"/>
      <c r="AC7" s="606"/>
      <c r="AD7" s="606"/>
      <c r="AE7" s="270"/>
      <c r="AF7" s="270"/>
      <c r="AG7" s="270"/>
      <c r="AH7" s="270"/>
      <c r="AI7" s="270"/>
      <c r="AJ7" s="270"/>
      <c r="AK7" s="270"/>
      <c r="AL7" s="270"/>
    </row>
    <row r="8" spans="1:39" s="271" customFormat="1" ht="58.5" customHeight="1">
      <c r="A8" s="509"/>
      <c r="B8" s="834"/>
      <c r="C8" s="833" t="s">
        <v>574</v>
      </c>
      <c r="D8" s="833"/>
      <c r="E8" s="833"/>
      <c r="F8" s="833"/>
      <c r="G8" s="833"/>
      <c r="H8" s="833"/>
      <c r="I8" s="833"/>
      <c r="J8" s="833"/>
      <c r="K8" s="833"/>
      <c r="L8" s="833"/>
      <c r="M8" s="833"/>
      <c r="N8" s="833"/>
      <c r="O8" s="833"/>
      <c r="P8" s="833"/>
      <c r="Q8" s="833"/>
      <c r="R8" s="833"/>
      <c r="S8" s="833"/>
      <c r="T8" s="833"/>
      <c r="U8" s="833"/>
      <c r="V8" s="833"/>
      <c r="W8" s="833"/>
      <c r="X8" s="833"/>
      <c r="Y8" s="606"/>
      <c r="Z8" s="606"/>
      <c r="AA8" s="606"/>
      <c r="AB8" s="606"/>
      <c r="AC8" s="606"/>
      <c r="AD8" s="606"/>
      <c r="AE8" s="272"/>
      <c r="AF8" s="255"/>
      <c r="AG8" s="255"/>
      <c r="AH8" s="255"/>
      <c r="AI8" s="255"/>
      <c r="AJ8" s="255"/>
      <c r="AK8" s="255"/>
      <c r="AL8" s="255"/>
      <c r="AM8" s="256"/>
    </row>
    <row r="9" spans="1:39" s="271" customFormat="1" ht="57.75" customHeight="1">
      <c r="A9" s="509"/>
      <c r="B9" s="273"/>
      <c r="C9" s="833" t="s">
        <v>573</v>
      </c>
      <c r="D9" s="833"/>
      <c r="E9" s="833"/>
      <c r="F9" s="833"/>
      <c r="G9" s="833"/>
      <c r="H9" s="833"/>
      <c r="I9" s="833"/>
      <c r="J9" s="833"/>
      <c r="K9" s="833"/>
      <c r="L9" s="833"/>
      <c r="M9" s="833"/>
      <c r="N9" s="833"/>
      <c r="O9" s="833"/>
      <c r="P9" s="833"/>
      <c r="Q9" s="833"/>
      <c r="R9" s="833"/>
      <c r="S9" s="833"/>
      <c r="T9" s="833"/>
      <c r="U9" s="833"/>
      <c r="V9" s="833"/>
      <c r="W9" s="833"/>
      <c r="X9" s="833"/>
      <c r="Y9" s="606"/>
      <c r="Z9" s="606"/>
      <c r="AA9" s="606"/>
      <c r="AB9" s="606"/>
      <c r="AC9" s="606"/>
      <c r="AD9" s="606"/>
      <c r="AE9" s="272"/>
      <c r="AF9" s="255"/>
      <c r="AG9" s="255"/>
      <c r="AH9" s="255"/>
      <c r="AI9" s="255"/>
      <c r="AJ9" s="255"/>
      <c r="AK9" s="255"/>
      <c r="AL9" s="255"/>
      <c r="AM9" s="256"/>
    </row>
    <row r="10" spans="1:39" ht="41.25" customHeight="1">
      <c r="B10" s="275"/>
      <c r="C10" s="833" t="s">
        <v>637</v>
      </c>
      <c r="D10" s="833"/>
      <c r="E10" s="833"/>
      <c r="F10" s="833"/>
      <c r="G10" s="833"/>
      <c r="H10" s="833"/>
      <c r="I10" s="833"/>
      <c r="J10" s="833"/>
      <c r="K10" s="833"/>
      <c r="L10" s="833"/>
      <c r="M10" s="833"/>
      <c r="N10" s="833"/>
      <c r="O10" s="833"/>
      <c r="P10" s="833"/>
      <c r="Q10" s="833"/>
      <c r="R10" s="833"/>
      <c r="S10" s="833"/>
      <c r="T10" s="833"/>
      <c r="U10" s="833"/>
      <c r="V10" s="833"/>
      <c r="W10" s="833"/>
      <c r="X10" s="833"/>
      <c r="Y10" s="606"/>
      <c r="Z10" s="606"/>
      <c r="AA10" s="606"/>
      <c r="AB10" s="606"/>
      <c r="AC10" s="606"/>
      <c r="AD10" s="606"/>
      <c r="AE10" s="272"/>
      <c r="AF10" s="276"/>
      <c r="AG10" s="276"/>
      <c r="AH10" s="276"/>
      <c r="AI10" s="276"/>
      <c r="AJ10" s="276"/>
      <c r="AK10" s="276"/>
      <c r="AL10" s="276"/>
    </row>
    <row r="11" spans="1:39" ht="53.25" customHeight="1">
      <c r="C11" s="833" t="s">
        <v>624</v>
      </c>
      <c r="D11" s="833"/>
      <c r="E11" s="833"/>
      <c r="F11" s="833"/>
      <c r="G11" s="833"/>
      <c r="H11" s="833"/>
      <c r="I11" s="833"/>
      <c r="J11" s="833"/>
      <c r="K11" s="833"/>
      <c r="L11" s="833"/>
      <c r="M11" s="833"/>
      <c r="N11" s="833"/>
      <c r="O11" s="833"/>
      <c r="P11" s="833"/>
      <c r="Q11" s="833"/>
      <c r="R11" s="833"/>
      <c r="S11" s="833"/>
      <c r="T11" s="833"/>
      <c r="U11" s="833"/>
      <c r="V11" s="833"/>
      <c r="W11" s="833"/>
      <c r="X11" s="83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4"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4"/>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4" t="s">
        <v>211</v>
      </c>
      <c r="C19" s="826" t="s">
        <v>33</v>
      </c>
      <c r="D19" s="284" t="s">
        <v>422</v>
      </c>
      <c r="E19" s="828" t="s">
        <v>209</v>
      </c>
      <c r="F19" s="829"/>
      <c r="G19" s="829"/>
      <c r="H19" s="829"/>
      <c r="I19" s="829"/>
      <c r="J19" s="829"/>
      <c r="K19" s="829"/>
      <c r="L19" s="829"/>
      <c r="M19" s="830"/>
      <c r="N19" s="831" t="s">
        <v>213</v>
      </c>
      <c r="O19" s="284" t="s">
        <v>423</v>
      </c>
      <c r="P19" s="828" t="s">
        <v>212</v>
      </c>
      <c r="Q19" s="829"/>
      <c r="R19" s="829"/>
      <c r="S19" s="829"/>
      <c r="T19" s="829"/>
      <c r="U19" s="829"/>
      <c r="V19" s="829"/>
      <c r="W19" s="829"/>
      <c r="X19" s="830"/>
      <c r="Y19" s="821" t="s">
        <v>243</v>
      </c>
      <c r="Z19" s="822"/>
      <c r="AA19" s="822"/>
      <c r="AB19" s="822"/>
      <c r="AC19" s="822"/>
      <c r="AD19" s="822"/>
      <c r="AE19" s="822"/>
      <c r="AF19" s="822"/>
      <c r="AG19" s="822"/>
      <c r="AH19" s="822"/>
      <c r="AI19" s="822"/>
      <c r="AJ19" s="822"/>
      <c r="AK19" s="822"/>
      <c r="AL19" s="822"/>
      <c r="AM19" s="823"/>
    </row>
    <row r="20" spans="1:39" s="283" customFormat="1" ht="59.25" customHeight="1">
      <c r="A20" s="509"/>
      <c r="B20" s="825"/>
      <c r="C20" s="827"/>
      <c r="D20" s="285">
        <v>2011</v>
      </c>
      <c r="E20" s="285">
        <v>2012</v>
      </c>
      <c r="F20" s="285">
        <v>2013</v>
      </c>
      <c r="G20" s="285">
        <v>2014</v>
      </c>
      <c r="H20" s="285">
        <v>2015</v>
      </c>
      <c r="I20" s="285">
        <v>2016</v>
      </c>
      <c r="J20" s="285">
        <v>2017</v>
      </c>
      <c r="K20" s="285">
        <v>2018</v>
      </c>
      <c r="L20" s="285">
        <v>2019</v>
      </c>
      <c r="M20" s="285">
        <v>2020</v>
      </c>
      <c r="N20" s="83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Large Use</v>
      </c>
      <c r="AC20" s="286" t="str">
        <f>'1.  LRAMVA Summary'!H52</f>
        <v>Unmetered Scattered Load</v>
      </c>
      <c r="AD20" s="286" t="str">
        <f>'1.  LRAMVA Summary'!I52</f>
        <v>Sentinel Lighting</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4" t="s">
        <v>211</v>
      </c>
      <c r="C147" s="826" t="s">
        <v>33</v>
      </c>
      <c r="D147" s="284" t="s">
        <v>422</v>
      </c>
      <c r="E147" s="828" t="s">
        <v>209</v>
      </c>
      <c r="F147" s="829"/>
      <c r="G147" s="829"/>
      <c r="H147" s="829"/>
      <c r="I147" s="829"/>
      <c r="J147" s="829"/>
      <c r="K147" s="829"/>
      <c r="L147" s="829"/>
      <c r="M147" s="830"/>
      <c r="N147" s="831" t="s">
        <v>213</v>
      </c>
      <c r="O147" s="284" t="s">
        <v>423</v>
      </c>
      <c r="P147" s="828" t="s">
        <v>212</v>
      </c>
      <c r="Q147" s="829"/>
      <c r="R147" s="829"/>
      <c r="S147" s="829"/>
      <c r="T147" s="829"/>
      <c r="U147" s="829"/>
      <c r="V147" s="829"/>
      <c r="W147" s="829"/>
      <c r="X147" s="830"/>
      <c r="Y147" s="821" t="s">
        <v>243</v>
      </c>
      <c r="Z147" s="822"/>
      <c r="AA147" s="822"/>
      <c r="AB147" s="822"/>
      <c r="AC147" s="822"/>
      <c r="AD147" s="822"/>
      <c r="AE147" s="822"/>
      <c r="AF147" s="822"/>
      <c r="AG147" s="822"/>
      <c r="AH147" s="822"/>
      <c r="AI147" s="822"/>
      <c r="AJ147" s="822"/>
      <c r="AK147" s="822"/>
      <c r="AL147" s="822"/>
      <c r="AM147" s="823"/>
    </row>
    <row r="148" spans="1:39" ht="60.75" customHeight="1">
      <c r="B148" s="825"/>
      <c r="C148" s="827"/>
      <c r="D148" s="285">
        <v>2012</v>
      </c>
      <c r="E148" s="285">
        <v>2013</v>
      </c>
      <c r="F148" s="285">
        <v>2014</v>
      </c>
      <c r="G148" s="285">
        <v>2015</v>
      </c>
      <c r="H148" s="285">
        <v>2016</v>
      </c>
      <c r="I148" s="285">
        <v>2017</v>
      </c>
      <c r="J148" s="285">
        <v>2018</v>
      </c>
      <c r="K148" s="285">
        <v>2019</v>
      </c>
      <c r="L148" s="285">
        <v>2020</v>
      </c>
      <c r="M148" s="285">
        <v>2021</v>
      </c>
      <c r="N148" s="83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Large Use</v>
      </c>
      <c r="AC148" s="285" t="str">
        <f>'1.  LRAMVA Summary'!H52</f>
        <v>Unmetered Scattered Load</v>
      </c>
      <c r="AD148" s="285" t="str">
        <f>'1.  LRAMVA Summary'!I52</f>
        <v>Sentinel Lighting</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4" t="s">
        <v>211</v>
      </c>
      <c r="C276" s="826" t="s">
        <v>33</v>
      </c>
      <c r="D276" s="284" t="s">
        <v>422</v>
      </c>
      <c r="E276" s="828" t="s">
        <v>209</v>
      </c>
      <c r="F276" s="829"/>
      <c r="G276" s="829"/>
      <c r="H276" s="829"/>
      <c r="I276" s="829"/>
      <c r="J276" s="829"/>
      <c r="K276" s="829"/>
      <c r="L276" s="829"/>
      <c r="M276" s="830"/>
      <c r="N276" s="831" t="s">
        <v>213</v>
      </c>
      <c r="O276" s="284" t="s">
        <v>423</v>
      </c>
      <c r="P276" s="828" t="s">
        <v>212</v>
      </c>
      <c r="Q276" s="829"/>
      <c r="R276" s="829"/>
      <c r="S276" s="829"/>
      <c r="T276" s="829"/>
      <c r="U276" s="829"/>
      <c r="V276" s="829"/>
      <c r="W276" s="829"/>
      <c r="X276" s="830"/>
      <c r="Y276" s="821" t="s">
        <v>243</v>
      </c>
      <c r="Z276" s="822"/>
      <c r="AA276" s="822"/>
      <c r="AB276" s="822"/>
      <c r="AC276" s="822"/>
      <c r="AD276" s="822"/>
      <c r="AE276" s="822"/>
      <c r="AF276" s="822"/>
      <c r="AG276" s="822"/>
      <c r="AH276" s="822"/>
      <c r="AI276" s="822"/>
      <c r="AJ276" s="822"/>
      <c r="AK276" s="822"/>
      <c r="AL276" s="822"/>
      <c r="AM276" s="823"/>
    </row>
    <row r="277" spans="1:39" ht="60.75" customHeight="1">
      <c r="B277" s="825"/>
      <c r="C277" s="827"/>
      <c r="D277" s="285">
        <v>2013</v>
      </c>
      <c r="E277" s="285">
        <v>2014</v>
      </c>
      <c r="F277" s="285">
        <v>2015</v>
      </c>
      <c r="G277" s="285">
        <v>2016</v>
      </c>
      <c r="H277" s="285">
        <v>2017</v>
      </c>
      <c r="I277" s="285">
        <v>2018</v>
      </c>
      <c r="J277" s="285">
        <v>2019</v>
      </c>
      <c r="K277" s="285">
        <v>2020</v>
      </c>
      <c r="L277" s="285">
        <v>2021</v>
      </c>
      <c r="M277" s="285">
        <v>2022</v>
      </c>
      <c r="N277" s="83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Large Use</v>
      </c>
      <c r="AC277" s="285" t="str">
        <f>'1.  LRAMVA Summary'!H52</f>
        <v>Unmetered Scattered Load</v>
      </c>
      <c r="AD277" s="285" t="str">
        <f>'1.  LRAMVA Summary'!I52</f>
        <v>Sentinel Lighting</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4" t="s">
        <v>211</v>
      </c>
      <c r="C405" s="826" t="s">
        <v>33</v>
      </c>
      <c r="D405" s="284" t="s">
        <v>422</v>
      </c>
      <c r="E405" s="828" t="s">
        <v>209</v>
      </c>
      <c r="F405" s="829"/>
      <c r="G405" s="829"/>
      <c r="H405" s="829"/>
      <c r="I405" s="829"/>
      <c r="J405" s="829"/>
      <c r="K405" s="829"/>
      <c r="L405" s="829"/>
      <c r="M405" s="830"/>
      <c r="N405" s="831" t="s">
        <v>213</v>
      </c>
      <c r="O405" s="284" t="s">
        <v>423</v>
      </c>
      <c r="P405" s="828" t="s">
        <v>212</v>
      </c>
      <c r="Q405" s="829"/>
      <c r="R405" s="829"/>
      <c r="S405" s="829"/>
      <c r="T405" s="829"/>
      <c r="U405" s="829"/>
      <c r="V405" s="829"/>
      <c r="W405" s="829"/>
      <c r="X405" s="830"/>
      <c r="Y405" s="821" t="s">
        <v>243</v>
      </c>
      <c r="Z405" s="822"/>
      <c r="AA405" s="822"/>
      <c r="AB405" s="822"/>
      <c r="AC405" s="822"/>
      <c r="AD405" s="822"/>
      <c r="AE405" s="822"/>
      <c r="AF405" s="822"/>
      <c r="AG405" s="822"/>
      <c r="AH405" s="822"/>
      <c r="AI405" s="822"/>
      <c r="AJ405" s="822"/>
      <c r="AK405" s="822"/>
      <c r="AL405" s="822"/>
      <c r="AM405" s="823"/>
    </row>
    <row r="406" spans="1:40" ht="45.75" customHeight="1">
      <c r="B406" s="825"/>
      <c r="C406" s="827"/>
      <c r="D406" s="285">
        <v>2014</v>
      </c>
      <c r="E406" s="285">
        <v>2015</v>
      </c>
      <c r="F406" s="285">
        <v>2016</v>
      </c>
      <c r="G406" s="285">
        <v>2017</v>
      </c>
      <c r="H406" s="285">
        <v>2018</v>
      </c>
      <c r="I406" s="285">
        <v>2019</v>
      </c>
      <c r="J406" s="285">
        <v>2020</v>
      </c>
      <c r="K406" s="285">
        <v>2021</v>
      </c>
      <c r="L406" s="285">
        <v>2022</v>
      </c>
      <c r="M406" s="285">
        <v>2023</v>
      </c>
      <c r="N406" s="83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Large Use</v>
      </c>
      <c r="AC406" s="285" t="str">
        <f>'1.  LRAMVA Summary'!H52</f>
        <v>Unmetered Scattered Load</v>
      </c>
      <c r="AD406" s="285" t="str">
        <f>'1.  LRAMVA Summary'!I52</f>
        <v>Sentinel Lighting</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2017-05-24T00:43:43Z</cp:lastPrinted>
  <dcterms:created xsi:type="dcterms:W3CDTF">2012-03-05T18:56:04Z</dcterms:created>
  <dcterms:modified xsi:type="dcterms:W3CDTF">2021-08-17T14:11:59Z</dcterms:modified>
</cp:coreProperties>
</file>