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S:\Finance\Rates\_Alectra\Rate Applications\EDR Rate Applications\2022 EDR Application\0. Application and Adjudication Process\A. Complete Application and Evidence\Attachments\"/>
    </mc:Choice>
  </mc:AlternateContent>
  <xr:revisionPtr revIDLastSave="0" documentId="13_ncr:1_{04C37F85-BA7F-4E0B-A28E-190007981B20}" xr6:coauthVersionLast="46" xr6:coauthVersionMax="46" xr10:uidLastSave="{00000000-0000-0000-0000-000000000000}"/>
  <bookViews>
    <workbookView xWindow="-120" yWindow="-120" windowWidth="29040" windowHeight="15840" xr2:uid="{A73ADBE5-8BF9-4908-8086-FF1BE9AC7CE6}"/>
  </bookViews>
  <sheets>
    <sheet name="1. Information Sheet" sheetId="5" r:id="rId1"/>
    <sheet name="GA 2019" sheetId="3" r:id="rId2"/>
    <sheet name="GA 2020" sheetId="4" r:id="rId3"/>
    <sheet name="Account 1588" sheetId="1" r:id="rId4"/>
    <sheet name="Principal Adjustment" sheetId="2" r:id="rId5"/>
  </sheets>
  <externalReferences>
    <externalReference r:id="rId6"/>
    <externalReference r:id="rId7"/>
  </externalReferences>
  <definedNames>
    <definedName name="__ACC2" hidden="1">'[1]DIF FAT FEV 01'!$X$13:$Y$40</definedName>
    <definedName name="_ACC2" hidden="1">'[1]DIF FAT FEV 01'!$X$13:$Y$40</definedName>
    <definedName name="_Fill" hidden="1">#REF!</definedName>
    <definedName name="_Key1" hidden="1">#REF!</definedName>
    <definedName name="_Order1" hidden="1">255</definedName>
    <definedName name="_Sort" hidden="1">[2]Sheet1!$G$40:$K$40</definedName>
    <definedName name="anscount" hidden="1">1</definedName>
    <definedName name="AS2DocOpenMode" hidden="1">"AS2DocumentEdit"</definedName>
    <definedName name="HTML_OBDlg2" hidden="1">TRUE</definedName>
    <definedName name="HTML_OBDlg4" hidden="1">TRUE</definedName>
    <definedName name="HTML_OS" hidden="1">0</definedName>
    <definedName name="HTML_PathFile" hidden="1">"C:\Intranet\Todos os Indicadores\MeuHTML.htm"</definedName>
    <definedName name="HTML_Title" hidden="1">"Regional 4 SET99"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BROKER_REC_NO_REUT" hidden="1">"c5315"</definedName>
    <definedName name="IQ_AVG_BROKER_REC_REUT" hidden="1">"c3630"</definedName>
    <definedName name="IQ_AVG_DAILY_VOL" hidden="1">"c65"</definedName>
    <definedName name="IQ_AVG_INDUSTRY_REC" hidden="1">"c4455"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SHAREOUTSTANDING" hidden="1">"c83"</definedName>
    <definedName name="IQ_AVG_TEV" hidden="1">"c84"</definedName>
    <definedName name="IQ_AVG_VOLUME" hidden="1">"c1346"</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ROK_COMMISSION" hidden="1">"c3514"</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REV" hidden="1">"c4068"</definedName>
    <definedName name="IQ_BUS_SEG_REV_ABS" hidden="1">"c4090"</definedName>
    <definedName name="IQ_BUS_SEG_REV_TOTAL" hidden="1">"c4106"</definedName>
    <definedName name="IQ_BUSINESS_DESCRIPTION" hidden="1">"c322"</definedName>
    <definedName name="IQ_BV_OVER_SHARES" hidden="1">"c1349"</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CONVERSION" hidden="1">"c117"</definedName>
    <definedName name="IQ_CASH_DUE_BANKS" hidden="1">"c1351"</definedName>
    <definedName name="IQ_CASH_EQUIV" hidden="1">"c118"</definedName>
    <definedName name="IQ_CASH_FINAN" hidden="1">"c119"</definedName>
    <definedName name="IQ_CASH_FLOW_ACT_OR_EST" hidden="1">"c4154"</definedName>
    <definedName name="IQ_CASH_INTEREST" hidden="1">"c120"</definedName>
    <definedName name="IQ_CASH_INVEST" hidden="1">"c121"</definedName>
    <definedName name="IQ_CASH_OPER" hidden="1">"c122"</definedName>
    <definedName name="IQ_CASH_OPER_ACT_OR_EST" hidden="1">"c4164"</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ID" hidden="1">"c3513"</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OSITS_INTEREST_SECURITIES" hidden="1">"c5509"</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ACT_OR_EST" hidden="1">"c4278"</definedName>
    <definedName name="IQ_DISTRIBUTABLE_CASH_PAYOUT" hidden="1">"c3005"</definedName>
    <definedName name="IQ_DISTRIBUTABLE_CASH_SHARE" hidden="1">"c3003"</definedName>
    <definedName name="IQ_DISTRIBUTABLE_CASH_SHARE_ACT_OR_EST" hidden="1">"c4286"</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ARNINGS_ANNOUNCE_DATE_REUT" hidden="1">"c5314"</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EQ_INC" hidden="1">"c3498"</definedName>
    <definedName name="IQ_EBIT_EQ_INC_EXCL_SBC" hidden="1">"c3502"</definedName>
    <definedName name="IQ_EBIT_EXCL_SBC" hidden="1">"c3082"</definedName>
    <definedName name="IQ_EBIT_GW_ACT_OR_EST" hidden="1">"c4306"</definedName>
    <definedName name="IQ_EBIT_INT" hidden="1">"c360"</definedName>
    <definedName name="IQ_EBIT_MARGIN" hidden="1">"c359"</definedName>
    <definedName name="IQ_EBIT_OVER_IE" hidden="1">"c1369"</definedName>
    <definedName name="IQ_EBIT_SBC_ACT_OR_EST" hidden="1">"c4316"</definedName>
    <definedName name="IQ_EBIT_SBC_GW_ACT_OR_EST" hidden="1">"c4320"</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REUT" hidden="1">"c3640"</definedName>
    <definedName name="IQ_EBITDA_EXCL_SBC" hidden="1">"c3081"</definedName>
    <definedName name="IQ_EBITDA_HIGH_EST" hidden="1">"c370"</definedName>
    <definedName name="IQ_EBITDA_HIGH_EST_REUT" hidden="1">"c3642"</definedName>
    <definedName name="IQ_EBITDA_INT" hidden="1">"c373"</definedName>
    <definedName name="IQ_EBITDA_LOW_EST" hidden="1">"c371"</definedName>
    <definedName name="IQ_EBITDA_LOW_EST_REUT" hidden="1">"c3643"</definedName>
    <definedName name="IQ_EBITDA_MARGIN" hidden="1">"c372"</definedName>
    <definedName name="IQ_EBITDA_MEDIAN_EST" hidden="1">"c1663"</definedName>
    <definedName name="IQ_EBITDA_MEDIAN_EST_REUT" hidden="1">"c3641"</definedName>
    <definedName name="IQ_EBITDA_NUM_EST" hidden="1">"c374"</definedName>
    <definedName name="IQ_EBITDA_NUM_EST_REUT" hidden="1">"c3644"</definedName>
    <definedName name="IQ_EBITDA_OVER_TOTAL_IE" hidden="1">"c1371"</definedName>
    <definedName name="IQ_EBITDA_SBC_ACT_OR_EST" hidden="1">"c4337"</definedName>
    <definedName name="IQ_EBITDA_STDDEV_EST" hidden="1">"c375"</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SBC_ACT_OR_EST" hidden="1">"c4350"</definedName>
    <definedName name="IQ_EBT_SBC_GW_ACT_OR_EST" hidden="1">"c4354"</definedName>
    <definedName name="IQ_EBT_UTI" hidden="1">"c390"</definedName>
    <definedName name="IQ_ECS_AUTHORIZED_SHARES" hidden="1">"c5583"</definedName>
    <definedName name="IQ_ECS_AUTHORIZED_SHARES_ABS" hidden="1">"c5597"</definedName>
    <definedName name="IQ_ECS_CONVERT_FACTOR" hidden="1">"c5581"</definedName>
    <definedName name="IQ_ECS_CONVERT_FACTOR_ABS" hidden="1">"c5595"</definedName>
    <definedName name="IQ_ECS_CONVERT_INTO" hidden="1">"c5580"</definedName>
    <definedName name="IQ_ECS_CONVERT_INTO_ABS" hidden="1">"c5594"</definedName>
    <definedName name="IQ_ECS_CONVERT_TYPE" hidden="1">"c5579"</definedName>
    <definedName name="IQ_ECS_CONVERT_TYPE_ABS" hidden="1">"c5593"</definedName>
    <definedName name="IQ_ECS_INACTIVE_DATE" hidden="1">"c5576"</definedName>
    <definedName name="IQ_ECS_INACTIVE_DATE_ABS" hidden="1">"c5590"</definedName>
    <definedName name="IQ_ECS_NAME" hidden="1">"c5571"</definedName>
    <definedName name="IQ_ECS_NAME_ABS" hidden="1">"c5585"</definedName>
    <definedName name="IQ_ECS_NUM_SHAREHOLDERS" hidden="1">"c5584"</definedName>
    <definedName name="IQ_ECS_NUM_SHAREHOLDERS_ABS" hidden="1">"c5598"</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SHARES_OUT_BS_DATE" hidden="1">"c5572"</definedName>
    <definedName name="IQ_ECS_SHARES_OUT_BS_DATE_ABS" hidden="1">"c5586"</definedName>
    <definedName name="IQ_ECS_SHARES_OUT_FILING_DATE" hidden="1">"c5573"</definedName>
    <definedName name="IQ_ECS_SHARES_OUT_FILING_DATE_ABS" hidden="1">"c5587"</definedName>
    <definedName name="IQ_ECS_START_DATE" hidden="1">"c5575"</definedName>
    <definedName name="IQ_ECS_START_DATE_ABS" hidden="1">"c5589"</definedName>
    <definedName name="IQ_ECS_TYPE" hidden="1">"c5574"</definedName>
    <definedName name="IQ_ECS_TYPE_ABS" hidden="1">"c5588"</definedName>
    <definedName name="IQ_ECS_VOTING" hidden="1">"c5582"</definedName>
    <definedName name="IQ_ECS_VOTING_ABS" hidden="1">"c5596"</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PS_EST_REUT" hidden="1">"c5453"</definedName>
    <definedName name="IQ_EPS_HIGH_EST" hidden="1">"c400"</definedName>
    <definedName name="IQ_EPS_HIGH_EST_REUT" hidden="1">"c5454"</definedName>
    <definedName name="IQ_EPS_LOW_EST" hidden="1">"c401"</definedName>
    <definedName name="IQ_EPS_LOW_EST_REUT" hidden="1">"c5455"</definedName>
    <definedName name="IQ_EPS_MEDIAN_EST" hidden="1">"c1661"</definedName>
    <definedName name="IQ_EPS_MEDIAN_EST_REUT" hidden="1">"c5456"</definedName>
    <definedName name="IQ_EPS_NORM" hidden="1">"c1902"</definedName>
    <definedName name="IQ_EPS_NUM_EST" hidden="1">"c402"</definedName>
    <definedName name="IQ_EPS_NUM_EST_REUT" hidden="1">"c5451"</definedName>
    <definedName name="IQ_EPS_SBC_ACT_OR_EST" hidden="1">"c4376"</definedName>
    <definedName name="IQ_EPS_SBC_GW_ACT_OR_EST" hidden="1">"c4380"</definedName>
    <definedName name="IQ_EPS_STDDEV_EST" hidden="1">"c403"</definedName>
    <definedName name="IQ_EPS_STDDEV_EST_REUT" hidden="1">"c5452"</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CURRENCY" hidden="1">"c2140"</definedName>
    <definedName name="IQ_EST_CURRENCY_REUT" hidden="1">"c5437"</definedName>
    <definedName name="IQ_EST_DATE" hidden="1">"c1634"</definedName>
    <definedName name="IQ_EST_DATE_REUT" hidden="1">"c5438"</definedName>
    <definedName name="IQ_EST_EPS_GROWTH_1YR" hidden="1">"c1636"</definedName>
    <definedName name="IQ_EST_EPS_GROWTH_1YR_REUT" hidden="1">"c3646"</definedName>
    <definedName name="IQ_EST_EPS_GROWTH_5YR" hidden="1">"c1655"</definedName>
    <definedName name="IQ_EST_EPS_GROWTH_5YR_REUT" hidden="1">"c3633"</definedName>
    <definedName name="IQ_EST_EPS_GROWTH_Q_1YR" hidden="1">"c1641"</definedName>
    <definedName name="IQ_EST_EPS_GROWTH_Q_1YR_REUT" hidden="1">"c5410"</definedName>
    <definedName name="IQ_EST_VENDOR" hidden="1">"c5564"</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DJ_ACT_OR_EST" hidden="1">"c4435"</definedName>
    <definedName name="IQ_FFO_PAYOUT_RATIO" hidden="1">"c3492"</definedName>
    <definedName name="IQ_FFO_SHARE_ACT_OR_EST" hidden="1">"c4446"</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"c1378"</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_TARGET_PRICE_REUT" hidden="1">"c5317"</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DUSTRY" hidden="1">"c3601"</definedName>
    <definedName name="IQ_INDUSTRY_GROUP" hidden="1">"c3602"</definedName>
    <definedName name="IQ_INDUSTRY_SECTOR" hidden="1">"c3603"</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NVEST_SECURITY_SUPPL" hidden="1">"c5511"</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SS_TO_NET_EARNED" hidden="1">"c2751"</definedName>
    <definedName name="IQ_LOW_TARGET_PRICE" hidden="1">"c1652"</definedName>
    <definedName name="IQ_LOW_TARGET_PRICE_REUT" hidden="1">"c5318"</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ACHINERY" hidden="1">"c711"</definedName>
    <definedName name="IQ_MAINT_CAPEX" hidden="1">"c2947"</definedName>
    <definedName name="IQ_MAINT_CAPEX_ACT_OR_EST" hidden="1">"c4458"</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DIAN_TARGET_PRICE_REUT" hidden="1">"c5316"</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REUT" hidden="1">"c4048"</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"c1394"</definedName>
    <definedName name="IQ_NET_INC_BEFORE" hidden="1">"c1368"</definedName>
    <definedName name="IQ_NET_INC_CF" hidden="1">"c1397"</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SBC_ACT_OR_EST" hidden="1">"c4474"</definedName>
    <definedName name="IQ_NI_SBC_GW_ACT_OR_EST" hidden="1">"c4478"</definedName>
    <definedName name="IQ_NI_SFAS" hidden="1">"c795"</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REUT" hidden="1">"c4049"</definedName>
    <definedName name="IQ_PE_NORMALIZED" hidden="1">"c2207"</definedName>
    <definedName name="IQ_PE_RATIO" hidden="1">"c1610"</definedName>
    <definedName name="IQ_PEG_FWD" hidden="1">"c1863"</definedName>
    <definedName name="IQ_PEG_FWD_REUT" hidden="1">"c4052"</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ICE_OVER_BVPS" hidden="1">"c1412"</definedName>
    <definedName name="IQ_PRICE_OVER_LTM_EPS" hidden="1">"c1413"</definedName>
    <definedName name="IQ_PRICE_TARGET" hidden="1">"c82"</definedName>
    <definedName name="IQ_PRICE_TARGET_REUT" hidden="1">"c3631"</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CURRING_PROFIT_ACT_OR_EST" hidden="1">"c4507"</definedName>
    <definedName name="IQ_RECURRING_PROFIT_SHARE_ACT_OR_EST" hidden="1">"c4508"</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"c2895"</definedName>
    <definedName name="IQ_RETAIL_ACQUIRED_OWNED_STORES" hidden="1">"c2903"</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STDDEV_EST_REUT" hidden="1">"c3639"</definedName>
    <definedName name="IQ_REV_UTI" hidden="1">"c1125"</definedName>
    <definedName name="IQ_REVENUE" hidden="1">"c1422"</definedName>
    <definedName name="IQ_REVENUE_ACT_OR_EST" hidden="1">"c2214"</definedName>
    <definedName name="IQ_REVENUE_EST" hidden="1">"c1126"</definedName>
    <definedName name="IQ_REVENUE_EST_REUT" hidden="1">"c3634"</definedName>
    <definedName name="IQ_REVENUE_HIGH_EST" hidden="1">"c1127"</definedName>
    <definedName name="IQ_REVENUE_HIGH_EST_REUT" hidden="1">"c3636"</definedName>
    <definedName name="IQ_REVENUE_LOW_EST" hidden="1">"c1128"</definedName>
    <definedName name="IQ_REVENUE_LOW_EST_REUT" hidden="1">"c3637"</definedName>
    <definedName name="IQ_REVENUE_MEDIAN_EST" hidden="1">"c1662"</definedName>
    <definedName name="IQ_REVENUE_MEDIAN_EST_REUT" hidden="1">"c3635"</definedName>
    <definedName name="IQ_REVENUE_NUM_EST" hidden="1">"c1129"</definedName>
    <definedName name="IQ_REVENUE_NUM_EST_REUT" hidden="1">"c3638"</definedName>
    <definedName name="IQ_REVISION_DATE_" hidden="1">39545.3291782407</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_PURCHASED_RESELL" hidden="1">"c5513"</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NUM_REUT" hidden="1">"c5319"</definedName>
    <definedName name="IQ_TARGET_PRICE_STDDEV" hidden="1">"c1654"</definedName>
    <definedName name="IQ_TARGET_PRICE_STDDEV_REUT" hidden="1">"c5320"</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REUT" hidden="1">"c4050"</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REUT" hidden="1">"c4051"</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ANS" hidden="1">"c5653"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IT" hidden="1">"c5520"</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ING_CAP" hidden="1">"c3494"</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LastSheet" hidden="1">"Total Bill Impacts_All Customer"</definedName>
    <definedName name="_xlnm.Print_Area" localSheetId="3">'Account 1588'!$A$1:$G$77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1" l="1"/>
  <c r="E72" i="1"/>
  <c r="C47" i="5"/>
  <c r="H35" i="5"/>
  <c r="F35" i="5"/>
  <c r="E35" i="5"/>
  <c r="D35" i="5"/>
  <c r="C35" i="5"/>
  <c r="H34" i="5"/>
  <c r="F34" i="5"/>
  <c r="E34" i="5"/>
  <c r="D34" i="5"/>
  <c r="C34" i="5"/>
  <c r="G34" i="5"/>
  <c r="I34" i="5" s="1"/>
  <c r="C46" i="5"/>
  <c r="C45" i="5"/>
  <c r="I32" i="5"/>
  <c r="E76" i="1"/>
  <c r="I31" i="5" l="1"/>
  <c r="C90" i="4"/>
  <c r="D79" i="4"/>
  <c r="D78" i="4"/>
  <c r="D77" i="4"/>
  <c r="D76" i="4"/>
  <c r="E53" i="4"/>
  <c r="D53" i="4"/>
  <c r="C53" i="4"/>
  <c r="H52" i="4"/>
  <c r="F52" i="4"/>
  <c r="F51" i="4"/>
  <c r="H50" i="4"/>
  <c r="F50" i="4"/>
  <c r="F49" i="4"/>
  <c r="H49" i="4" s="1"/>
  <c r="H48" i="4"/>
  <c r="F48" i="4"/>
  <c r="F47" i="4"/>
  <c r="H47" i="4" s="1"/>
  <c r="H46" i="4"/>
  <c r="F46" i="4"/>
  <c r="J45" i="4"/>
  <c r="F45" i="4"/>
  <c r="H44" i="4"/>
  <c r="F44" i="4"/>
  <c r="F43" i="4"/>
  <c r="H42" i="4"/>
  <c r="F42" i="4"/>
  <c r="F41" i="4"/>
  <c r="F53" i="4" s="1"/>
  <c r="F18" i="4"/>
  <c r="F17" i="4"/>
  <c r="F16" i="4"/>
  <c r="F15" i="4"/>
  <c r="E53" i="3"/>
  <c r="D53" i="3"/>
  <c r="C53" i="3"/>
  <c r="H52" i="3"/>
  <c r="F52" i="3"/>
  <c r="F51" i="3"/>
  <c r="H50" i="3"/>
  <c r="F50" i="3"/>
  <c r="F49" i="3"/>
  <c r="H49" i="3" s="1"/>
  <c r="H48" i="3"/>
  <c r="F48" i="3"/>
  <c r="F47" i="3"/>
  <c r="H47" i="3" s="1"/>
  <c r="H46" i="3"/>
  <c r="F46" i="3"/>
  <c r="F45" i="3"/>
  <c r="H45" i="3" s="1"/>
  <c r="H44" i="3"/>
  <c r="F44" i="3"/>
  <c r="F43" i="3"/>
  <c r="H42" i="3"/>
  <c r="F42" i="3"/>
  <c r="F41" i="3"/>
  <c r="F53" i="3" s="1"/>
  <c r="V163" i="2"/>
  <c r="V164" i="2" s="1"/>
  <c r="J163" i="2"/>
  <c r="J164" i="2" s="1"/>
  <c r="V153" i="2"/>
  <c r="J153" i="2"/>
  <c r="V138" i="2"/>
  <c r="J138" i="2"/>
  <c r="V128" i="2"/>
  <c r="V139" i="2" s="1"/>
  <c r="J128" i="2"/>
  <c r="J139" i="2" s="1"/>
  <c r="V113" i="2"/>
  <c r="V114" i="2" s="1"/>
  <c r="J113" i="2"/>
  <c r="J114" i="2" s="1"/>
  <c r="V103" i="2"/>
  <c r="J103" i="2"/>
  <c r="J88" i="2"/>
  <c r="V71" i="2"/>
  <c r="V58" i="2"/>
  <c r="V73" i="2" s="1"/>
  <c r="V57" i="2"/>
  <c r="V51" i="2"/>
  <c r="O51" i="2"/>
  <c r="J51" i="2"/>
  <c r="C51" i="2"/>
  <c r="V50" i="2"/>
  <c r="O50" i="2"/>
  <c r="J50" i="2"/>
  <c r="C50" i="2"/>
  <c r="V49" i="2"/>
  <c r="O49" i="2"/>
  <c r="J49" i="2"/>
  <c r="C49" i="2"/>
  <c r="V48" i="2"/>
  <c r="O48" i="2"/>
  <c r="J48" i="2"/>
  <c r="C48" i="2"/>
  <c r="V47" i="2"/>
  <c r="O47" i="2"/>
  <c r="C47" i="2"/>
  <c r="V46" i="2"/>
  <c r="O46" i="2"/>
  <c r="C46" i="2"/>
  <c r="O45" i="2"/>
  <c r="J45" i="2"/>
  <c r="C45" i="2"/>
  <c r="V44" i="2"/>
  <c r="O44" i="2"/>
  <c r="J44" i="2"/>
  <c r="J52" i="2" s="1"/>
  <c r="C44" i="2"/>
  <c r="J27" i="2"/>
  <c r="J29" i="2" s="1"/>
  <c r="J47" i="2"/>
  <c r="J46" i="2"/>
  <c r="V45" i="2"/>
  <c r="C20" i="1"/>
  <c r="E17" i="1"/>
  <c r="E16" i="1"/>
  <c r="F20" i="1"/>
  <c r="E15" i="1"/>
  <c r="J48" i="3" l="1"/>
  <c r="K48" i="3" s="1"/>
  <c r="H43" i="4"/>
  <c r="J48" i="4"/>
  <c r="C36" i="5"/>
  <c r="H45" i="4"/>
  <c r="K45" i="4" s="1"/>
  <c r="E19" i="1"/>
  <c r="J62" i="2"/>
  <c r="C90" i="3"/>
  <c r="J63" i="2"/>
  <c r="K48" i="4"/>
  <c r="F15" i="3"/>
  <c r="J46" i="3"/>
  <c r="K46" i="3" s="1"/>
  <c r="J44" i="4"/>
  <c r="K44" i="4" s="1"/>
  <c r="J46" i="4"/>
  <c r="K46" i="4" s="1"/>
  <c r="E36" i="5"/>
  <c r="D36" i="5"/>
  <c r="H36" i="5"/>
  <c r="V27" i="2"/>
  <c r="V29" i="2" s="1"/>
  <c r="J78" i="2"/>
  <c r="J89" i="2" s="1"/>
  <c r="V80" i="2"/>
  <c r="V88" i="2" s="1"/>
  <c r="F16" i="3"/>
  <c r="J44" i="3"/>
  <c r="K44" i="3" s="1"/>
  <c r="J52" i="3"/>
  <c r="K52" i="3" s="1"/>
  <c r="J42" i="4"/>
  <c r="K42" i="4" s="1"/>
  <c r="J52" i="4"/>
  <c r="K52" i="4" s="1"/>
  <c r="F36" i="5"/>
  <c r="I33" i="5"/>
  <c r="F17" i="3"/>
  <c r="J42" i="3"/>
  <c r="K42" i="3" s="1"/>
  <c r="H43" i="3"/>
  <c r="J50" i="3"/>
  <c r="K50" i="3" s="1"/>
  <c r="H51" i="3"/>
  <c r="J50" i="4"/>
  <c r="K50" i="4" s="1"/>
  <c r="H51" i="4"/>
  <c r="G35" i="5"/>
  <c r="I35" i="5" s="1"/>
  <c r="D20" i="1"/>
  <c r="G15" i="1"/>
  <c r="H15" i="1" s="1"/>
  <c r="G17" i="1"/>
  <c r="H17" i="1" s="1"/>
  <c r="G16" i="1"/>
  <c r="H16" i="1" s="1"/>
  <c r="K61" i="4"/>
  <c r="K63" i="4" s="1"/>
  <c r="H57" i="4"/>
  <c r="I57" i="4"/>
  <c r="K57" i="4" s="1"/>
  <c r="J49" i="4"/>
  <c r="K49" i="4" s="1"/>
  <c r="J51" i="4"/>
  <c r="K51" i="4" s="1"/>
  <c r="J41" i="4"/>
  <c r="J43" i="4"/>
  <c r="J47" i="4"/>
  <c r="K47" i="4" s="1"/>
  <c r="H41" i="4"/>
  <c r="H53" i="4" s="1"/>
  <c r="H57" i="3"/>
  <c r="I57" i="3" s="1"/>
  <c r="K57" i="3" s="1"/>
  <c r="J41" i="3"/>
  <c r="J43" i="3"/>
  <c r="J45" i="3"/>
  <c r="K45" i="3" s="1"/>
  <c r="J47" i="3"/>
  <c r="K47" i="3" s="1"/>
  <c r="J49" i="3"/>
  <c r="K49" i="3" s="1"/>
  <c r="J51" i="3"/>
  <c r="F18" i="3"/>
  <c r="H41" i="3"/>
  <c r="V52" i="2"/>
  <c r="V54" i="2"/>
  <c r="E18" i="1"/>
  <c r="K43" i="4" l="1"/>
  <c r="K43" i="3"/>
  <c r="H53" i="3"/>
  <c r="G18" i="1"/>
  <c r="H18" i="1" s="1"/>
  <c r="E77" i="1"/>
  <c r="K51" i="3"/>
  <c r="G19" i="1"/>
  <c r="H19" i="1" s="1"/>
  <c r="G36" i="5"/>
  <c r="J53" i="4"/>
  <c r="K41" i="4"/>
  <c r="K53" i="4" s="1"/>
  <c r="K60" i="4" s="1"/>
  <c r="C91" i="4" s="1"/>
  <c r="C92" i="4" s="1"/>
  <c r="J53" i="3"/>
  <c r="K41" i="3"/>
  <c r="K61" i="3"/>
  <c r="K63" i="3" s="1"/>
  <c r="V70" i="2"/>
  <c r="V78" i="2" s="1"/>
  <c r="V89" i="2" s="1"/>
  <c r="V62" i="2"/>
  <c r="V63" i="2" s="1"/>
  <c r="E20" i="1"/>
  <c r="G20" i="1" s="1"/>
  <c r="K53" i="3" l="1"/>
  <c r="K60" i="3" s="1"/>
  <c r="C91" i="3" s="1"/>
  <c r="C92" i="3" s="1"/>
  <c r="C93" i="3" s="1"/>
  <c r="D93" i="3" s="1"/>
  <c r="C93" i="4"/>
  <c r="D93" i="4" s="1"/>
</calcChain>
</file>

<file path=xl/sharedStrings.xml><?xml version="1.0" encoding="utf-8"?>
<sst xmlns="http://schemas.openxmlformats.org/spreadsheetml/2006/main" count="501" uniqueCount="212">
  <si>
    <t>The annual Account 1588 balance relative to cost of power is expected to be small. If it is greater than +/-1%, provide an explanation in the text box below.</t>
  </si>
  <si>
    <t>Note 7</t>
  </si>
  <si>
    <t>Account 1588 Reasonability Test</t>
  </si>
  <si>
    <t>Account 1588 - RSVA Power</t>
  </si>
  <si>
    <t>Account 4705 - Power Purchased</t>
  </si>
  <si>
    <t>Account 1588 as % of Account 4705</t>
  </si>
  <si>
    <t>Year</t>
  </si>
  <si>
    <r>
      <t>Transactions</t>
    </r>
    <r>
      <rPr>
        <b/>
        <vertAlign val="superscript"/>
        <sz val="12"/>
        <color theme="1"/>
        <rFont val="Arial"/>
        <family val="2"/>
      </rPr>
      <t>1</t>
    </r>
  </si>
  <si>
    <r>
      <t>Principal Adjustments</t>
    </r>
    <r>
      <rPr>
        <b/>
        <vertAlign val="superscript"/>
        <sz val="11"/>
        <color theme="1"/>
        <rFont val="Arial"/>
        <family val="2"/>
      </rPr>
      <t>1</t>
    </r>
  </si>
  <si>
    <t>Total Activity in Calendar Year</t>
  </si>
  <si>
    <t>Cumulative</t>
  </si>
  <si>
    <t>Notes</t>
  </si>
  <si>
    <t>1) The transactions should equal the "Transaction" column in the DVA Continuity Schedule. This is also expected to equal the transactions in the general ledger (excluding transactions relating to the removal of approved disposition amounts as that is shown in a separate column in the DVA Continuity Schedule)</t>
  </si>
  <si>
    <t>2) Principal adjustments should equal the "Principal Adjustments" column in the DVA Continuity Schedule. Principal adjustments adjust the transactions in the general ledger to the amount that should be requested for disposition.</t>
  </si>
  <si>
    <t>Reasons for large Account 1588 balance, relative to cost of power purchased</t>
  </si>
  <si>
    <t>Note 8</t>
  </si>
  <si>
    <t>Breakdown of principal adjustments included in last approved balance:</t>
  </si>
  <si>
    <t>Account 1589 - RSVA Global Adjustment</t>
  </si>
  <si>
    <t>Adjustment Description</t>
  </si>
  <si>
    <t>Amount</t>
  </si>
  <si>
    <t>To be reversed in current application?</t>
  </si>
  <si>
    <t>Explanation if not to be reversed in current application</t>
  </si>
  <si>
    <t>To be Reversed in Current Application?</t>
  </si>
  <si>
    <t>Remove impacts to GA from prior year RPP Settlement true up process that are booked in current year</t>
  </si>
  <si>
    <t>No</t>
  </si>
  <si>
    <t>Prior year related</t>
  </si>
  <si>
    <t xml:space="preserve">Reversal of CT 1142 true-up from the previous year </t>
  </si>
  <si>
    <t>Prior Year Related</t>
  </si>
  <si>
    <t>Prior Year reversal of Unbilled to actual revenue differences</t>
  </si>
  <si>
    <t>CT 1142 true-up based on actuals</t>
  </si>
  <si>
    <t>Yes</t>
  </si>
  <si>
    <t>Add impacts to GA from current year RPP Settlement true up process that are booked in subsequent year</t>
  </si>
  <si>
    <t>Reclass to 1533</t>
  </si>
  <si>
    <t>Current Year reversal of Unbilled to actual revenue differences</t>
  </si>
  <si>
    <t>Total</t>
  </si>
  <si>
    <t>Total principal adjustments included in last approved balance</t>
  </si>
  <si>
    <t>Difference</t>
  </si>
  <si>
    <t>Note 9</t>
  </si>
  <si>
    <t>Principal adjustment reconciliation in current application:</t>
  </si>
  <si>
    <t>1) The "Transaction" column in the DVA Continuity Schedule is to equal the transactions in the general ledger (excluding transactions relating to the removal of approved disposition amounts as that is shown in a separate column in the DVA Continuity Schedule)</t>
  </si>
  <si>
    <t>2) Any principal adjustments needed to adjust the transactions in the general ledger to the amount that should be requested for disposition should be shown separately in the "Principal Adjustments" column of the DVA Continuity Schedule</t>
  </si>
  <si>
    <t>3) The "Variance RRR vs. 2020 Balance" column in the DVA Continuity Schedule should equal principal adjustments made in the current disposition period. It should not be impacted by reversals from prior year approved principal adjustments.</t>
  </si>
  <si>
    <t>4) Principal adjustments to the pro-ration of CT 148 true-ups (i.e. principal adjustment #1 in tables below) are expected to be equal and offsetting between Account 1588 and Account 1589, if not, please explain. If this results in further adjustments to RPP settlements, this should be shown separately as a principal adjustment to CT 1142/142 (i.e. principal adjustment #2 in tables below)</t>
  </si>
  <si>
    <t>Complete the table below for the current disposition period. Complete a table for each year included in the balance under review in this rate application. The number of tables to be completed is automatically generated based on data provided in the Information Sheet</t>
  </si>
  <si>
    <t>Year Recorded in GL</t>
  </si>
  <si>
    <t>Reversals of prior approved principal adjustments (auto-populated from table above)</t>
  </si>
  <si>
    <t>Total Reversal Principal Adjustments</t>
  </si>
  <si>
    <t>Current year principal adjustments</t>
  </si>
  <si>
    <t xml:space="preserve">CT 148 true-up of GA Charges based on actual Non-RPP volumes </t>
  </si>
  <si>
    <t xml:space="preserve">CT 148 true-up of GA Charges based on actual RPP volumes </t>
  </si>
  <si>
    <t>Unbilled to actual revenue differences</t>
  </si>
  <si>
    <t>CT 1142/142 true-up based on actuals</t>
  </si>
  <si>
    <t>Others as justified by distributor</t>
  </si>
  <si>
    <t>Reallocation from Account 1589 to 1588</t>
  </si>
  <si>
    <t>Total Current Year Principal Adjustments</t>
  </si>
  <si>
    <t>Total Principal Adjustments to be Included on DVA Continuity Schedule/Tab 3 - IRM Rate Generator Model</t>
  </si>
  <si>
    <t xml:space="preserve">Reversals of prior year principal adjustments </t>
  </si>
  <si>
    <t>Reversal of prior year CT-148 true-up of GA Charges based on actual Non-RPP volumes</t>
  </si>
  <si>
    <t xml:space="preserve">Reversal of CT 148 true-up of GA Charges based on actual RPP volumes </t>
  </si>
  <si>
    <t>Reversal of Unbilled to actual revenue differences</t>
  </si>
  <si>
    <t>Reversal of CT 1142/142 true-up based on actuals</t>
  </si>
  <si>
    <t>Reversal of CT 1142 true-up based on actuals</t>
  </si>
  <si>
    <t>Note 2</t>
  </si>
  <si>
    <t>Consumption Data Excluding for Loss Factor (Data to agree with RRR as applicable)</t>
  </si>
  <si>
    <t>Total Metered excluding WMP</t>
  </si>
  <si>
    <t>C = A+B</t>
  </si>
  <si>
    <t>kWh</t>
  </si>
  <si>
    <t xml:space="preserve">RPP </t>
  </si>
  <si>
    <t>A</t>
  </si>
  <si>
    <t>Non RPP</t>
  </si>
  <si>
    <t>B = D+E</t>
  </si>
  <si>
    <t>Non-RPP Class A</t>
  </si>
  <si>
    <t>D</t>
  </si>
  <si>
    <r>
      <t>Non-RPP Class B</t>
    </r>
    <r>
      <rPr>
        <sz val="11"/>
        <color rgb="FFFF0000"/>
        <rFont val="Arial"/>
        <family val="2"/>
      </rPr>
      <t>*</t>
    </r>
  </si>
  <si>
    <t>E</t>
  </si>
  <si>
    <t>*Non-RPP Class B consumption reported in this table is not expected to directly agree with the Non-RPP Class B Including Loss Adjusted Billed Consumption in the GA Analysis of Expected Balance table below.  The difference should be equal to the loss factor.</t>
  </si>
  <si>
    <t>Note 3</t>
  </si>
  <si>
    <t>GA Billing Rate</t>
  </si>
  <si>
    <t xml:space="preserve">GA is billed on the </t>
  </si>
  <si>
    <t>1st Estimate</t>
  </si>
  <si>
    <t>Please confirm that the same GA rate is used to bill all customer classes. If not, please provide further details</t>
  </si>
  <si>
    <t>Please confirm that the GA Rate used for unbilled revenue is the same as the one used for billed revenue in any paticular month</t>
  </si>
  <si>
    <t>Note 4</t>
  </si>
  <si>
    <t>Analysis of Expected GA Amount</t>
  </si>
  <si>
    <t>Calendar Month</t>
  </si>
  <si>
    <t>Non-RPP Class B Including Loss Factor Billed Consumption (kWh)</t>
  </si>
  <si>
    <t>Deduct Previous Month Unbilled Loss Adjusted Consumption (kWh)</t>
  </si>
  <si>
    <t>Add Current Month Unbilled Loss Adjusted Consumption (kWh)</t>
  </si>
  <si>
    <t>Non-RPP Class B Including Loss Adjusted Consumption, Adjusted for Unbilled (kWh)</t>
  </si>
  <si>
    <t>GA Rate Billed  ($/kWh)</t>
  </si>
  <si>
    <t>$ Consumption at GA Rate Billed</t>
  </si>
  <si>
    <t>GA Actual Rate Paid ($/kWh)</t>
  </si>
  <si>
    <t>$ Consumption at Actual Rate Paid</t>
  </si>
  <si>
    <t>Expected GA Price Variance ($)</t>
  </si>
  <si>
    <t>F</t>
  </si>
  <si>
    <t>G</t>
  </si>
  <si>
    <t>H</t>
  </si>
  <si>
    <t>I = F-G+H</t>
  </si>
  <si>
    <t>J</t>
  </si>
  <si>
    <t>K = I*J</t>
  </si>
  <si>
    <t>L</t>
  </si>
  <si>
    <t>M = I*L</t>
  </si>
  <si>
    <t>N=M-K</t>
  </si>
  <si>
    <t>January</t>
  </si>
  <si>
    <t>February</t>
  </si>
  <si>
    <t>March</t>
  </si>
  <si>
    <t>April</t>
  </si>
  <si>
    <t>May</t>
  </si>
  <si>
    <t>June</t>
  </si>
  <si>
    <t>July</t>
  </si>
  <si>
    <t>August</t>
  </si>
  <si>
    <t>September</t>
  </si>
  <si>
    <t>October</t>
  </si>
  <si>
    <t xml:space="preserve">November </t>
  </si>
  <si>
    <t>December</t>
  </si>
  <si>
    <t>Net Change in Expected GA Balance in the Year (i.e. Transactions in the Year)</t>
  </si>
  <si>
    <t>Annual Non-RPP Class B Wholesale kWh *</t>
  </si>
  <si>
    <t>Annual Non-RPP Class B Retail billed kWh</t>
  </si>
  <si>
    <t>Annual Unaccounted for Energy Loss kWh</t>
  </si>
  <si>
    <t>Weighted Average GA Actual Rate Paid ($/kWh)**</t>
  </si>
  <si>
    <t>Expected GA Volume Variance ($)</t>
  </si>
  <si>
    <t>O</t>
  </si>
  <si>
    <t>P</t>
  </si>
  <si>
    <t>Q=O-P</t>
  </si>
  <si>
    <t>R</t>
  </si>
  <si>
    <t>P= Q*R</t>
  </si>
  <si>
    <t>*Equal to (AQEW - Class A + embedded generation kWh)*(Non-RPP Class B retail kwh/Total retail Class B kWh)</t>
  </si>
  <si>
    <t>**Equal to annual Non-RPP Class B $ GA paid (i.e. non-RPP portion of CT 148 on IESO invoice) divided by Non-RPP Class B Wholesale kWh (as quantified in column O in the table above)</t>
  </si>
  <si>
    <t>Total Expected GA Variance</t>
  </si>
  <si>
    <t>Calculated Loss Factor</t>
  </si>
  <si>
    <t>Most Recent Approved Loss Factor for Secondary Metered Customer &lt; 5,000kW</t>
  </si>
  <si>
    <t>a) Please provide an explanation in the text box below if columns G and H for unbilled consumption are not used in the table above.</t>
  </si>
  <si>
    <t>Consumption in Note 4 includes actual calendar month consumption data in Column F</t>
  </si>
  <si>
    <t>b) Please provide an explanation in the text box below if the difference in loss factor is greater than 1%</t>
  </si>
  <si>
    <t xml:space="preserve">Note 5 </t>
  </si>
  <si>
    <t xml:space="preserve">Reconciling Items </t>
  </si>
  <si>
    <t xml:space="preserve"> Item</t>
  </si>
  <si>
    <t>Explanation</t>
  </si>
  <si>
    <t>Principal Adjustments</t>
  </si>
  <si>
    <t xml:space="preserve"> Net Change in Principal Balance in the GL (i.e. Transactions in the Year)</t>
  </si>
  <si>
    <t>Principal Adjustment on DVA Continuity Schedule</t>
  </si>
  <si>
    <t>If "no", please provide an explanation</t>
  </si>
  <si>
    <t>1a</t>
  </si>
  <si>
    <t>CT 148 True-up of GA Charges based on Actual Non-RPP Volumes - prior year</t>
  </si>
  <si>
    <t>CR $1,957k related to prior year but included in the GL in the current year, therefore, should record DR in current year</t>
  </si>
  <si>
    <t>1b</t>
  </si>
  <si>
    <t>CT 148 True-up of GA Charges based on Actual Non-RPP Volumes - current year</t>
  </si>
  <si>
    <t>CR $842k relates to current year but recorded in the GL in the following year, therefore, should record the CR in current year</t>
  </si>
  <si>
    <t>2a</t>
  </si>
  <si>
    <t>Remove prior year end unbilled to actual revenue differences</t>
  </si>
  <si>
    <t>DR $822k related to prior year but included in the GL in the current year, therefore, should record CR in current year</t>
  </si>
  <si>
    <t>2b</t>
  </si>
  <si>
    <t>Add current year end unbilled to actual revenue differences</t>
  </si>
  <si>
    <t>CR $567k relates to current year but recorded in the GL in the following year, therefore, should record the CR in current year</t>
  </si>
  <si>
    <t>3a</t>
  </si>
  <si>
    <t>Remove difference between prior year accrual/unbilled to actual from load transfers</t>
  </si>
  <si>
    <t>3b</t>
  </si>
  <si>
    <t>Add difference between current year accrual/unbilled to actual from load transfers</t>
  </si>
  <si>
    <t>4a</t>
  </si>
  <si>
    <t>Significant prior period billing adjustments recorded in current year</t>
  </si>
  <si>
    <t>4b</t>
  </si>
  <si>
    <t>Significant current period billing adjustments recorded in other year(s)</t>
  </si>
  <si>
    <t>CT 2148 for prior period corrections</t>
  </si>
  <si>
    <t>(2,641K) relating to MicroFit GA adjustment paid to IESO in 2019. This is not a principal adjustment.</t>
  </si>
  <si>
    <t>Has been recorded in current year GL.</t>
  </si>
  <si>
    <t>Adjustment to reallocate amount from Account 1589 to Account 1588</t>
  </si>
  <si>
    <t>(564K) relating to RPP GA adjustment to be reallocated to Account 1588</t>
  </si>
  <si>
    <t>Note 6</t>
  </si>
  <si>
    <t>Adjusted Net Change in Principal Balance in the GL</t>
  </si>
  <si>
    <t>Net Change in Expected GA Balance in the Year Per Analysis</t>
  </si>
  <si>
    <t>Unresolved Difference</t>
  </si>
  <si>
    <t>Unresolved Difference as % of Expected GA Payments to IESO</t>
  </si>
  <si>
    <t>Note that the GA actual rates for April to June 2020 are based on the unadjusted GA rates, without the impacts of the GA deferral.</t>
  </si>
  <si>
    <r>
      <t xml:space="preserve">Please confirm that the adjusted GA rate was used to bill customers from April to June 2020. 
</t>
    </r>
    <r>
      <rPr>
        <sz val="11"/>
        <color theme="1"/>
        <rFont val="Arial"/>
        <family val="2"/>
      </rPr>
      <t>For the months of April to June 2020, the IESO provided adjusted GA rates, which reflected the deferral of a portion of the GA as per the May 1, 2020 Emergency Order, and unadjusted GA rates which did not consider the GA deferral.</t>
    </r>
  </si>
  <si>
    <t>Annual Non-RPP Class B Retail billed kWh (excludes April to June 2020)</t>
  </si>
  <si>
    <r>
      <t xml:space="preserve">*Equal to (AQEW - Class A + embedded generation kWh)*(Non-RPP Class B retail kwh/Total retail Class B kWh). </t>
    </r>
    <r>
      <rPr>
        <sz val="11"/>
        <color rgb="FFFF0000"/>
        <rFont val="Arial"/>
        <family val="2"/>
      </rPr>
      <t xml:space="preserve">Note that the data for April to June 2020 should be excluded as the line loss volume variance would be reflected in the reconciling item below for #5 Impacts from GA deferral. </t>
    </r>
  </si>
  <si>
    <r>
      <t xml:space="preserve">**Equal to annual Non-RPP Class B $ GA paid (i.e. non-RPP portion of CT 148 on IESO invoice) divided by Non-RPP Class B Wholesale kWh (as quantified in column O in the table above). </t>
    </r>
    <r>
      <rPr>
        <sz val="11"/>
        <color rgb="FFFF0000"/>
        <rFont val="Arial"/>
        <family val="2"/>
      </rPr>
      <t>Note that the data for April to June 2020 should be excluded as the line loss volume variance would be reflected in the reconciling item below for #5 Impacts from GA deferral.</t>
    </r>
  </si>
  <si>
    <t xml:space="preserve">Impacts of GA deferral </t>
  </si>
  <si>
    <t>1,143K related to April to June GA deferral</t>
  </si>
  <si>
    <t>564K relating to RPP GA adjustment to be reallocated to Account 1588 corrected in 2020</t>
  </si>
  <si>
    <t>Version 1.0</t>
  </si>
  <si>
    <t>Input cells</t>
  </si>
  <si>
    <t>Drop down cells</t>
  </si>
  <si>
    <t xml:space="preserve">Utility Name   </t>
  </si>
  <si>
    <t>ALECTRA UTILITIES CORPORATION</t>
  </si>
  <si>
    <t>Note 1</t>
  </si>
  <si>
    <t>For Account 1589 and Account 1588, determine if a or b below applies and select the appropriate year related to the account balance in the drop-down box to the right.</t>
  </si>
  <si>
    <t>Year Selected</t>
  </si>
  <si>
    <t xml:space="preserve">a) If the account balances were last approved on a final basis, select the year of the year-end balances that were last approved on a final basis. </t>
  </si>
  <si>
    <t xml:space="preserve">b) If the account balances were last approved on an interim basis, and </t>
  </si>
  <si>
    <t>i) there are no changes to the previously approved interim balances, select the year of the year-end balances that were last approved for diposition on an interim basis. OR</t>
  </si>
  <si>
    <t>ii) there are changes to the previously approved interim balances, select the year of the year-end balances that were last approved for disposition on a final basis. An explanation should be provided to explain the reason for the change in the previously approved interim balances.</t>
  </si>
  <si>
    <t>(e.g. If the 2019 balances that were reviewed in the 2021 rate application were to be selected, select 2019)</t>
  </si>
  <si>
    <r>
      <rPr>
        <b/>
        <u/>
        <sz val="11"/>
        <rFont val="Arial"/>
        <family val="2"/>
      </rPr>
      <t>Instructions:</t>
    </r>
    <r>
      <rPr>
        <sz val="11"/>
        <rFont val="Arial"/>
        <family val="2"/>
      </rPr>
      <t xml:space="preserve">
1) Determine which scenario above applies (a, bi or bii). Select the appropriate year to generate the appropriate GA Analysis Workform tabs, and information in the Principal Adjustments tab and Account 1588 tab.
For example:
     • Scenario a -If 2019 balances were last approved on a final basis - Select 2019 and a GA Analysis Workform for 2020 will be generated. The input cells required in the Principal Adjustment and Account 1588 tabs will be generated accordingly as well.  
     • Scenario bi - If 2019 balances were last approved on an interim basis and there are no changes to 2019 balances - Select 2019 and a GA Analysis Workform for 2020 will be generated. The input cells required in the Principal Adjustment and Account 1588 tabs will be generated accordingly as well.  
     • Scenario bii - If 2019 balances were last approved on an interim basis, there are changes to 2019 balances, and 2018 balances were last approved for disposition - Select 2018 and GA Analysis Workforms for 2019 and 2020 will be generated. The input cells required in the Principal Adjustment and Account 1588 tabs will be generated accordingly as well.  
2) Complete the GA Analysis Workform for each year generated.
3) Complete the Account 1588 tab. Note that the number of years that require the reasonability test to be completed are shown in the Account 1588 tab, depending on the year selected on the Information Sheet. 
4) Complete the Principal Adjustments tab. Note that the number of years that require principal adjustment reconciliations are all shown in the one Principal Adjustments tab, depending on the year selected on the Information Sheet.
See the separate document GA Analysis Workform Instructions for detailed instructions on how to complete the Workform and examples of reconciling items and principal adjustments.</t>
    </r>
  </si>
  <si>
    <t xml:space="preserve"> </t>
  </si>
  <si>
    <t>GA Analysis Workform Summary</t>
  </si>
  <si>
    <t>Annual Net Change in Expected GA Balance from GA Analysis</t>
  </si>
  <si>
    <t xml:space="preserve"> Net Change in Principal Balance in the GL</t>
  </si>
  <si>
    <t xml:space="preserve">$ Consumption at Actual Rate Paid </t>
  </si>
  <si>
    <t xml:space="preserve">Cumulative Balance </t>
  </si>
  <si>
    <t>N/A</t>
  </si>
  <si>
    <t>Account 1588 Reconciliation Summary</t>
  </si>
  <si>
    <t>Account 1588 as a % of Account 4705</t>
  </si>
  <si>
    <t>Revised total</t>
  </si>
  <si>
    <t>2019 Reconciliation Item</t>
  </si>
  <si>
    <t>Mohawk RPP GA received from IESO in 2019, related to 2018</t>
  </si>
  <si>
    <t>Embedded Generation (FIT/RESOP/HCI) under accrued in 2019</t>
  </si>
  <si>
    <t>Embedded Generation (FIT/RESOP/HCI) under accrued in 2020</t>
  </si>
  <si>
    <t>(2.206K) to correct the duplicate amount in the GL September 2019 for the allocation of GA costs between 1588 and 1589.</t>
  </si>
  <si>
    <t>Monthly usage were the base for RPP true-up settlement that reflect the true cost of GA for non-RPP Class B.</t>
  </si>
  <si>
    <t>Impact recorded in GL</t>
  </si>
  <si>
    <t>The threshold was exceeded primarily due to a credit balance of $1.3MM included in the 2019 transactions in the general ledger, which was related to a RPP settlement amount with the IESO. This credit balance offsets a debit balance in the same amount accrued in 2018 related to the RPP portion of the IESO CT 2148  Prior Period Adjustments, pertaining to Mohawk TS. The RPP GA amount was accrued in 2018, and subsequently reversed in 2019. The reversed amount was offset by the RPP portion of the IESO CT 2148 recorded in June 2019. Therefore, the net impact of this entry in Account 1588 over the 2018 to 2019 period is nil. Further details on the Mohawk TS settlement with the IESO was provided in response to interrogatory HRZ-Staff-36 in Alectra Utilities’ 2021 EDR Application. Further, Alectra Utilities under-accrued the amounts to be paid to the Embedded Generators  at the contract price in 2019 of $0.7MM. The table below, includes these two reconciling items. This results in a revised total of $2,217,262, which is 0.9% of power purchased.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</si>
</sst>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 #,##0.00_);_(* \(#,##0.00\);_(* &quot;-&quot;??_);_(@_)"/>
    <numFmt numFmtId="165" formatCode="_-* #,##0_-;\-* #,##0_-;_-* &quot;-&quot;??_-;_-@_-"/>
    <numFmt numFmtId="166" formatCode="0.0%"/>
    <numFmt numFmtId="167" formatCode="_(* #,##0_);_(* \(#,##0\);_(* &quot;-&quot;??_);_(@_)"/>
    <numFmt numFmtId="168" formatCode="_-* #,##0_-;_-* \(#,##0\)_-;_-* &quot;-&quot;??_-;_-@_-"/>
    <numFmt numFmtId="169" formatCode="0.00000"/>
    <numFmt numFmtId="170" formatCode="_-&quot;$&quot;* #,##0_-;_-&quot;$&quot;* \(#,##0\)_-;_-&quot;$&quot;* &quot;-&quot;??_-;_-@_-"/>
    <numFmt numFmtId="171" formatCode="_-&quot;$&quot;* #,##0_-;\-&quot;$&quot;* #,##0_-;_-&quot;$&quot;* &quot;-&quot;??_-;_-@_-"/>
    <numFmt numFmtId="172" formatCode="0.0000"/>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1"/>
      <color theme="0"/>
      <name val="Arial"/>
      <family val="2"/>
    </font>
    <font>
      <sz val="11"/>
      <color rgb="FFFF0000"/>
      <name val="Arial"/>
      <family val="2"/>
    </font>
    <font>
      <b/>
      <u/>
      <sz val="11"/>
      <color theme="1"/>
      <name val="Arial"/>
      <family val="2"/>
    </font>
    <font>
      <b/>
      <sz val="11"/>
      <color theme="1"/>
      <name val="Arial"/>
      <family val="2"/>
    </font>
    <font>
      <b/>
      <vertAlign val="superscript"/>
      <sz val="12"/>
      <color theme="1"/>
      <name val="Arial"/>
      <family val="2"/>
    </font>
    <font>
      <b/>
      <vertAlign val="superscript"/>
      <sz val="11"/>
      <color theme="1"/>
      <name val="Arial"/>
      <family val="2"/>
    </font>
    <font>
      <b/>
      <u/>
      <sz val="11"/>
      <name val="Arial"/>
      <family val="2"/>
    </font>
    <font>
      <b/>
      <sz val="11"/>
      <name val="Arial"/>
      <family val="2"/>
    </font>
    <font>
      <b/>
      <u/>
      <sz val="14"/>
      <color theme="1"/>
      <name val="Arial"/>
      <family val="2"/>
    </font>
    <font>
      <i/>
      <sz val="11"/>
      <color theme="1"/>
      <name val="Arial"/>
      <family val="2"/>
    </font>
    <font>
      <sz val="11"/>
      <name val="Arial"/>
      <family val="2"/>
    </font>
    <font>
      <sz val="10"/>
      <name val="Arial"/>
      <family val="2"/>
    </font>
    <font>
      <b/>
      <sz val="11"/>
      <color rgb="FFFF0000"/>
      <name val="Arial"/>
      <family val="2"/>
    </font>
    <font>
      <b/>
      <shadow/>
      <sz val="36"/>
      <color rgb="FF000000"/>
      <name val="Calibri"/>
      <family val="2"/>
      <scheme val="minor"/>
    </font>
    <font>
      <sz val="11"/>
      <name val="Calibri"/>
      <family val="2"/>
      <scheme val="minor"/>
    </font>
    <font>
      <sz val="11"/>
      <color rgb="FF00000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s>
  <borders count="47">
    <border>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9" fontId="15" fillId="0" borderId="0" applyFont="0" applyFill="0" applyBorder="0" applyAlignment="0" applyProtection="0"/>
    <xf numFmtId="44" fontId="1" fillId="0" borderId="0" applyFont="0" applyFill="0" applyBorder="0" applyAlignment="0" applyProtection="0"/>
    <xf numFmtId="0" fontId="15" fillId="0" borderId="0"/>
    <xf numFmtId="164" fontId="19" fillId="0" borderId="0" applyFont="0" applyFill="0" applyBorder="0" applyAlignment="0" applyProtection="0"/>
    <xf numFmtId="0" fontId="19" fillId="0" borderId="0"/>
  </cellStyleXfs>
  <cellXfs count="309">
    <xf numFmtId="0" fontId="0" fillId="0" borderId="0" xfId="0"/>
    <xf numFmtId="0" fontId="3" fillId="0" borderId="0" xfId="0" applyFont="1"/>
    <xf numFmtId="0" fontId="4" fillId="0" borderId="0" xfId="0" applyFont="1"/>
    <xf numFmtId="0" fontId="6" fillId="0" borderId="0" xfId="0" applyFont="1"/>
    <xf numFmtId="0" fontId="5" fillId="0" borderId="0" xfId="0" applyFont="1"/>
    <xf numFmtId="0" fontId="7" fillId="0" borderId="1" xfId="0" applyFont="1" applyBorder="1" applyAlignment="1">
      <alignment horizontal="center"/>
    </xf>
    <xf numFmtId="0" fontId="3" fillId="0" borderId="0" xfId="0" applyFont="1" applyAlignment="1">
      <alignment wrapText="1"/>
    </xf>
    <xf numFmtId="0" fontId="7" fillId="0" borderId="5"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3" fillId="0" borderId="11" xfId="0" applyFont="1" applyBorder="1" applyAlignment="1">
      <alignment horizontal="center"/>
    </xf>
    <xf numFmtId="165" fontId="3" fillId="2" borderId="12" xfId="1" applyNumberFormat="1" applyFont="1" applyFill="1" applyBorder="1" applyAlignment="1" applyProtection="1">
      <alignment horizontal="center"/>
      <protection locked="0"/>
    </xf>
    <xf numFmtId="165" fontId="3" fillId="0" borderId="12" xfId="1" applyNumberFormat="1" applyFont="1" applyFill="1" applyBorder="1" applyAlignment="1">
      <alignment horizontal="center"/>
    </xf>
    <xf numFmtId="166" fontId="3" fillId="0" borderId="13" xfId="3" applyNumberFormat="1" applyFont="1" applyFill="1" applyBorder="1" applyAlignment="1">
      <alignment horizontal="center"/>
    </xf>
    <xf numFmtId="0" fontId="5" fillId="0" borderId="0" xfId="0" applyFont="1" applyAlignment="1">
      <alignment wrapText="1"/>
    </xf>
    <xf numFmtId="0" fontId="5" fillId="0" borderId="0" xfId="0" applyFont="1" applyAlignment="1">
      <alignment horizontal="left" wrapText="1"/>
    </xf>
    <xf numFmtId="0" fontId="3" fillId="0" borderId="14" xfId="0" applyFont="1" applyBorder="1" applyAlignment="1">
      <alignment horizontal="center"/>
    </xf>
    <xf numFmtId="165" fontId="3" fillId="0" borderId="15" xfId="1" applyNumberFormat="1" applyFont="1" applyFill="1" applyBorder="1" applyAlignment="1">
      <alignment horizontal="center"/>
    </xf>
    <xf numFmtId="166" fontId="3" fillId="0" borderId="16" xfId="3" applyNumberFormat="1" applyFont="1" applyFill="1" applyBorder="1" applyAlignment="1">
      <alignment horizontal="center"/>
    </xf>
    <xf numFmtId="0" fontId="7" fillId="0" borderId="17" xfId="0" applyFont="1" applyBorder="1" applyAlignment="1">
      <alignment horizontal="center"/>
    </xf>
    <xf numFmtId="165" fontId="7" fillId="0" borderId="18" xfId="1" applyNumberFormat="1" applyFont="1" applyFill="1" applyBorder="1" applyAlignment="1">
      <alignment horizontal="center"/>
    </xf>
    <xf numFmtId="166" fontId="7" fillId="0" borderId="19" xfId="3" applyNumberFormat="1" applyFont="1" applyFill="1" applyBorder="1" applyAlignment="1">
      <alignment horizontal="center"/>
    </xf>
    <xf numFmtId="0" fontId="3" fillId="0" borderId="0" xfId="0" applyFont="1" applyAlignment="1">
      <alignment horizontal="center"/>
    </xf>
    <xf numFmtId="165" fontId="3" fillId="0" borderId="0" xfId="1" applyNumberFormat="1" applyFont="1" applyFill="1" applyBorder="1" applyAlignment="1">
      <alignment horizontal="center"/>
    </xf>
    <xf numFmtId="0" fontId="7" fillId="0" borderId="0" xfId="0" applyFont="1"/>
    <xf numFmtId="0" fontId="10" fillId="0" borderId="0" xfId="0" applyFont="1"/>
    <xf numFmtId="0" fontId="6" fillId="0" borderId="0" xfId="0" applyFont="1" applyAlignment="1">
      <alignment horizontal="center"/>
    </xf>
    <xf numFmtId="0" fontId="12" fillId="0" borderId="0" xfId="0" applyFont="1"/>
    <xf numFmtId="0" fontId="7" fillId="0" borderId="12" xfId="0" applyFont="1" applyBorder="1" applyAlignment="1">
      <alignment horizontal="center"/>
    </xf>
    <xf numFmtId="0" fontId="7" fillId="0" borderId="12" xfId="0" applyFont="1" applyBorder="1" applyAlignment="1">
      <alignment horizontal="center" wrapText="1"/>
    </xf>
    <xf numFmtId="0" fontId="3" fillId="0" borderId="12" xfId="0" applyFont="1" applyBorder="1"/>
    <xf numFmtId="167" fontId="3" fillId="2" borderId="12" xfId="4" applyNumberFormat="1" applyFont="1" applyFill="1" applyBorder="1" applyAlignment="1" applyProtection="1">
      <alignment horizontal="center"/>
      <protection locked="0"/>
    </xf>
    <xf numFmtId="0" fontId="3" fillId="3" borderId="12" xfId="0" applyFont="1" applyFill="1" applyBorder="1" applyAlignment="1" applyProtection="1">
      <alignment horizontal="center"/>
      <protection locked="0"/>
    </xf>
    <xf numFmtId="167" fontId="3" fillId="0" borderId="12" xfId="4" applyNumberFormat="1" applyFont="1" applyBorder="1" applyAlignment="1">
      <alignment horizontal="center"/>
    </xf>
    <xf numFmtId="0" fontId="11" fillId="0" borderId="0" xfId="0" applyFont="1" applyAlignment="1">
      <alignment horizontal="center" vertical="center"/>
    </xf>
    <xf numFmtId="167" fontId="3" fillId="0" borderId="12" xfId="4" applyNumberFormat="1" applyFont="1" applyBorder="1"/>
    <xf numFmtId="0" fontId="3" fillId="0" borderId="15" xfId="0" applyFont="1" applyBorder="1"/>
    <xf numFmtId="0" fontId="7" fillId="0" borderId="27" xfId="0" applyFont="1" applyBorder="1" applyAlignment="1">
      <alignment horizontal="center"/>
    </xf>
    <xf numFmtId="0" fontId="7" fillId="0" borderId="0" xfId="0" applyFont="1" applyAlignment="1">
      <alignment horizontal="center"/>
    </xf>
    <xf numFmtId="0" fontId="3" fillId="2" borderId="12" xfId="4" applyNumberFormat="1" applyFont="1" applyFill="1" applyBorder="1" applyAlignment="1" applyProtection="1">
      <alignment horizontal="center"/>
      <protection locked="0"/>
    </xf>
    <xf numFmtId="0" fontId="13" fillId="0" borderId="0" xfId="0" applyFont="1" applyAlignment="1">
      <alignment horizontal="left"/>
    </xf>
    <xf numFmtId="0" fontId="3" fillId="0" borderId="27" xfId="0" applyFont="1" applyBorder="1"/>
    <xf numFmtId="167" fontId="3" fillId="0" borderId="12" xfId="4" applyNumberFormat="1" applyFont="1" applyFill="1" applyBorder="1" applyAlignment="1">
      <alignment horizontal="center"/>
    </xf>
    <xf numFmtId="0" fontId="3" fillId="0" borderId="0" xfId="4" applyNumberFormat="1" applyFont="1" applyFill="1" applyBorder="1" applyAlignment="1">
      <alignment horizontal="center"/>
    </xf>
    <xf numFmtId="167" fontId="3" fillId="0" borderId="0" xfId="4" applyNumberFormat="1" applyFont="1" applyFill="1" applyBorder="1" applyAlignment="1">
      <alignment horizontal="center"/>
    </xf>
    <xf numFmtId="0" fontId="3" fillId="0" borderId="0" xfId="0" applyFont="1" applyAlignment="1">
      <alignment horizontal="left"/>
    </xf>
    <xf numFmtId="167" fontId="3" fillId="0" borderId="0" xfId="4" applyNumberFormat="1" applyFont="1" applyBorder="1" applyAlignment="1">
      <alignment horizontal="center"/>
    </xf>
    <xf numFmtId="0" fontId="3" fillId="0" borderId="29" xfId="0" applyFont="1" applyBorder="1"/>
    <xf numFmtId="0" fontId="7" fillId="0" borderId="0" xfId="0" applyFont="1" applyAlignment="1">
      <alignment horizontal="center" wrapText="1"/>
    </xf>
    <xf numFmtId="0" fontId="7" fillId="0" borderId="0" xfId="0" applyFont="1" applyAlignment="1">
      <alignment horizontal="right" wrapText="1"/>
    </xf>
    <xf numFmtId="0" fontId="14" fillId="0" borderId="0" xfId="0" applyFont="1"/>
    <xf numFmtId="0" fontId="10" fillId="0" borderId="0" xfId="0" applyFont="1" applyAlignment="1">
      <alignment vertical="center"/>
    </xf>
    <xf numFmtId="0" fontId="11" fillId="0" borderId="0" xfId="0" applyFont="1" applyAlignment="1">
      <alignment vertical="center"/>
    </xf>
    <xf numFmtId="0" fontId="11" fillId="0" borderId="12" xfId="0" applyFont="1" applyBorder="1" applyAlignment="1">
      <alignment horizontal="center" vertical="center"/>
    </xf>
    <xf numFmtId="0" fontId="14" fillId="0" borderId="12" xfId="0" applyFont="1" applyBorder="1" applyAlignment="1">
      <alignment horizontal="left" vertical="center"/>
    </xf>
    <xf numFmtId="0" fontId="14" fillId="0" borderId="12" xfId="0" applyFont="1" applyBorder="1" applyAlignment="1">
      <alignment horizontal="center" vertical="center"/>
    </xf>
    <xf numFmtId="168" fontId="14" fillId="0" borderId="30" xfId="1" applyNumberFormat="1" applyFont="1" applyFill="1" applyBorder="1" applyAlignment="1">
      <alignment vertical="center"/>
    </xf>
    <xf numFmtId="9" fontId="14" fillId="0" borderId="12" xfId="5" applyFont="1" applyBorder="1" applyAlignment="1">
      <alignment horizontal="center" vertical="center"/>
    </xf>
    <xf numFmtId="166" fontId="14" fillId="0" borderId="12" xfId="5" applyNumberFormat="1" applyFont="1" applyBorder="1" applyAlignment="1">
      <alignment horizontal="center" vertical="center"/>
    </xf>
    <xf numFmtId="165" fontId="3" fillId="0" borderId="0" xfId="0" applyNumberFormat="1" applyFont="1"/>
    <xf numFmtId="0" fontId="3" fillId="3" borderId="12" xfId="0" applyFont="1" applyFill="1" applyBorder="1" applyProtection="1">
      <protection locked="0"/>
    </xf>
    <xf numFmtId="0" fontId="7" fillId="0" borderId="0" xfId="0" applyFont="1" applyAlignment="1">
      <alignment wrapText="1"/>
    </xf>
    <xf numFmtId="0" fontId="14" fillId="0" borderId="25" xfId="0" applyFont="1" applyBorder="1"/>
    <xf numFmtId="0" fontId="7" fillId="0" borderId="32" xfId="0" applyFont="1" applyBorder="1" applyAlignment="1">
      <alignment wrapText="1"/>
    </xf>
    <xf numFmtId="0" fontId="11" fillId="0" borderId="17" xfId="0" applyFont="1" applyBorder="1" applyAlignment="1">
      <alignment horizontal="center" wrapText="1"/>
    </xf>
    <xf numFmtId="0" fontId="11" fillId="0" borderId="33" xfId="0" applyFont="1" applyBorder="1" applyAlignment="1">
      <alignment horizontal="center" wrapText="1"/>
    </xf>
    <xf numFmtId="0" fontId="11" fillId="0" borderId="34" xfId="0" applyFont="1" applyBorder="1" applyAlignment="1">
      <alignment horizontal="center" wrapText="1"/>
    </xf>
    <xf numFmtId="0" fontId="11" fillId="0" borderId="18" xfId="0" applyFont="1" applyBorder="1" applyAlignment="1">
      <alignment horizontal="center" wrapText="1"/>
    </xf>
    <xf numFmtId="0" fontId="7" fillId="0" borderId="18" xfId="0" applyFont="1" applyBorder="1" applyAlignment="1">
      <alignment horizontal="center" wrapText="1"/>
    </xf>
    <xf numFmtId="0" fontId="11" fillId="0" borderId="19" xfId="0" applyFont="1" applyBorder="1" applyAlignment="1">
      <alignment horizontal="center" wrapText="1"/>
    </xf>
    <xf numFmtId="0" fontId="7" fillId="0" borderId="35" xfId="0" applyFont="1" applyBorder="1" applyAlignment="1">
      <alignment horizontal="center" wrapText="1"/>
    </xf>
    <xf numFmtId="0" fontId="11" fillId="0" borderId="36" xfId="0" applyFont="1" applyBorder="1" applyAlignment="1">
      <alignment horizontal="center" wrapText="1"/>
    </xf>
    <xf numFmtId="0" fontId="11" fillId="0" borderId="37" xfId="0" applyFont="1" applyBorder="1" applyAlignment="1">
      <alignment horizontal="center" wrapText="1"/>
    </xf>
    <xf numFmtId="0" fontId="11" fillId="0" borderId="37" xfId="0" quotePrefix="1" applyFont="1" applyBorder="1" applyAlignment="1">
      <alignment horizontal="center" wrapText="1"/>
    </xf>
    <xf numFmtId="0" fontId="11" fillId="0" borderId="38" xfId="0" quotePrefix="1" applyFont="1" applyBorder="1" applyAlignment="1">
      <alignment horizontal="center" wrapText="1"/>
    </xf>
    <xf numFmtId="0" fontId="3" fillId="0" borderId="11" xfId="0" applyFont="1" applyBorder="1"/>
    <xf numFmtId="168" fontId="3" fillId="0" borderId="12" xfId="1" applyNumberFormat="1" applyFont="1" applyFill="1" applyBorder="1"/>
    <xf numFmtId="169" fontId="3" fillId="0" borderId="12" xfId="0" applyNumberFormat="1" applyFont="1" applyBorder="1"/>
    <xf numFmtId="170" fontId="3" fillId="0" borderId="12" xfId="2" applyNumberFormat="1" applyFont="1" applyFill="1" applyBorder="1"/>
    <xf numFmtId="170" fontId="3" fillId="0" borderId="12" xfId="2" applyNumberFormat="1" applyFont="1" applyBorder="1"/>
    <xf numFmtId="170" fontId="3" fillId="0" borderId="13" xfId="2" applyNumberFormat="1" applyFont="1" applyBorder="1"/>
    <xf numFmtId="0" fontId="11" fillId="0" borderId="40" xfId="0" applyFont="1" applyBorder="1" applyAlignment="1">
      <alignment wrapText="1"/>
    </xf>
    <xf numFmtId="168" fontId="7" fillId="0" borderId="30" xfId="1" applyNumberFormat="1" applyFont="1" applyBorder="1"/>
    <xf numFmtId="0" fontId="7" fillId="0" borderId="30" xfId="0" applyFont="1" applyBorder="1"/>
    <xf numFmtId="170" fontId="7" fillId="0" borderId="30" xfId="2" applyNumberFormat="1" applyFont="1" applyBorder="1"/>
    <xf numFmtId="170" fontId="7" fillId="0" borderId="41" xfId="2" applyNumberFormat="1" applyFont="1" applyBorder="1"/>
    <xf numFmtId="0" fontId="11" fillId="0" borderId="0" xfId="0" applyFont="1" applyAlignment="1">
      <alignment wrapText="1"/>
    </xf>
    <xf numFmtId="168" fontId="7" fillId="0" borderId="0" xfId="1" applyNumberFormat="1" applyFont="1" applyBorder="1"/>
    <xf numFmtId="170" fontId="7" fillId="0" borderId="0" xfId="2" applyNumberFormat="1" applyFont="1" applyBorder="1"/>
    <xf numFmtId="168" fontId="11" fillId="0" borderId="35" xfId="1" applyNumberFormat="1" applyFont="1" applyBorder="1" applyAlignment="1">
      <alignment horizontal="center" wrapText="1"/>
    </xf>
    <xf numFmtId="168" fontId="11" fillId="0" borderId="37" xfId="1" applyNumberFormat="1" applyFont="1" applyBorder="1" applyAlignment="1">
      <alignment horizontal="center" wrapText="1"/>
    </xf>
    <xf numFmtId="170" fontId="11" fillId="0" borderId="37" xfId="2" applyNumberFormat="1" applyFont="1" applyBorder="1" applyAlignment="1">
      <alignment horizontal="center" wrapText="1"/>
    </xf>
    <xf numFmtId="170" fontId="11" fillId="0" borderId="38" xfId="2" applyNumberFormat="1" applyFont="1" applyBorder="1" applyAlignment="1">
      <alignment horizontal="center" wrapText="1"/>
    </xf>
    <xf numFmtId="168" fontId="11" fillId="0" borderId="11" xfId="1" applyNumberFormat="1" applyFont="1" applyBorder="1" applyAlignment="1">
      <alignment horizontal="center"/>
    </xf>
    <xf numFmtId="168" fontId="11" fillId="0" borderId="12" xfId="1" applyNumberFormat="1" applyFont="1" applyBorder="1" applyAlignment="1">
      <alignment horizontal="center"/>
    </xf>
    <xf numFmtId="0" fontId="11" fillId="0" borderId="12" xfId="0" quotePrefix="1" applyFont="1" applyBorder="1" applyAlignment="1">
      <alignment horizontal="center"/>
    </xf>
    <xf numFmtId="170" fontId="11" fillId="0" borderId="12" xfId="2" applyNumberFormat="1" applyFont="1" applyBorder="1" applyAlignment="1">
      <alignment horizontal="center"/>
    </xf>
    <xf numFmtId="170" fontId="11" fillId="0" borderId="13" xfId="2" quotePrefix="1" applyNumberFormat="1" applyFont="1" applyBorder="1" applyAlignment="1">
      <alignment horizontal="center"/>
    </xf>
    <xf numFmtId="169" fontId="3" fillId="0" borderId="0" xfId="0" applyNumberFormat="1" applyFont="1"/>
    <xf numFmtId="165" fontId="14" fillId="0" borderId="30" xfId="1" applyNumberFormat="1" applyFont="1" applyBorder="1"/>
    <xf numFmtId="170" fontId="14" fillId="0" borderId="41" xfId="2" applyNumberFormat="1" applyFont="1" applyBorder="1"/>
    <xf numFmtId="0" fontId="16" fillId="0" borderId="0" xfId="0" applyFont="1"/>
    <xf numFmtId="170" fontId="16" fillId="0" borderId="0" xfId="2" applyNumberFormat="1" applyFont="1" applyBorder="1"/>
    <xf numFmtId="0" fontId="16" fillId="0" borderId="32" xfId="0" applyFont="1" applyBorder="1"/>
    <xf numFmtId="170" fontId="11" fillId="0" borderId="34" xfId="2" applyNumberFormat="1" applyFont="1" applyBorder="1" applyAlignment="1">
      <alignment horizontal="right"/>
    </xf>
    <xf numFmtId="170" fontId="11" fillId="0" borderId="42" xfId="2" applyNumberFormat="1" applyFont="1" applyBorder="1"/>
    <xf numFmtId="172" fontId="3" fillId="0" borderId="0" xfId="3" applyNumberFormat="1" applyFont="1" applyFill="1"/>
    <xf numFmtId="172" fontId="7" fillId="0" borderId="0" xfId="3" applyNumberFormat="1" applyFont="1" applyFill="1"/>
    <xf numFmtId="171" fontId="7" fillId="0" borderId="0" xfId="6" applyNumberFormat="1" applyFont="1" applyBorder="1" applyAlignment="1">
      <alignment horizontal="left" wrapText="1"/>
    </xf>
    <xf numFmtId="43" fontId="3" fillId="0" borderId="0" xfId="1" applyFont="1"/>
    <xf numFmtId="44" fontId="3" fillId="0" borderId="0" xfId="0" applyNumberFormat="1" applyFont="1"/>
    <xf numFmtId="0" fontId="11" fillId="0" borderId="6" xfId="0" applyFont="1" applyBorder="1" applyAlignment="1">
      <alignment horizontal="center" wrapText="1"/>
    </xf>
    <xf numFmtId="0" fontId="11" fillId="0" borderId="12" xfId="0" applyFont="1" applyBorder="1" applyAlignment="1">
      <alignment horizontal="center" vertical="center" wrapText="1"/>
    </xf>
    <xf numFmtId="0" fontId="14" fillId="0" borderId="12" xfId="0" applyFont="1" applyBorder="1" applyAlignment="1">
      <alignment horizontal="right"/>
    </xf>
    <xf numFmtId="0" fontId="14" fillId="0" borderId="12" xfId="0" applyFont="1" applyBorder="1" applyAlignment="1">
      <alignment wrapText="1"/>
    </xf>
    <xf numFmtId="0" fontId="3" fillId="0" borderId="12" xfId="0" applyFont="1" applyBorder="1" applyAlignment="1">
      <alignment horizontal="right"/>
    </xf>
    <xf numFmtId="0" fontId="3" fillId="0" borderId="12" xfId="0" applyFont="1" applyBorder="1" applyAlignment="1">
      <alignment wrapText="1"/>
    </xf>
    <xf numFmtId="170" fontId="3" fillId="0" borderId="31" xfId="2" applyNumberFormat="1" applyFont="1" applyBorder="1"/>
    <xf numFmtId="44" fontId="3" fillId="0" borderId="0" xfId="2" applyFont="1"/>
    <xf numFmtId="170" fontId="3" fillId="0" borderId="0" xfId="2" applyNumberFormat="1" applyFont="1"/>
    <xf numFmtId="170" fontId="3" fillId="0" borderId="0" xfId="2" applyNumberFormat="1" applyFont="1" applyBorder="1"/>
    <xf numFmtId="166" fontId="3" fillId="0" borderId="43" xfId="3" applyNumberFormat="1" applyFont="1" applyBorder="1"/>
    <xf numFmtId="44" fontId="3" fillId="0" borderId="0" xfId="2" applyFont="1" applyBorder="1"/>
    <xf numFmtId="9" fontId="5" fillId="0" borderId="0" xfId="3" applyFont="1" applyBorder="1"/>
    <xf numFmtId="9" fontId="3" fillId="0" borderId="0" xfId="3" applyFont="1" applyBorder="1"/>
    <xf numFmtId="0" fontId="14" fillId="4" borderId="12" xfId="0" applyFont="1" applyFill="1" applyBorder="1" applyAlignment="1">
      <alignment wrapText="1"/>
    </xf>
    <xf numFmtId="0" fontId="17" fillId="0" borderId="0" xfId="0" applyFont="1" applyAlignment="1">
      <alignment horizontal="center" vertical="center" readingOrder="1"/>
    </xf>
    <xf numFmtId="0" fontId="2" fillId="0" borderId="0" xfId="0" applyFont="1"/>
    <xf numFmtId="0" fontId="11" fillId="3" borderId="12" xfId="0" applyFont="1" applyFill="1" applyBorder="1" applyAlignment="1">
      <alignment horizontal="left" vertical="center"/>
    </xf>
    <xf numFmtId="0" fontId="11" fillId="0" borderId="0" xfId="0" applyFont="1" applyAlignment="1">
      <alignment horizontal="left" vertical="center"/>
    </xf>
    <xf numFmtId="0" fontId="7" fillId="0" borderId="0" xfId="0" applyFont="1" applyAlignment="1">
      <alignment horizontal="right" vertical="center"/>
    </xf>
    <xf numFmtId="0" fontId="3" fillId="3" borderId="44" xfId="0" applyFont="1" applyFill="1" applyBorder="1" applyAlignment="1" applyProtection="1">
      <alignment horizontal="left" vertical="center" wrapText="1"/>
      <protection locked="0"/>
    </xf>
    <xf numFmtId="0" fontId="11" fillId="0" borderId="0" xfId="0" applyFont="1"/>
    <xf numFmtId="0" fontId="6" fillId="0" borderId="0" xfId="7" applyFont="1" applyAlignment="1">
      <alignment horizontal="center"/>
    </xf>
    <xf numFmtId="0" fontId="3" fillId="0" borderId="0" xfId="7" applyFont="1"/>
    <xf numFmtId="0" fontId="3" fillId="0" borderId="0" xfId="7" applyFont="1" applyAlignment="1">
      <alignment horizontal="right" vertical="center"/>
    </xf>
    <xf numFmtId="0" fontId="3" fillId="0" borderId="0" xfId="7" applyFont="1" applyAlignment="1">
      <alignment vertical="center"/>
    </xf>
    <xf numFmtId="0" fontId="3" fillId="0" borderId="0" xfId="7" applyFont="1" applyAlignment="1">
      <alignment horizontal="left" wrapText="1"/>
    </xf>
    <xf numFmtId="0" fontId="3" fillId="0" borderId="0" xfId="7" applyFont="1" applyAlignment="1">
      <alignment horizontal="center" wrapText="1"/>
    </xf>
    <xf numFmtId="0" fontId="14" fillId="0" borderId="0" xfId="7" applyFont="1" applyAlignment="1">
      <alignment horizontal="center" wrapText="1"/>
    </xf>
    <xf numFmtId="0" fontId="14" fillId="0" borderId="0" xfId="7" applyFont="1" applyAlignment="1">
      <alignment horizontal="left" wrapText="1"/>
    </xf>
    <xf numFmtId="0" fontId="13" fillId="0" borderId="0" xfId="7" applyFont="1"/>
    <xf numFmtId="0" fontId="11" fillId="0" borderId="0" xfId="0" applyFont="1" applyAlignment="1">
      <alignment horizontal="left" vertical="center" wrapText="1"/>
    </xf>
    <xf numFmtId="44" fontId="5" fillId="0" borderId="0" xfId="2" applyFont="1" applyBorder="1"/>
    <xf numFmtId="0" fontId="11" fillId="0" borderId="35" xfId="0" applyFont="1" applyBorder="1" applyAlignment="1">
      <alignment horizontal="center"/>
    </xf>
    <xf numFmtId="9" fontId="11" fillId="0" borderId="37" xfId="3" applyFont="1" applyBorder="1" applyAlignment="1">
      <alignment horizontal="center" wrapText="1"/>
    </xf>
    <xf numFmtId="0" fontId="7" fillId="0" borderId="37" xfId="0" applyFont="1" applyBorder="1" applyAlignment="1">
      <alignment horizontal="center" wrapText="1"/>
    </xf>
    <xf numFmtId="0" fontId="11" fillId="0" borderId="38" xfId="0" applyFont="1" applyBorder="1" applyAlignment="1">
      <alignment horizontal="center" wrapText="1"/>
    </xf>
    <xf numFmtId="0" fontId="14" fillId="0" borderId="11" xfId="0" applyFont="1" applyBorder="1" applyAlignment="1">
      <alignment horizontal="center"/>
    </xf>
    <xf numFmtId="170" fontId="14" fillId="0" borderId="12" xfId="2" applyNumberFormat="1" applyFont="1" applyFill="1" applyBorder="1" applyAlignment="1">
      <alignment horizontal="center" wrapText="1"/>
    </xf>
    <xf numFmtId="170" fontId="14" fillId="0" borderId="12" xfId="2" applyNumberFormat="1" applyFont="1" applyFill="1" applyBorder="1" applyAlignment="1">
      <alignment horizontal="center"/>
    </xf>
    <xf numFmtId="170" fontId="14" fillId="4" borderId="12" xfId="2" applyNumberFormat="1" applyFont="1" applyFill="1" applyBorder="1" applyAlignment="1">
      <alignment horizontal="center"/>
    </xf>
    <xf numFmtId="166" fontId="14" fillId="0" borderId="13" xfId="3" applyNumberFormat="1" applyFont="1" applyFill="1" applyBorder="1" applyAlignment="1">
      <alignment horizontal="center"/>
    </xf>
    <xf numFmtId="0" fontId="14" fillId="0" borderId="14" xfId="0" applyFont="1" applyBorder="1" applyAlignment="1">
      <alignment horizontal="center"/>
    </xf>
    <xf numFmtId="170" fontId="14" fillId="0" borderId="15" xfId="2" applyNumberFormat="1" applyFont="1" applyFill="1" applyBorder="1" applyAlignment="1">
      <alignment horizontal="center" wrapText="1"/>
    </xf>
    <xf numFmtId="170" fontId="14" fillId="0" borderId="15" xfId="2" applyNumberFormat="1" applyFont="1" applyFill="1" applyBorder="1" applyAlignment="1">
      <alignment horizontal="center"/>
    </xf>
    <xf numFmtId="170" fontId="14" fillId="4" borderId="15" xfId="2" applyNumberFormat="1" applyFont="1" applyFill="1" applyBorder="1" applyAlignment="1">
      <alignment horizontal="center"/>
    </xf>
    <xf numFmtId="166" fontId="14" fillId="0" borderId="16" xfId="3" applyNumberFormat="1" applyFont="1" applyFill="1" applyBorder="1" applyAlignment="1">
      <alignment horizontal="center"/>
    </xf>
    <xf numFmtId="0" fontId="11" fillId="0" borderId="17" xfId="0" applyFont="1" applyBorder="1"/>
    <xf numFmtId="170" fontId="11" fillId="0" borderId="18" xfId="2" applyNumberFormat="1" applyFont="1" applyBorder="1"/>
    <xf numFmtId="44" fontId="11" fillId="0" borderId="19" xfId="2" applyFont="1" applyBorder="1" applyAlignment="1">
      <alignment horizontal="center"/>
    </xf>
    <xf numFmtId="0" fontId="18" fillId="0" borderId="0" xfId="0" applyFont="1"/>
    <xf numFmtId="0" fontId="11" fillId="0" borderId="17" xfId="0" applyFont="1" applyBorder="1" applyAlignment="1">
      <alignment horizontal="center"/>
    </xf>
    <xf numFmtId="0" fontId="11" fillId="0" borderId="19" xfId="0" applyFont="1" applyBorder="1" applyAlignment="1">
      <alignment horizontal="center"/>
    </xf>
    <xf numFmtId="0" fontId="14" fillId="0" borderId="5" xfId="0" applyFont="1" applyBorder="1" applyAlignment="1">
      <alignment horizontal="center"/>
    </xf>
    <xf numFmtId="166" fontId="14" fillId="0" borderId="46" xfId="3" applyNumberFormat="1" applyFont="1" applyBorder="1" applyAlignment="1">
      <alignment horizontal="center"/>
    </xf>
    <xf numFmtId="166" fontId="14" fillId="0" borderId="13" xfId="3" applyNumberFormat="1" applyFont="1" applyBorder="1" applyAlignment="1">
      <alignment horizontal="center"/>
    </xf>
    <xf numFmtId="0" fontId="14" fillId="0" borderId="40" xfId="0" applyFont="1" applyBorder="1" applyAlignment="1">
      <alignment horizontal="center"/>
    </xf>
    <xf numFmtId="166" fontId="14" fillId="0" borderId="41" xfId="3" applyNumberFormat="1" applyFont="1" applyBorder="1" applyAlignment="1">
      <alignment horizontal="center"/>
    </xf>
    <xf numFmtId="167" fontId="3" fillId="5" borderId="12" xfId="4" applyNumberFormat="1" applyFont="1" applyFill="1" applyBorder="1" applyAlignment="1" applyProtection="1">
      <alignment horizontal="center"/>
      <protection locked="0"/>
    </xf>
    <xf numFmtId="0" fontId="3" fillId="5" borderId="12" xfId="4" applyNumberFormat="1" applyFont="1" applyFill="1" applyBorder="1" applyAlignment="1" applyProtection="1">
      <alignment horizontal="center"/>
      <protection locked="0"/>
    </xf>
    <xf numFmtId="165" fontId="3" fillId="5" borderId="12" xfId="4" applyNumberFormat="1" applyFont="1" applyFill="1" applyBorder="1" applyAlignment="1" applyProtection="1">
      <alignment horizontal="center"/>
      <protection locked="0"/>
    </xf>
    <xf numFmtId="165" fontId="3" fillId="5" borderId="15" xfId="4" applyNumberFormat="1" applyFont="1" applyFill="1" applyBorder="1" applyAlignment="1" applyProtection="1">
      <alignment horizontal="center"/>
      <protection locked="0"/>
    </xf>
    <xf numFmtId="168" fontId="3" fillId="5" borderId="8" xfId="1" applyNumberFormat="1" applyFont="1" applyFill="1" applyBorder="1" applyProtection="1">
      <protection locked="0"/>
    </xf>
    <xf numFmtId="168" fontId="3" fillId="5" borderId="12" xfId="1" applyNumberFormat="1" applyFont="1" applyFill="1" applyBorder="1" applyProtection="1">
      <protection locked="0"/>
    </xf>
    <xf numFmtId="168" fontId="3" fillId="5" borderId="39" xfId="1" applyNumberFormat="1" applyFont="1" applyFill="1" applyBorder="1" applyProtection="1">
      <protection locked="0"/>
    </xf>
    <xf numFmtId="165" fontId="14" fillId="5" borderId="40" xfId="4" applyNumberFormat="1" applyFont="1" applyFill="1" applyBorder="1" applyProtection="1">
      <protection locked="0"/>
    </xf>
    <xf numFmtId="169" fontId="14" fillId="5" borderId="30" xfId="0" applyNumberFormat="1" applyFont="1" applyFill="1" applyBorder="1" applyAlignment="1" applyProtection="1">
      <alignment wrapText="1"/>
      <protection locked="0"/>
    </xf>
    <xf numFmtId="0" fontId="3" fillId="5" borderId="9" xfId="0" applyFont="1" applyFill="1" applyBorder="1" applyAlignment="1" applyProtection="1">
      <alignment horizontal="right"/>
      <protection locked="0"/>
    </xf>
    <xf numFmtId="170" fontId="3" fillId="5" borderId="6" xfId="0" applyNumberFormat="1" applyFont="1" applyFill="1" applyBorder="1" applyAlignment="1" applyProtection="1">
      <alignment horizontal="center"/>
      <protection locked="0"/>
    </xf>
    <xf numFmtId="0" fontId="3" fillId="5" borderId="12" xfId="0" applyFont="1" applyFill="1" applyBorder="1" applyAlignment="1" applyProtection="1">
      <alignment wrapText="1"/>
      <protection locked="0"/>
    </xf>
    <xf numFmtId="165" fontId="14" fillId="5" borderId="40" xfId="1" applyNumberFormat="1" applyFont="1" applyFill="1" applyBorder="1" applyProtection="1">
      <protection locked="0"/>
    </xf>
    <xf numFmtId="0" fontId="11" fillId="5" borderId="12" xfId="0" applyFont="1" applyFill="1" applyBorder="1" applyAlignment="1">
      <alignment horizontal="left" vertical="center"/>
    </xf>
    <xf numFmtId="0" fontId="7" fillId="0" borderId="20" xfId="0" applyFont="1" applyBorder="1"/>
    <xf numFmtId="0" fontId="3" fillId="0" borderId="2" xfId="0" applyFont="1" applyBorder="1"/>
    <xf numFmtId="0" fontId="3" fillId="0" borderId="21" xfId="0" applyFont="1" applyBorder="1"/>
    <xf numFmtId="164" fontId="3" fillId="0" borderId="23" xfId="0" applyNumberFormat="1" applyFont="1" applyBorder="1"/>
    <xf numFmtId="0" fontId="3" fillId="0" borderId="22" xfId="0" applyFont="1" applyBorder="1"/>
    <xf numFmtId="165" fontId="3" fillId="0" borderId="23" xfId="0" applyNumberFormat="1" applyFont="1" applyBorder="1"/>
    <xf numFmtId="0" fontId="3" fillId="0" borderId="24" xfId="0" applyFont="1" applyBorder="1"/>
    <xf numFmtId="0" fontId="3" fillId="0" borderId="25" xfId="0" applyFont="1" applyBorder="1"/>
    <xf numFmtId="0" fontId="3" fillId="0" borderId="0" xfId="0" applyFont="1" applyBorder="1"/>
    <xf numFmtId="10" fontId="3" fillId="0" borderId="26" xfId="3" applyNumberFormat="1" applyFont="1" applyBorder="1"/>
    <xf numFmtId="0" fontId="3" fillId="0" borderId="22" xfId="0" applyFont="1" applyBorder="1" applyAlignment="1">
      <alignment horizontal="left" indent="1"/>
    </xf>
    <xf numFmtId="0" fontId="3" fillId="0" borderId="0" xfId="0" applyFont="1" applyAlignment="1">
      <alignment horizontal="left" indent="1"/>
    </xf>
    <xf numFmtId="0" fontId="14" fillId="0" borderId="32" xfId="0" applyFont="1" applyBorder="1" applyAlignment="1">
      <alignment horizontal="left" vertical="center" wrapText="1"/>
    </xf>
    <xf numFmtId="0" fontId="14" fillId="0" borderId="45" xfId="0" applyFont="1" applyBorder="1" applyAlignment="1">
      <alignment horizontal="left" vertical="center" wrapText="1"/>
    </xf>
    <xf numFmtId="0" fontId="11" fillId="0" borderId="0" xfId="0" applyFont="1" applyAlignment="1">
      <alignment horizontal="left" vertical="center" wrapText="1"/>
    </xf>
    <xf numFmtId="0" fontId="3" fillId="0" borderId="0" xfId="7" applyFont="1" applyAlignment="1">
      <alignment horizontal="left" wrapText="1"/>
    </xf>
    <xf numFmtId="0" fontId="3" fillId="3" borderId="15"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0" borderId="0" xfId="7" applyFont="1"/>
    <xf numFmtId="0" fontId="3" fillId="0" borderId="0" xfId="7" applyFont="1" applyAlignment="1">
      <alignment horizontal="left" vertical="top" wrapText="1" indent="3"/>
    </xf>
    <xf numFmtId="0" fontId="3" fillId="5" borderId="12" xfId="0" applyFont="1" applyFill="1" applyBorder="1" applyAlignment="1" applyProtection="1">
      <alignment horizontal="left" wrapText="1"/>
      <protection locked="0"/>
    </xf>
    <xf numFmtId="171" fontId="3" fillId="5" borderId="12" xfId="0" applyNumberFormat="1" applyFont="1" applyFill="1" applyBorder="1" applyAlignment="1" applyProtection="1">
      <alignment horizontal="right"/>
      <protection locked="0"/>
    </xf>
    <xf numFmtId="0" fontId="3" fillId="5" borderId="6" xfId="0" applyFont="1" applyFill="1" applyBorder="1" applyAlignment="1" applyProtection="1">
      <alignment horizontal="left" wrapText="1"/>
      <protection locked="0"/>
    </xf>
    <xf numFmtId="0" fontId="3" fillId="5" borderId="7" xfId="0" applyFont="1" applyFill="1" applyBorder="1" applyAlignment="1" applyProtection="1">
      <alignment horizontal="left" wrapText="1"/>
      <protection locked="0"/>
    </xf>
    <xf numFmtId="0" fontId="3" fillId="5" borderId="8" xfId="0" applyFont="1" applyFill="1" applyBorder="1" applyAlignment="1" applyProtection="1">
      <alignment horizontal="left" wrapText="1"/>
      <protection locked="0"/>
    </xf>
    <xf numFmtId="0" fontId="14" fillId="0" borderId="0" xfId="0" applyFont="1" applyAlignment="1">
      <alignment horizontal="left" vertical="top" wrapText="1"/>
    </xf>
    <xf numFmtId="171" fontId="7" fillId="0" borderId="0" xfId="6" applyNumberFormat="1" applyFont="1" applyBorder="1" applyAlignment="1">
      <alignment horizontal="right" wrapText="1"/>
    </xf>
    <xf numFmtId="0" fontId="7" fillId="0" borderId="25" xfId="0" applyFont="1" applyBorder="1" applyAlignment="1">
      <alignment horizontal="left" wrapText="1"/>
    </xf>
    <xf numFmtId="0" fontId="3" fillId="5" borderId="20" xfId="0" applyFont="1" applyFill="1" applyBorder="1" applyAlignment="1" applyProtection="1">
      <alignment horizontal="left"/>
      <protection locked="0"/>
    </xf>
    <xf numFmtId="0" fontId="3" fillId="5" borderId="2" xfId="0" applyFont="1" applyFill="1" applyBorder="1" applyAlignment="1" applyProtection="1">
      <alignment horizontal="left"/>
      <protection locked="0"/>
    </xf>
    <xf numFmtId="0" fontId="3" fillId="5" borderId="21" xfId="0" applyFont="1" applyFill="1" applyBorder="1" applyAlignment="1" applyProtection="1">
      <alignment horizontal="left"/>
      <protection locked="0"/>
    </xf>
    <xf numFmtId="0" fontId="3" fillId="5" borderId="22" xfId="0" applyFont="1" applyFill="1" applyBorder="1" applyAlignment="1" applyProtection="1">
      <alignment horizontal="left"/>
      <protection locked="0"/>
    </xf>
    <xf numFmtId="0" fontId="3" fillId="5" borderId="0" xfId="0" applyFont="1" applyFill="1" applyAlignment="1" applyProtection="1">
      <alignment horizontal="left"/>
      <protection locked="0"/>
    </xf>
    <xf numFmtId="0" fontId="3" fillId="5" borderId="23" xfId="0" applyFont="1" applyFill="1" applyBorder="1" applyAlignment="1" applyProtection="1">
      <alignment horizontal="left"/>
      <protection locked="0"/>
    </xf>
    <xf numFmtId="0" fontId="3" fillId="5" borderId="24" xfId="0" applyFont="1" applyFill="1" applyBorder="1" applyAlignment="1" applyProtection="1">
      <alignment horizontal="left"/>
      <protection locked="0"/>
    </xf>
    <xf numFmtId="0" fontId="3" fillId="5" borderId="25" xfId="0" applyFont="1" applyFill="1" applyBorder="1" applyAlignment="1" applyProtection="1">
      <alignment horizontal="left"/>
      <protection locked="0"/>
    </xf>
    <xf numFmtId="0" fontId="3" fillId="5" borderId="26" xfId="0" applyFont="1" applyFill="1" applyBorder="1" applyAlignment="1" applyProtection="1">
      <alignment horizontal="left"/>
      <protection locked="0"/>
    </xf>
    <xf numFmtId="0" fontId="11" fillId="0" borderId="12" xfId="0" applyFont="1" applyBorder="1" applyAlignment="1">
      <alignment horizontal="center"/>
    </xf>
    <xf numFmtId="0" fontId="11" fillId="0" borderId="12" xfId="0" applyFont="1" applyBorder="1" applyAlignment="1">
      <alignment horizontal="center" wrapText="1"/>
    </xf>
    <xf numFmtId="0" fontId="7" fillId="0" borderId="6" xfId="0" applyFont="1" applyBorder="1" applyAlignment="1">
      <alignment horizontal="center" wrapText="1"/>
    </xf>
    <xf numFmtId="0" fontId="7" fillId="0" borderId="7" xfId="0" applyFont="1" applyBorder="1" applyAlignment="1">
      <alignment horizontal="center" wrapText="1"/>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12" xfId="0" applyFont="1" applyBorder="1" applyAlignment="1">
      <alignment horizontal="center" vertical="center" wrapText="1"/>
    </xf>
    <xf numFmtId="0" fontId="14" fillId="0" borderId="2" xfId="0" applyFont="1" applyBorder="1" applyAlignment="1">
      <alignment horizontal="left" wrapText="1"/>
    </xf>
    <xf numFmtId="0" fontId="11" fillId="0" borderId="12" xfId="0" applyFont="1" applyBorder="1" applyAlignment="1">
      <alignment horizontal="left" vertical="center"/>
    </xf>
    <xf numFmtId="0" fontId="3" fillId="0" borderId="6" xfId="0" applyFont="1" applyBorder="1" applyAlignment="1">
      <alignment horizontal="center"/>
    </xf>
    <xf numFmtId="0" fontId="3" fillId="0" borderId="8" xfId="0" applyFont="1" applyBorder="1" applyAlignment="1">
      <alignment horizontal="center"/>
    </xf>
    <xf numFmtId="0" fontId="14" fillId="0" borderId="31" xfId="0" applyFont="1" applyBorder="1" applyAlignment="1">
      <alignment horizontal="left" vertical="center" wrapText="1"/>
    </xf>
    <xf numFmtId="0" fontId="14" fillId="0" borderId="0" xfId="0" applyFont="1" applyAlignment="1">
      <alignment horizontal="left" vertical="center" wrapText="1"/>
    </xf>
    <xf numFmtId="0" fontId="7" fillId="0" borderId="0" xfId="0" applyFont="1"/>
    <xf numFmtId="0" fontId="0" fillId="0" borderId="0" xfId="0"/>
    <xf numFmtId="171" fontId="3" fillId="5" borderId="6" xfId="0" applyNumberFormat="1" applyFont="1" applyFill="1" applyBorder="1" applyAlignment="1" applyProtection="1">
      <alignment horizontal="right"/>
      <protection locked="0"/>
    </xf>
    <xf numFmtId="171" fontId="3" fillId="5" borderId="8" xfId="0" applyNumberFormat="1" applyFont="1" applyFill="1" applyBorder="1" applyAlignment="1" applyProtection="1">
      <alignment horizontal="right"/>
      <protection locked="0"/>
    </xf>
    <xf numFmtId="0" fontId="7" fillId="0" borderId="0" xfId="0" applyFont="1" applyAlignment="1">
      <alignment horizontal="left" vertical="center" wrapText="1"/>
    </xf>
    <xf numFmtId="0" fontId="3" fillId="0" borderId="0" xfId="0" applyFont="1" applyAlignment="1">
      <alignment horizontal="left" wrapText="1"/>
    </xf>
    <xf numFmtId="0" fontId="3" fillId="0" borderId="22" xfId="0" applyFont="1" applyBorder="1" applyAlignment="1">
      <alignment horizontal="left" indent="1"/>
    </xf>
    <xf numFmtId="0" fontId="3" fillId="0" borderId="0" xfId="0" applyFont="1" applyAlignment="1">
      <alignment horizontal="left" indent="1"/>
    </xf>
    <xf numFmtId="0" fontId="11" fillId="2" borderId="20" xfId="0" applyFont="1" applyFill="1" applyBorder="1" applyAlignment="1">
      <alignment horizontal="center" wrapText="1"/>
    </xf>
    <xf numFmtId="0" fontId="11" fillId="2" borderId="2" xfId="0" applyFont="1" applyFill="1" applyBorder="1" applyAlignment="1">
      <alignment horizontal="center" wrapText="1"/>
    </xf>
    <xf numFmtId="0" fontId="11" fillId="2" borderId="21" xfId="0" applyFont="1" applyFill="1" applyBorder="1" applyAlignment="1">
      <alignment horizontal="center" wrapText="1"/>
    </xf>
    <xf numFmtId="0" fontId="11" fillId="2" borderId="22" xfId="0" applyFont="1" applyFill="1" applyBorder="1" applyAlignment="1">
      <alignment horizontal="center" wrapText="1"/>
    </xf>
    <xf numFmtId="0" fontId="11" fillId="2" borderId="0" xfId="0" applyFont="1" applyFill="1" applyAlignment="1">
      <alignment horizontal="center" wrapText="1"/>
    </xf>
    <xf numFmtId="0" fontId="11" fillId="2" borderId="23" xfId="0" applyFont="1" applyFill="1" applyBorder="1" applyAlignment="1">
      <alignment horizontal="center" wrapText="1"/>
    </xf>
    <xf numFmtId="0" fontId="11" fillId="2" borderId="24" xfId="0" applyFont="1" applyFill="1" applyBorder="1" applyAlignment="1">
      <alignment horizontal="center" wrapText="1"/>
    </xf>
    <xf numFmtId="0" fontId="11" fillId="2" borderId="25" xfId="0" applyFont="1" applyFill="1" applyBorder="1" applyAlignment="1">
      <alignment horizontal="center" wrapText="1"/>
    </xf>
    <xf numFmtId="0" fontId="11" fillId="2" borderId="26" xfId="0" applyFont="1" applyFill="1" applyBorder="1" applyAlignment="1">
      <alignment horizontal="center" wrapText="1"/>
    </xf>
    <xf numFmtId="0" fontId="14" fillId="5" borderId="20" xfId="0" applyFont="1" applyFill="1" applyBorder="1" applyAlignment="1">
      <alignment horizontal="left" wrapText="1"/>
    </xf>
    <xf numFmtId="0" fontId="14" fillId="5" borderId="2" xfId="0" applyFont="1" applyFill="1" applyBorder="1" applyAlignment="1">
      <alignment horizontal="left" wrapText="1"/>
    </xf>
    <xf numFmtId="0" fontId="14" fillId="5" borderId="21" xfId="0" applyFont="1" applyFill="1" applyBorder="1" applyAlignment="1">
      <alignment horizontal="left" wrapText="1"/>
    </xf>
    <xf numFmtId="0" fontId="14" fillId="5" borderId="22" xfId="0" applyFont="1" applyFill="1" applyBorder="1" applyAlignment="1">
      <alignment horizontal="left" wrapText="1"/>
    </xf>
    <xf numFmtId="0" fontId="14" fillId="5" borderId="0" xfId="0" applyFont="1" applyFill="1" applyAlignment="1">
      <alignment horizontal="left" wrapText="1"/>
    </xf>
    <xf numFmtId="0" fontId="14" fillId="5" borderId="23" xfId="0" applyFont="1" applyFill="1" applyBorder="1" applyAlignment="1">
      <alignment horizontal="left" wrapText="1"/>
    </xf>
    <xf numFmtId="0" fontId="14" fillId="5" borderId="24" xfId="0" applyFont="1" applyFill="1" applyBorder="1" applyAlignment="1">
      <alignment horizontal="left" wrapText="1"/>
    </xf>
    <xf numFmtId="0" fontId="14" fillId="5" borderId="25" xfId="0" applyFont="1" applyFill="1" applyBorder="1" applyAlignment="1">
      <alignment horizontal="left" wrapText="1"/>
    </xf>
    <xf numFmtId="0" fontId="14" fillId="5" borderId="26" xfId="0" applyFont="1" applyFill="1" applyBorder="1" applyAlignment="1">
      <alignment horizontal="left" wrapText="1"/>
    </xf>
    <xf numFmtId="0" fontId="5" fillId="0" borderId="0" xfId="0" applyFont="1" applyAlignment="1">
      <alignment horizontal="left" wrapText="1"/>
    </xf>
    <xf numFmtId="0" fontId="7" fillId="0" borderId="2" xfId="0" applyFont="1" applyBorder="1" applyAlignment="1">
      <alignment horizontal="center"/>
    </xf>
    <xf numFmtId="0" fontId="7" fillId="0" borderId="3" xfId="0" applyFont="1" applyBorder="1" applyAlignment="1">
      <alignment horizontal="center"/>
    </xf>
    <xf numFmtId="0" fontId="7" fillId="0" borderId="2" xfId="0" applyFont="1" applyBorder="1" applyAlignment="1">
      <alignment horizontal="center" wrapText="1"/>
    </xf>
    <xf numFmtId="0" fontId="7" fillId="0" borderId="9" xfId="0" applyFont="1" applyBorder="1" applyAlignment="1">
      <alignment horizontal="center" wrapText="1"/>
    </xf>
    <xf numFmtId="0" fontId="7" fillId="0" borderId="4" xfId="0" applyFont="1" applyBorder="1" applyAlignment="1">
      <alignment horizontal="center" wrapText="1"/>
    </xf>
    <xf numFmtId="0" fontId="7" fillId="0" borderId="10" xfId="0" applyFont="1" applyBorder="1" applyAlignment="1">
      <alignment horizontal="center" wrapText="1"/>
    </xf>
    <xf numFmtId="0" fontId="3" fillId="2" borderId="12" xfId="0" applyFont="1" applyFill="1" applyBorder="1" applyAlignment="1" applyProtection="1">
      <alignment horizontal="center" wrapText="1"/>
      <protection locked="0"/>
    </xf>
    <xf numFmtId="0" fontId="3" fillId="2" borderId="6" xfId="0" applyFont="1" applyFill="1" applyBorder="1" applyAlignment="1" applyProtection="1">
      <alignment horizontal="center" wrapText="1"/>
      <protection locked="0"/>
    </xf>
    <xf numFmtId="0" fontId="3" fillId="2" borderId="7" xfId="0" applyFont="1" applyFill="1" applyBorder="1" applyAlignment="1" applyProtection="1">
      <alignment horizontal="center" wrapText="1"/>
      <protection locked="0"/>
    </xf>
    <xf numFmtId="0" fontId="3" fillId="2" borderId="8" xfId="0" applyFont="1" applyFill="1" applyBorder="1" applyAlignment="1" applyProtection="1">
      <alignment horizontal="center" wrapText="1"/>
      <protection locked="0"/>
    </xf>
    <xf numFmtId="0" fontId="7" fillId="0" borderId="6" xfId="0" applyFont="1" applyBorder="1" applyAlignment="1">
      <alignment horizontal="right"/>
    </xf>
    <xf numFmtId="0" fontId="7" fillId="0" borderId="7" xfId="0" applyFont="1" applyBorder="1" applyAlignment="1">
      <alignment horizontal="right"/>
    </xf>
    <xf numFmtId="0" fontId="7" fillId="0" borderId="8" xfId="0" applyFont="1" applyBorder="1" applyAlignment="1">
      <alignment horizontal="right"/>
    </xf>
    <xf numFmtId="0" fontId="7" fillId="0" borderId="6" xfId="0" applyFont="1" applyBorder="1" applyAlignment="1">
      <alignment horizontal="left" wrapText="1"/>
    </xf>
    <xf numFmtId="0" fontId="7" fillId="0" borderId="7" xfId="0" applyFont="1" applyBorder="1" applyAlignment="1">
      <alignment horizontal="left" wrapText="1"/>
    </xf>
    <xf numFmtId="0" fontId="7" fillId="0" borderId="8" xfId="0" applyFont="1" applyBorder="1" applyAlignment="1">
      <alignment horizontal="left" wrapText="1"/>
    </xf>
    <xf numFmtId="0" fontId="3" fillId="0" borderId="12" xfId="0" applyFont="1" applyBorder="1" applyAlignment="1">
      <alignment horizontal="left" wrapText="1"/>
    </xf>
    <xf numFmtId="0" fontId="3" fillId="2" borderId="12" xfId="0" applyFont="1" applyFill="1" applyBorder="1" applyAlignment="1" applyProtection="1">
      <alignment horizontal="left" wrapText="1"/>
      <protection locked="0"/>
    </xf>
    <xf numFmtId="0" fontId="3" fillId="2" borderId="6" xfId="0" applyFont="1" applyFill="1" applyBorder="1" applyAlignment="1" applyProtection="1">
      <alignment horizontal="left" wrapText="1"/>
      <protection locked="0"/>
    </xf>
    <xf numFmtId="0" fontId="3" fillId="2" borderId="7" xfId="0" applyFont="1" applyFill="1" applyBorder="1" applyAlignment="1" applyProtection="1">
      <alignment horizontal="left" wrapText="1"/>
      <protection locked="0"/>
    </xf>
    <xf numFmtId="0" fontId="3" fillId="2" borderId="8" xfId="0" applyFont="1" applyFill="1" applyBorder="1" applyAlignment="1" applyProtection="1">
      <alignment horizontal="left" wrapText="1"/>
      <protection locked="0"/>
    </xf>
    <xf numFmtId="0" fontId="13" fillId="0" borderId="6" xfId="0" applyFont="1" applyBorder="1" applyAlignment="1">
      <alignment horizontal="left"/>
    </xf>
    <xf numFmtId="0" fontId="13" fillId="0" borderId="7" xfId="0" applyFont="1" applyBorder="1" applyAlignment="1">
      <alignment horizontal="left"/>
    </xf>
    <xf numFmtId="0" fontId="13" fillId="0" borderId="8" xfId="0" applyFont="1" applyBorder="1" applyAlignment="1">
      <alignment horizontal="left"/>
    </xf>
    <xf numFmtId="0" fontId="13" fillId="0" borderId="28" xfId="0" applyFont="1" applyBorder="1" applyAlignment="1">
      <alignment horizontal="left"/>
    </xf>
    <xf numFmtId="0" fontId="13" fillId="0" borderId="9" xfId="0" applyFont="1" applyBorder="1" applyAlignment="1">
      <alignment horizontal="left"/>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8" xfId="0" applyFont="1" applyBorder="1" applyAlignment="1">
      <alignment horizontal="left" wrapText="1"/>
    </xf>
    <xf numFmtId="0" fontId="6" fillId="0" borderId="6" xfId="0" applyFont="1" applyBorder="1" applyAlignment="1">
      <alignment horizontal="center"/>
    </xf>
    <xf numFmtId="0" fontId="6" fillId="0" borderId="7" xfId="0" applyFont="1" applyBorder="1" applyAlignment="1">
      <alignment horizontal="center"/>
    </xf>
    <xf numFmtId="0" fontId="6" fillId="0" borderId="8" xfId="0" applyFont="1" applyBorder="1" applyAlignment="1">
      <alignment horizontal="center"/>
    </xf>
    <xf numFmtId="0" fontId="6" fillId="0" borderId="12" xfId="0" applyFont="1" applyBorder="1" applyAlignment="1">
      <alignment horizontal="center"/>
    </xf>
    <xf numFmtId="0" fontId="7" fillId="0" borderId="12" xfId="0" applyFont="1" applyBorder="1" applyAlignment="1">
      <alignment horizontal="center"/>
    </xf>
    <xf numFmtId="0" fontId="3" fillId="5" borderId="12" xfId="0" applyFont="1" applyFill="1" applyBorder="1" applyAlignment="1" applyProtection="1">
      <alignment horizontal="center" wrapText="1"/>
      <protection locked="0"/>
    </xf>
    <xf numFmtId="0" fontId="3" fillId="5" borderId="6" xfId="0" applyFont="1" applyFill="1" applyBorder="1" applyAlignment="1" applyProtection="1">
      <alignment horizontal="center" wrapText="1"/>
      <protection locked="0"/>
    </xf>
    <xf numFmtId="0" fontId="3" fillId="5" borderId="7" xfId="0" applyFont="1" applyFill="1" applyBorder="1" applyAlignment="1" applyProtection="1">
      <alignment horizontal="center" wrapText="1"/>
      <protection locked="0"/>
    </xf>
    <xf numFmtId="0" fontId="3" fillId="5" borderId="8" xfId="0" applyFont="1" applyFill="1" applyBorder="1" applyAlignment="1" applyProtection="1">
      <alignment horizontal="center" wrapText="1"/>
      <protection locked="0"/>
    </xf>
    <xf numFmtId="0" fontId="3" fillId="5" borderId="6" xfId="0" applyFont="1" applyFill="1" applyBorder="1" applyAlignment="1" applyProtection="1">
      <alignment horizontal="left" vertical="top" wrapText="1"/>
      <protection locked="0"/>
    </xf>
    <xf numFmtId="0" fontId="3" fillId="5" borderId="7" xfId="0" applyFont="1" applyFill="1" applyBorder="1" applyAlignment="1" applyProtection="1">
      <alignment horizontal="left" vertical="top" wrapText="1"/>
      <protection locked="0"/>
    </xf>
    <xf numFmtId="0" fontId="3" fillId="5" borderId="8" xfId="0" applyFont="1" applyFill="1" applyBorder="1" applyAlignment="1" applyProtection="1">
      <alignment horizontal="left" vertical="top" wrapText="1"/>
      <protection locked="0"/>
    </xf>
    <xf numFmtId="0" fontId="7" fillId="0" borderId="0" xfId="0" applyFont="1" applyAlignment="1">
      <alignment horizontal="left" wrapText="1"/>
    </xf>
    <xf numFmtId="0" fontId="3" fillId="0" borderId="12" xfId="0" applyFont="1" applyBorder="1" applyAlignment="1">
      <alignment horizontal="right"/>
    </xf>
    <xf numFmtId="0" fontId="3" fillId="0" borderId="6" xfId="0" applyFont="1" applyBorder="1" applyAlignment="1">
      <alignment horizontal="right"/>
    </xf>
    <xf numFmtId="0" fontId="3" fillId="0" borderId="7" xfId="0" applyFont="1" applyBorder="1" applyAlignment="1">
      <alignment horizontal="right"/>
    </xf>
    <xf numFmtId="0" fontId="3" fillId="0" borderId="8" xfId="0" applyFont="1" applyBorder="1" applyAlignment="1">
      <alignment horizontal="right"/>
    </xf>
  </cellXfs>
  <cellStyles count="10">
    <cellStyle name="Comma" xfId="1" builtinId="3"/>
    <cellStyle name="Comma 2" xfId="4" xr:uid="{59596B4D-FB01-48EC-9D0B-C8EF97056630}"/>
    <cellStyle name="Comma 3" xfId="8" xr:uid="{84863A44-1956-4DF0-898E-17ED31E2424B}"/>
    <cellStyle name="Currency" xfId="2" builtinId="4"/>
    <cellStyle name="Currency 2" xfId="6" xr:uid="{76F3AF8F-A023-4DEC-9DF0-FB99AA8E126B}"/>
    <cellStyle name="Normal" xfId="0" builtinId="0"/>
    <cellStyle name="Normal 2" xfId="7" xr:uid="{4B0CB2A4-DC44-4BF7-9CDA-D55E83557008}"/>
    <cellStyle name="Normal 3" xfId="9" xr:uid="{60E064E1-D559-4F29-9245-14BF78AD3B97}"/>
    <cellStyle name="Percent" xfId="3" builtinId="5"/>
    <cellStyle name="Percent 2" xfId="5" xr:uid="{25C9A079-CD0B-43A3-96D4-848D6A9A59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85182</xdr:rowOff>
    </xdr:from>
    <xdr:to>
      <xdr:col>3</xdr:col>
      <xdr:colOff>2177143</xdr:colOff>
      <xdr:row>6</xdr:row>
      <xdr:rowOff>60689</xdr:rowOff>
    </xdr:to>
    <xdr:pic>
      <xdr:nvPicPr>
        <xdr:cNvPr id="2" name="Picture 1">
          <a:extLst>
            <a:ext uri="{FF2B5EF4-FFF2-40B4-BE49-F238E27FC236}">
              <a16:creationId xmlns:a16="http://schemas.microsoft.com/office/drawing/2014/main" id="{1D2729B4-F985-4E13-BC00-ACE878255428}"/>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182"/>
          <a:ext cx="11092543" cy="1518557"/>
        </a:xfrm>
        <a:prstGeom prst="rect">
          <a:avLst/>
        </a:prstGeom>
        <a:ln>
          <a:noFill/>
        </a:ln>
        <a:effectLst>
          <a:softEdge rad="112500"/>
        </a:effectLst>
      </xdr:spPr>
    </xdr:pic>
    <xdr:clientData/>
  </xdr:twoCellAnchor>
  <xdr:twoCellAnchor>
    <xdr:from>
      <xdr:col>0</xdr:col>
      <xdr:colOff>29527</xdr:colOff>
      <xdr:row>3</xdr:row>
      <xdr:rowOff>151585</xdr:rowOff>
    </xdr:from>
    <xdr:to>
      <xdr:col>3</xdr:col>
      <xdr:colOff>2002972</xdr:colOff>
      <xdr:row>5</xdr:row>
      <xdr:rowOff>63002</xdr:rowOff>
    </xdr:to>
    <xdr:sp macro="" textlink="">
      <xdr:nvSpPr>
        <xdr:cNvPr id="3" name="Rectangle 2">
          <a:extLst>
            <a:ext uri="{FF2B5EF4-FFF2-40B4-BE49-F238E27FC236}">
              <a16:creationId xmlns:a16="http://schemas.microsoft.com/office/drawing/2014/main" id="{9F0D9AD0-7CFD-48D3-B14A-F6A0067118D9}"/>
            </a:ext>
          </a:extLst>
        </xdr:cNvPr>
        <xdr:cNvSpPr/>
      </xdr:nvSpPr>
      <xdr:spPr>
        <a:xfrm>
          <a:off x="29527" y="723085"/>
          <a:ext cx="11003145" cy="69246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for 2022 Rate Applications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662803</xdr:colOff>
      <xdr:row>1</xdr:row>
      <xdr:rowOff>1090</xdr:rowOff>
    </xdr:from>
    <xdr:to>
      <xdr:col>3</xdr:col>
      <xdr:colOff>1832857</xdr:colOff>
      <xdr:row>2</xdr:row>
      <xdr:rowOff>52560</xdr:rowOff>
    </xdr:to>
    <xdr:sp macro="" textlink="">
      <xdr:nvSpPr>
        <xdr:cNvPr id="4" name="Rectangle 3">
          <a:extLst>
            <a:ext uri="{FF2B5EF4-FFF2-40B4-BE49-F238E27FC236}">
              <a16:creationId xmlns:a16="http://schemas.microsoft.com/office/drawing/2014/main" id="{294D7832-E33E-41C8-8F80-2E31647B9330}"/>
            </a:ext>
          </a:extLst>
        </xdr:cNvPr>
        <xdr:cNvSpPr/>
      </xdr:nvSpPr>
      <xdr:spPr>
        <a:xfrm>
          <a:off x="662803" y="191590"/>
          <a:ext cx="10199754" cy="24197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199072</xdr:colOff>
      <xdr:row>1</xdr:row>
      <xdr:rowOff>75248</xdr:rowOff>
    </xdr:from>
    <xdr:to>
      <xdr:col>0</xdr:col>
      <xdr:colOff>592164</xdr:colOff>
      <xdr:row>2</xdr:row>
      <xdr:rowOff>172234</xdr:rowOff>
    </xdr:to>
    <xdr:pic>
      <xdr:nvPicPr>
        <xdr:cNvPr id="5" name="Picture 4">
          <a:extLst>
            <a:ext uri="{FF2B5EF4-FFF2-40B4-BE49-F238E27FC236}">
              <a16:creationId xmlns:a16="http://schemas.microsoft.com/office/drawing/2014/main" id="{B440625D-9AA7-4A11-9DD9-E0586B1919D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9072" y="265748"/>
          <a:ext cx="393092" cy="2874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EA564A09-406F-4100-92CA-22BA36C414F6}"/>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B6E7DB16-FBC1-4330-8CA1-F7E332A90866}"/>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5E9026C2-2748-44A8-8B8A-6A9B1EA59D3E}"/>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50A8572D-29F4-4633-AFF5-2C847A2B5CC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85725</xdr:rowOff>
    </xdr:from>
    <xdr:to>
      <xdr:col>4</xdr:col>
      <xdr:colOff>1161220</xdr:colOff>
      <xdr:row>9</xdr:row>
      <xdr:rowOff>0</xdr:rowOff>
    </xdr:to>
    <xdr:pic>
      <xdr:nvPicPr>
        <xdr:cNvPr id="2" name="Picture 1">
          <a:extLst>
            <a:ext uri="{FF2B5EF4-FFF2-40B4-BE49-F238E27FC236}">
              <a16:creationId xmlns:a16="http://schemas.microsoft.com/office/drawing/2014/main" id="{AF737431-474E-4A1A-A485-F80853375DA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85725"/>
          <a:ext cx="8838370" cy="1628775"/>
        </a:xfrm>
        <a:prstGeom prst="rect">
          <a:avLst/>
        </a:prstGeom>
        <a:ln>
          <a:noFill/>
        </a:ln>
        <a:effectLst>
          <a:softEdge rad="112500"/>
        </a:effectLst>
      </xdr:spPr>
    </xdr:pic>
    <xdr:clientData/>
  </xdr:twoCellAnchor>
  <xdr:twoCellAnchor>
    <xdr:from>
      <xdr:col>0</xdr:col>
      <xdr:colOff>28575</xdr:colOff>
      <xdr:row>4</xdr:row>
      <xdr:rowOff>19050</xdr:rowOff>
    </xdr:from>
    <xdr:to>
      <xdr:col>4</xdr:col>
      <xdr:colOff>952500</xdr:colOff>
      <xdr:row>7</xdr:row>
      <xdr:rowOff>180975</xdr:rowOff>
    </xdr:to>
    <xdr:sp macro="" textlink="">
      <xdr:nvSpPr>
        <xdr:cNvPr id="3" name="Rectangle 2">
          <a:extLst>
            <a:ext uri="{FF2B5EF4-FFF2-40B4-BE49-F238E27FC236}">
              <a16:creationId xmlns:a16="http://schemas.microsoft.com/office/drawing/2014/main" id="{576D739A-6754-410D-8172-A3605ECE55D8}"/>
            </a:ext>
          </a:extLst>
        </xdr:cNvPr>
        <xdr:cNvSpPr/>
      </xdr:nvSpPr>
      <xdr:spPr>
        <a:xfrm>
          <a:off x="28575" y="781050"/>
          <a:ext cx="860107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1</xdr:row>
      <xdr:rowOff>19050</xdr:rowOff>
    </xdr:from>
    <xdr:to>
      <xdr:col>2</xdr:col>
      <xdr:colOff>920906</xdr:colOff>
      <xdr:row>2</xdr:row>
      <xdr:rowOff>79501</xdr:rowOff>
    </xdr:to>
    <xdr:sp macro="" textlink="">
      <xdr:nvSpPr>
        <xdr:cNvPr id="4" name="Rectangle 3">
          <a:extLst>
            <a:ext uri="{FF2B5EF4-FFF2-40B4-BE49-F238E27FC236}">
              <a16:creationId xmlns:a16="http://schemas.microsoft.com/office/drawing/2014/main" id="{B91CBAE4-D42B-457A-809F-A01F52C5535D}"/>
            </a:ext>
          </a:extLst>
        </xdr:cNvPr>
        <xdr:cNvSpPr/>
      </xdr:nvSpPr>
      <xdr:spPr>
        <a:xfrm>
          <a:off x="638175" y="209550"/>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1</xdr:row>
      <xdr:rowOff>38100</xdr:rowOff>
    </xdr:from>
    <xdr:to>
      <xdr:col>0</xdr:col>
      <xdr:colOff>598832</xdr:colOff>
      <xdr:row>2</xdr:row>
      <xdr:rowOff>143113</xdr:rowOff>
    </xdr:to>
    <xdr:pic>
      <xdr:nvPicPr>
        <xdr:cNvPr id="5" name="Picture 4">
          <a:extLst>
            <a:ext uri="{FF2B5EF4-FFF2-40B4-BE49-F238E27FC236}">
              <a16:creationId xmlns:a16="http://schemas.microsoft.com/office/drawing/2014/main" id="{7FD3E5F6-17A6-4546-8CE9-25095AAD3CE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228600"/>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15240</xdr:rowOff>
    </xdr:from>
    <xdr:to>
      <xdr:col>11</xdr:col>
      <xdr:colOff>528760</xdr:colOff>
      <xdr:row>8</xdr:row>
      <xdr:rowOff>112395</xdr:rowOff>
    </xdr:to>
    <xdr:pic>
      <xdr:nvPicPr>
        <xdr:cNvPr id="2" name="Picture 1">
          <a:extLst>
            <a:ext uri="{FF2B5EF4-FFF2-40B4-BE49-F238E27FC236}">
              <a16:creationId xmlns:a16="http://schemas.microsoft.com/office/drawing/2014/main" id="{4C5CC506-8111-4E84-B542-A063E94B3B8B}"/>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15240"/>
          <a:ext cx="12682660" cy="1544955"/>
        </a:xfrm>
        <a:prstGeom prst="rect">
          <a:avLst/>
        </a:prstGeom>
        <a:ln>
          <a:noFill/>
        </a:ln>
        <a:effectLst>
          <a:softEdge rad="112500"/>
        </a:effectLst>
      </xdr:spPr>
    </xdr:pic>
    <xdr:clientData/>
  </xdr:twoCellAnchor>
  <xdr:twoCellAnchor>
    <xdr:from>
      <xdr:col>0</xdr:col>
      <xdr:colOff>28575</xdr:colOff>
      <xdr:row>3</xdr:row>
      <xdr:rowOff>116205</xdr:rowOff>
    </xdr:from>
    <xdr:to>
      <xdr:col>11</xdr:col>
      <xdr:colOff>320040</xdr:colOff>
      <xdr:row>7</xdr:row>
      <xdr:rowOff>95250</xdr:rowOff>
    </xdr:to>
    <xdr:sp macro="" textlink="">
      <xdr:nvSpPr>
        <xdr:cNvPr id="3" name="Rectangle 2">
          <a:extLst>
            <a:ext uri="{FF2B5EF4-FFF2-40B4-BE49-F238E27FC236}">
              <a16:creationId xmlns:a16="http://schemas.microsoft.com/office/drawing/2014/main" id="{F847D274-9DE6-4CCA-A7C4-EBB7FEBF5778}"/>
            </a:ext>
          </a:extLst>
        </xdr:cNvPr>
        <xdr:cNvSpPr/>
      </xdr:nvSpPr>
      <xdr:spPr>
        <a:xfrm>
          <a:off x="28575" y="659130"/>
          <a:ext cx="12445365" cy="70294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Reasonability</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28575</xdr:colOff>
      <xdr:row>0</xdr:row>
      <xdr:rowOff>116205</xdr:rowOff>
    </xdr:from>
    <xdr:to>
      <xdr:col>8</xdr:col>
      <xdr:colOff>448466</xdr:colOff>
      <xdr:row>1</xdr:row>
      <xdr:rowOff>176656</xdr:rowOff>
    </xdr:to>
    <xdr:sp macro="" textlink="">
      <xdr:nvSpPr>
        <xdr:cNvPr id="4" name="Rectangle 3">
          <a:extLst>
            <a:ext uri="{FF2B5EF4-FFF2-40B4-BE49-F238E27FC236}">
              <a16:creationId xmlns:a16="http://schemas.microsoft.com/office/drawing/2014/main" id="{C6C6A2F3-C004-4EA0-97AC-9690E27B0A24}"/>
            </a:ext>
          </a:extLst>
        </xdr:cNvPr>
        <xdr:cNvSpPr/>
      </xdr:nvSpPr>
      <xdr:spPr>
        <a:xfrm>
          <a:off x="619125" y="116205"/>
          <a:ext cx="1021159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198120</xdr:colOff>
      <xdr:row>1</xdr:row>
      <xdr:rowOff>15240</xdr:rowOff>
    </xdr:from>
    <xdr:to>
      <xdr:col>0</xdr:col>
      <xdr:colOff>587402</xdr:colOff>
      <xdr:row>2</xdr:row>
      <xdr:rowOff>120253</xdr:rowOff>
    </xdr:to>
    <xdr:pic>
      <xdr:nvPicPr>
        <xdr:cNvPr id="5" name="Picture 4">
          <a:extLst>
            <a:ext uri="{FF2B5EF4-FFF2-40B4-BE49-F238E27FC236}">
              <a16:creationId xmlns:a16="http://schemas.microsoft.com/office/drawing/2014/main" id="{30CB74BA-963C-4986-9E52-A284A779F3A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98120" y="196215"/>
          <a:ext cx="389282" cy="2859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533400</xdr:colOff>
      <xdr:row>12</xdr:row>
      <xdr:rowOff>114300</xdr:rowOff>
    </xdr:to>
    <xdr:pic>
      <xdr:nvPicPr>
        <xdr:cNvPr id="2" name="Picture 1">
          <a:extLst>
            <a:ext uri="{FF2B5EF4-FFF2-40B4-BE49-F238E27FC236}">
              <a16:creationId xmlns:a16="http://schemas.microsoft.com/office/drawing/2014/main" id="{825AEF5D-12E5-43C0-BA85-6565FFF791B1}"/>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4468475" cy="2286000"/>
        </a:xfrm>
        <a:prstGeom prst="rect">
          <a:avLst/>
        </a:prstGeom>
        <a:ln>
          <a:noFill/>
        </a:ln>
        <a:effectLst>
          <a:softEdge rad="112500"/>
        </a:effectLst>
      </xdr:spPr>
    </xdr:pic>
    <xdr:clientData/>
  </xdr:twoCellAnchor>
  <xdr:twoCellAnchor>
    <xdr:from>
      <xdr:col>0</xdr:col>
      <xdr:colOff>0</xdr:colOff>
      <xdr:row>2</xdr:row>
      <xdr:rowOff>66675</xdr:rowOff>
    </xdr:from>
    <xdr:to>
      <xdr:col>17</xdr:col>
      <xdr:colOff>85725</xdr:colOff>
      <xdr:row>11</xdr:row>
      <xdr:rowOff>0</xdr:rowOff>
    </xdr:to>
    <xdr:sp macro="" textlink="">
      <xdr:nvSpPr>
        <xdr:cNvPr id="3" name="Rectangle 2">
          <a:extLst>
            <a:ext uri="{FF2B5EF4-FFF2-40B4-BE49-F238E27FC236}">
              <a16:creationId xmlns:a16="http://schemas.microsoft.com/office/drawing/2014/main" id="{B453A624-C465-4B52-82CC-5BE470504E32}"/>
            </a:ext>
          </a:extLst>
        </xdr:cNvPr>
        <xdr:cNvSpPr/>
      </xdr:nvSpPr>
      <xdr:spPr>
        <a:xfrm>
          <a:off x="0" y="428625"/>
          <a:ext cx="13420725" cy="15621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 -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Account 1588 and 1589 </a:t>
          </a:r>
        </a:p>
        <a:p>
          <a:pPr algn="ctr" rtl="0"/>
          <a:r>
            <a:rPr lang="en-CA" sz="32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Principal Adjustment Reconciliation</a:t>
          </a:r>
        </a:p>
        <a:p>
          <a:pPr algn="ctr" rtl="0"/>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2</xdr:col>
      <xdr:colOff>28575</xdr:colOff>
      <xdr:row>1</xdr:row>
      <xdr:rowOff>0</xdr:rowOff>
    </xdr:from>
    <xdr:to>
      <xdr:col>12</xdr:col>
      <xdr:colOff>320831</xdr:colOff>
      <xdr:row>2</xdr:row>
      <xdr:rowOff>60451</xdr:rowOff>
    </xdr:to>
    <xdr:sp macro="" textlink="">
      <xdr:nvSpPr>
        <xdr:cNvPr id="4" name="Rectangle 3">
          <a:extLst>
            <a:ext uri="{FF2B5EF4-FFF2-40B4-BE49-F238E27FC236}">
              <a16:creationId xmlns:a16="http://schemas.microsoft.com/office/drawing/2014/main" id="{B147EB96-EC14-4E32-9B8D-851DE3F8B610}"/>
            </a:ext>
          </a:extLst>
        </xdr:cNvPr>
        <xdr:cNvSpPr/>
      </xdr:nvSpPr>
      <xdr:spPr>
        <a:xfrm>
          <a:off x="1228725" y="180975"/>
          <a:ext cx="8893331" cy="241426"/>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sfsrv06\pro_conc\Documents%20and%20Settings\jfreitas\Configura&#231;&#245;es%20locais\Temp\Diret&#243;rio%20tempor&#225;rio%202%20para%20Banco%20de%20Dados%202005.zip\Controle%20de%20Gest&#227;o\Acompanhamento\Banco%20de%20Dados%2020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Lindsey\AppData\Local\Microsoft\Windows\Temporary%20Internet%20Files\Low\Content.IE5\HRXWV853\Dummy%20Fi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Cálculo"/>
      <sheetName val="Indicadores Econômicos"/>
      <sheetName val="Produções"/>
      <sheetName val="Rendimentos"/>
      <sheetName val="Consumos Específicos"/>
      <sheetName val="Energia Elétrica"/>
      <sheetName val="Preços Insumos"/>
      <sheetName val="Vendas"/>
      <sheetName val="Vendas US$"/>
      <sheetName val="Custos &amp; Despesas"/>
      <sheetName val="Custos &amp; Despesas US$"/>
      <sheetName val="Economicos"/>
      <sheetName val="Financeiros"/>
      <sheetName val="DRE"/>
      <sheetName val="DIF FAT FEV 01"/>
      <sheetName val="DRE- 2000"/>
      <sheetName val="Banco de Dados 2001"/>
      <sheetName val="Plan1"/>
      <sheetName val="Referencias"/>
      <sheetName val="January- Accrual"/>
      <sheetName val="February- Accru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5C558-98B5-4F47-A1A5-FD8C5933BC8A}">
  <sheetPr>
    <pageSetUpPr fitToPage="1"/>
  </sheetPr>
  <dimension ref="A5:K47"/>
  <sheetViews>
    <sheetView tabSelected="1" workbookViewId="0">
      <selection activeCell="D14" sqref="D14"/>
    </sheetView>
  </sheetViews>
  <sheetFormatPr defaultColWidth="9" defaultRowHeight="15" x14ac:dyDescent="0.25"/>
  <cols>
    <col min="1" max="1" width="10.28515625" customWidth="1"/>
    <col min="2" max="2" width="54.5703125" customWidth="1"/>
    <col min="3" max="3" width="70.5703125" customWidth="1"/>
    <col min="4" max="4" width="31" customWidth="1"/>
    <col min="5" max="5" width="19" customWidth="1"/>
    <col min="6" max="6" width="24.28515625" customWidth="1"/>
    <col min="7" max="7" width="15.85546875" customWidth="1"/>
    <col min="8" max="8" width="18" customWidth="1"/>
    <col min="9" max="9" width="17.5703125" customWidth="1"/>
    <col min="10" max="10" width="17.28515625" customWidth="1"/>
    <col min="11" max="11" width="18"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5" spans="1:6" ht="46.5" x14ac:dyDescent="0.25">
      <c r="D5" s="127"/>
    </row>
    <row r="10" spans="1:6" x14ac:dyDescent="0.25">
      <c r="D10" s="128" t="s">
        <v>180</v>
      </c>
    </row>
    <row r="12" spans="1:6" s="1" customFormat="1" x14ac:dyDescent="0.25">
      <c r="A12" s="26"/>
      <c r="B12" s="51"/>
      <c r="C12" s="26"/>
    </row>
    <row r="13" spans="1:6" s="1" customFormat="1" ht="14.25" x14ac:dyDescent="0.2">
      <c r="A13" s="51"/>
      <c r="B13" s="51"/>
      <c r="C13" s="51"/>
    </row>
    <row r="14" spans="1:6" s="1" customFormat="1" x14ac:dyDescent="0.2">
      <c r="A14" s="51"/>
      <c r="B14" s="51" t="s">
        <v>181</v>
      </c>
      <c r="C14" s="183"/>
      <c r="D14" s="51"/>
      <c r="E14" s="51"/>
      <c r="F14" s="51"/>
    </row>
    <row r="15" spans="1:6" s="1" customFormat="1" x14ac:dyDescent="0.2">
      <c r="A15" s="51"/>
      <c r="B15" s="51" t="s">
        <v>182</v>
      </c>
      <c r="C15" s="129"/>
      <c r="D15" s="51"/>
      <c r="E15" s="51"/>
      <c r="F15" s="51"/>
    </row>
    <row r="16" spans="1:6" s="1" customFormat="1" ht="15.75" thickBot="1" x14ac:dyDescent="0.25">
      <c r="A16" s="51"/>
      <c r="B16" s="130"/>
      <c r="C16" s="130"/>
    </row>
    <row r="17" spans="1:11" s="1" customFormat="1" ht="16.5" thickTop="1" thickBot="1" x14ac:dyDescent="0.3">
      <c r="A17"/>
      <c r="B17" s="131" t="s">
        <v>183</v>
      </c>
      <c r="C17" s="132" t="s">
        <v>184</v>
      </c>
    </row>
    <row r="18" spans="1:11" s="1" customFormat="1" x14ac:dyDescent="0.2">
      <c r="A18" s="51"/>
      <c r="B18" s="130"/>
      <c r="C18" s="130"/>
      <c r="D18" s="51"/>
      <c r="E18" s="51"/>
      <c r="F18" s="51"/>
    </row>
    <row r="19" spans="1:11" s="1" customFormat="1" x14ac:dyDescent="0.25">
      <c r="A19" s="133" t="s">
        <v>185</v>
      </c>
      <c r="B19"/>
      <c r="C19"/>
      <c r="D19"/>
      <c r="E19"/>
      <c r="F19"/>
      <c r="G19"/>
      <c r="H19"/>
      <c r="I19"/>
      <c r="J19"/>
      <c r="K19"/>
    </row>
    <row r="20" spans="1:11" s="1" customFormat="1" ht="34.9" customHeight="1" x14ac:dyDescent="0.25">
      <c r="A20"/>
      <c r="B20" s="199" t="s">
        <v>186</v>
      </c>
      <c r="C20" s="199"/>
      <c r="D20" s="134" t="s">
        <v>187</v>
      </c>
      <c r="E20" s="135"/>
      <c r="F20" s="136"/>
      <c r="G20" s="137"/>
      <c r="H20" s="137"/>
      <c r="I20" s="137"/>
      <c r="J20" s="137"/>
      <c r="K20" s="137"/>
    </row>
    <row r="21" spans="1:11" s="1" customFormat="1" ht="30" customHeight="1" x14ac:dyDescent="0.25">
      <c r="A21"/>
      <c r="B21" s="199" t="s">
        <v>188</v>
      </c>
      <c r="C21" s="199"/>
      <c r="D21" s="200">
        <v>2018</v>
      </c>
      <c r="E21" s="138"/>
      <c r="F21" s="138"/>
      <c r="G21" s="138"/>
      <c r="H21" s="138"/>
      <c r="I21" s="138"/>
      <c r="J21" s="138"/>
      <c r="K21" s="138"/>
    </row>
    <row r="22" spans="1:11" s="1" customFormat="1" x14ac:dyDescent="0.25">
      <c r="A22"/>
      <c r="B22" s="203" t="s">
        <v>189</v>
      </c>
      <c r="C22" s="203"/>
      <c r="D22" s="201"/>
      <c r="E22" s="135"/>
      <c r="F22" s="136"/>
      <c r="G22" s="137"/>
      <c r="H22" s="137"/>
      <c r="I22" s="137"/>
      <c r="J22" s="137"/>
      <c r="K22" s="137"/>
    </row>
    <row r="23" spans="1:11" s="1" customFormat="1" ht="29.25" customHeight="1" x14ac:dyDescent="0.25">
      <c r="A23"/>
      <c r="B23" s="204" t="s">
        <v>190</v>
      </c>
      <c r="C23" s="204"/>
      <c r="D23" s="201"/>
      <c r="E23" s="139"/>
      <c r="F23" s="139"/>
      <c r="G23" s="139"/>
      <c r="H23" s="139"/>
      <c r="I23" s="139"/>
      <c r="J23" s="139"/>
      <c r="K23" s="138"/>
    </row>
    <row r="24" spans="1:11" s="1" customFormat="1" ht="45.75" customHeight="1" x14ac:dyDescent="0.25">
      <c r="A24"/>
      <c r="B24" s="204" t="s">
        <v>191</v>
      </c>
      <c r="C24" s="204"/>
      <c r="D24" s="202"/>
      <c r="E24" s="140"/>
      <c r="F24" s="140"/>
      <c r="G24" s="140"/>
      <c r="H24" s="140"/>
      <c r="I24" s="140"/>
      <c r="J24" s="140"/>
      <c r="K24" s="141"/>
    </row>
    <row r="25" spans="1:11" s="1" customFormat="1" x14ac:dyDescent="0.25">
      <c r="A25"/>
      <c r="B25" s="142" t="s">
        <v>192</v>
      </c>
      <c r="C25" s="135"/>
      <c r="D25" s="135"/>
      <c r="E25" s="135"/>
      <c r="F25" s="136"/>
      <c r="G25" s="137"/>
      <c r="H25" s="137"/>
      <c r="I25" s="135"/>
      <c r="J25" s="137"/>
      <c r="K25" s="137"/>
    </row>
    <row r="26" spans="1:11" s="1" customFormat="1" ht="15.75" thickBot="1" x14ac:dyDescent="0.25">
      <c r="A26" s="51"/>
      <c r="B26" s="143"/>
      <c r="E26" s="51"/>
      <c r="F26" s="51"/>
    </row>
    <row r="27" spans="1:11" s="1" customFormat="1" ht="277.5" customHeight="1" thickBot="1" x14ac:dyDescent="0.25">
      <c r="A27" s="51"/>
      <c r="B27" s="196" t="s">
        <v>193</v>
      </c>
      <c r="C27" s="197"/>
      <c r="E27" s="51"/>
      <c r="F27" s="51"/>
    </row>
    <row r="28" spans="1:11" s="1" customFormat="1" ht="30" customHeight="1" thickBot="1" x14ac:dyDescent="0.25">
      <c r="A28" s="51"/>
      <c r="B28" s="198" t="s">
        <v>194</v>
      </c>
      <c r="C28" s="198"/>
      <c r="E28" s="51"/>
      <c r="F28" s="51"/>
    </row>
    <row r="29" spans="1:11" ht="22.15" hidden="1" customHeight="1" x14ac:dyDescent="0.25">
      <c r="A29" s="1"/>
      <c r="B29" s="26" t="s">
        <v>195</v>
      </c>
      <c r="C29" s="144"/>
      <c r="D29" s="124"/>
      <c r="E29" s="1"/>
      <c r="F29" s="1"/>
      <c r="G29" s="1"/>
      <c r="H29" s="1"/>
      <c r="I29" s="1"/>
    </row>
    <row r="30" spans="1:11" ht="75" x14ac:dyDescent="0.25">
      <c r="A30" s="1"/>
      <c r="B30" s="145" t="s">
        <v>6</v>
      </c>
      <c r="C30" s="73" t="s">
        <v>196</v>
      </c>
      <c r="D30" s="73" t="s">
        <v>197</v>
      </c>
      <c r="E30" s="73" t="s">
        <v>135</v>
      </c>
      <c r="F30" s="146" t="s">
        <v>168</v>
      </c>
      <c r="G30" s="73" t="s">
        <v>170</v>
      </c>
      <c r="H30" s="147" t="s">
        <v>198</v>
      </c>
      <c r="I30" s="148" t="s">
        <v>171</v>
      </c>
    </row>
    <row r="31" spans="1:11" hidden="1" x14ac:dyDescent="0.25">
      <c r="A31" s="1"/>
      <c r="B31" s="149">
        <v>2016</v>
      </c>
      <c r="C31" s="150">
        <v>0</v>
      </c>
      <c r="D31" s="150">
        <v>0</v>
      </c>
      <c r="E31" s="151">
        <v>0</v>
      </c>
      <c r="F31" s="152">
        <v>0</v>
      </c>
      <c r="G31" s="151">
        <v>0</v>
      </c>
      <c r="H31" s="151">
        <v>0</v>
      </c>
      <c r="I31" s="153">
        <f>IF(ISERROR(G31/H31),0,G31/H31)</f>
        <v>0</v>
      </c>
    </row>
    <row r="32" spans="1:11" hidden="1" x14ac:dyDescent="0.25">
      <c r="A32" s="1"/>
      <c r="B32" s="149">
        <v>2017</v>
      </c>
      <c r="C32" s="150">
        <v>0</v>
      </c>
      <c r="D32" s="150">
        <v>0</v>
      </c>
      <c r="E32" s="151">
        <v>0</v>
      </c>
      <c r="F32" s="152">
        <v>0</v>
      </c>
      <c r="G32" s="151">
        <v>0</v>
      </c>
      <c r="H32" s="151">
        <v>0</v>
      </c>
      <c r="I32" s="153">
        <f>IF(ISERROR(G32/H32),0,G32/H32)</f>
        <v>0</v>
      </c>
    </row>
    <row r="33" spans="1:9" hidden="1" x14ac:dyDescent="0.25">
      <c r="A33" s="1"/>
      <c r="B33" s="149">
        <v>2018</v>
      </c>
      <c r="C33" s="150">
        <v>0</v>
      </c>
      <c r="D33" s="150">
        <v>0</v>
      </c>
      <c r="E33" s="151">
        <v>0</v>
      </c>
      <c r="F33" s="152">
        <v>0</v>
      </c>
      <c r="G33" s="151">
        <v>0</v>
      </c>
      <c r="H33" s="151">
        <v>0</v>
      </c>
      <c r="I33" s="153">
        <f>IF(ISERROR(G33/H33),0,G33/H33)</f>
        <v>0</v>
      </c>
    </row>
    <row r="34" spans="1:9" x14ac:dyDescent="0.25">
      <c r="A34" s="1"/>
      <c r="B34" s="149">
        <v>2019</v>
      </c>
      <c r="C34" s="150">
        <f>'GA 2019'!$C$91</f>
        <v>3041675.5320192603</v>
      </c>
      <c r="D34" s="150">
        <f>'GA 2019'!$C$75</f>
        <v>9552315.2887736037</v>
      </c>
      <c r="E34" s="151">
        <f>SUM('GA 2019'!$C$76:$C$89)</f>
        <v>-5684372.3305027476</v>
      </c>
      <c r="F34" s="152">
        <f>'GA 2019'!$C$90</f>
        <v>3867942.9582708552</v>
      </c>
      <c r="G34" s="151">
        <f>F34-C34</f>
        <v>826267.42625159491</v>
      </c>
      <c r="H34" s="151">
        <f>'GA 2019'!$J$53</f>
        <v>143537354.39011261</v>
      </c>
      <c r="I34" s="153">
        <f>IF(ISERROR(G34/H34),0,G34/H34)</f>
        <v>5.7564626975492817E-3</v>
      </c>
    </row>
    <row r="35" spans="1:9" ht="15.75" thickBot="1" x14ac:dyDescent="0.3">
      <c r="A35" s="1"/>
      <c r="B35" s="154">
        <v>2020</v>
      </c>
      <c r="C35" s="155">
        <f>'GA 2020'!$C$91</f>
        <v>1158561.9274015077</v>
      </c>
      <c r="D35" s="155">
        <f>'GA 2020'!$C$75</f>
        <v>-5352233.7400000012</v>
      </c>
      <c r="E35" s="156">
        <f>SUM('GA 2020'!$C$76:$C$89)</f>
        <v>5170447.3338922868</v>
      </c>
      <c r="F35" s="157">
        <f>'GA 2020'!$C$90</f>
        <v>-181786.4061077144</v>
      </c>
      <c r="G35" s="156">
        <f>F35-C35</f>
        <v>-1340348.3335092221</v>
      </c>
      <c r="H35" s="156">
        <f>'GA 2020'!$J$53</f>
        <v>140005791.5134179</v>
      </c>
      <c r="I35" s="158">
        <f>IF(ISERROR(G35/H35),0,G35/H35)</f>
        <v>-9.573520630971652E-3</v>
      </c>
    </row>
    <row r="36" spans="1:9" ht="15.75" thickBot="1" x14ac:dyDescent="0.3">
      <c r="A36" s="1"/>
      <c r="B36" s="159" t="s">
        <v>199</v>
      </c>
      <c r="C36" s="160">
        <f t="shared" ref="C36:H36" si="0">SUM(C31:C35)</f>
        <v>4200237.4594207685</v>
      </c>
      <c r="D36" s="160">
        <f t="shared" si="0"/>
        <v>4200081.5487736026</v>
      </c>
      <c r="E36" s="160">
        <f t="shared" si="0"/>
        <v>-513924.9966104608</v>
      </c>
      <c r="F36" s="160">
        <f t="shared" si="0"/>
        <v>3686156.5521631408</v>
      </c>
      <c r="G36" s="160">
        <f t="shared" si="0"/>
        <v>-514080.90725762723</v>
      </c>
      <c r="H36" s="160">
        <f t="shared" si="0"/>
        <v>283543145.90353048</v>
      </c>
      <c r="I36" s="161" t="s">
        <v>200</v>
      </c>
    </row>
    <row r="37" spans="1:9" hidden="1" x14ac:dyDescent="0.25"/>
    <row r="38" spans="1:9" hidden="1" x14ac:dyDescent="0.25"/>
    <row r="39" spans="1:9" hidden="1" x14ac:dyDescent="0.25">
      <c r="C39" s="162"/>
    </row>
    <row r="40" spans="1:9" ht="34.9" customHeight="1" thickBot="1" x14ac:dyDescent="0.3">
      <c r="B40" s="26" t="s">
        <v>201</v>
      </c>
      <c r="C40" s="162"/>
    </row>
    <row r="41" spans="1:9" ht="15.75" thickBot="1" x14ac:dyDescent="0.3">
      <c r="B41" s="163" t="s">
        <v>6</v>
      </c>
      <c r="C41" s="164" t="s">
        <v>202</v>
      </c>
    </row>
    <row r="42" spans="1:9" hidden="1" x14ac:dyDescent="0.25">
      <c r="B42" s="165">
        <v>2016</v>
      </c>
      <c r="C42" s="166">
        <v>0</v>
      </c>
    </row>
    <row r="43" spans="1:9" hidden="1" x14ac:dyDescent="0.25">
      <c r="B43" s="149">
        <v>2017</v>
      </c>
      <c r="C43" s="167">
        <v>0</v>
      </c>
    </row>
    <row r="44" spans="1:9" hidden="1" x14ac:dyDescent="0.25">
      <c r="B44" s="149">
        <v>2018</v>
      </c>
      <c r="C44" s="167">
        <v>0</v>
      </c>
    </row>
    <row r="45" spans="1:9" x14ac:dyDescent="0.25">
      <c r="B45" s="149">
        <v>2019</v>
      </c>
      <c r="C45" s="167">
        <f>'Account 1588'!G18</f>
        <v>-1.7765881340112841E-2</v>
      </c>
    </row>
    <row r="46" spans="1:9" ht="15.75" thickBot="1" x14ac:dyDescent="0.3">
      <c r="B46" s="168">
        <v>2020</v>
      </c>
      <c r="C46" s="169">
        <f>'Account 1588'!G19</f>
        <v>-7.9999456135759414E-3</v>
      </c>
    </row>
    <row r="47" spans="1:9" ht="15.75" hidden="1" thickBot="1" x14ac:dyDescent="0.3">
      <c r="B47" s="159" t="s">
        <v>199</v>
      </c>
      <c r="C47" s="169">
        <f>'Account 1588'!G20</f>
        <v>-1.2103032209861921E-2</v>
      </c>
    </row>
  </sheetData>
  <mergeCells count="8">
    <mergeCell ref="B27:C27"/>
    <mergeCell ref="B28:C28"/>
    <mergeCell ref="B20:C20"/>
    <mergeCell ref="B21:C21"/>
    <mergeCell ref="D21:D24"/>
    <mergeCell ref="B22:C22"/>
    <mergeCell ref="B23:C23"/>
    <mergeCell ref="B24:C24"/>
  </mergeCells>
  <dataValidations count="2">
    <dataValidation type="list" allowBlank="1" showInputMessage="1" showErrorMessage="1" sqref="D21" xr:uid="{A2B5CB4D-A863-4F65-B758-33CA1506B40C}">
      <formula1>"2015,2016,2017,2018,2019"</formula1>
    </dataValidation>
    <dataValidation type="list" allowBlank="1" showInputMessage="1" showErrorMessage="1" sqref="C17" xr:uid="{ECEBC56D-6CC6-4B1F-8604-349CF47D7409}">
      <formula1>ListOfLDC</formula1>
    </dataValidation>
  </dataValidations>
  <pageMargins left="0.70866141732283472" right="0.70866141732283472" top="0.74803149606299213" bottom="0.74803149606299213" header="0.31496062992125984" footer="0.31496062992125984"/>
  <pageSetup scale="4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0563A-525F-4D74-B91F-9E76791E7B39}">
  <sheetPr>
    <pageSetUpPr fitToPage="1"/>
  </sheetPr>
  <dimension ref="A12:W97"/>
  <sheetViews>
    <sheetView topLeftCell="A36" workbookViewId="0">
      <selection activeCell="E91" sqref="E91"/>
    </sheetView>
  </sheetViews>
  <sheetFormatPr defaultColWidth="9" defaultRowHeight="15" x14ac:dyDescent="0.25"/>
  <cols>
    <col min="1" max="1" width="10.28515625" customWidth="1"/>
    <col min="2" max="2" width="53.85546875" customWidth="1"/>
    <col min="3" max="3" width="28" customWidth="1"/>
    <col min="4" max="4" width="23" customWidth="1"/>
    <col min="5" max="5" width="19" customWidth="1"/>
    <col min="6" max="6" width="24.28515625" customWidth="1"/>
    <col min="7" max="7" width="15.85546875" customWidth="1"/>
    <col min="8" max="8" width="18"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1" customFormat="1" x14ac:dyDescent="0.2">
      <c r="A12" s="51" t="s">
        <v>62</v>
      </c>
      <c r="B12" s="52" t="s">
        <v>63</v>
      </c>
      <c r="C12" s="53"/>
      <c r="D12" s="53"/>
      <c r="E12" s="53"/>
      <c r="F12" s="53"/>
      <c r="I12" s="51"/>
      <c r="J12" s="51"/>
      <c r="K12" s="51"/>
      <c r="L12" s="51"/>
      <c r="M12" s="51"/>
      <c r="N12" s="51"/>
      <c r="O12" s="51"/>
      <c r="P12" s="51"/>
      <c r="Q12" s="51"/>
      <c r="R12" s="51"/>
      <c r="S12" s="51"/>
    </row>
    <row r="13" spans="1:19" s="1" customFormat="1" x14ac:dyDescent="0.2">
      <c r="A13" s="51"/>
      <c r="B13" s="231" t="s">
        <v>6</v>
      </c>
      <c r="C13" s="231"/>
      <c r="D13" s="54">
        <v>2019</v>
      </c>
      <c r="E13" s="232"/>
      <c r="F13" s="233"/>
      <c r="G13" s="51"/>
      <c r="H13" s="51"/>
      <c r="I13" s="51"/>
      <c r="J13" s="51"/>
      <c r="K13" s="51"/>
      <c r="L13" s="51"/>
      <c r="M13" s="51"/>
      <c r="N13" s="51"/>
      <c r="O13" s="51"/>
      <c r="P13" s="51"/>
      <c r="Q13" s="51"/>
    </row>
    <row r="14" spans="1:19" s="1" customFormat="1" thickBot="1" x14ac:dyDescent="0.25">
      <c r="A14" s="51"/>
      <c r="B14" s="55" t="s">
        <v>64</v>
      </c>
      <c r="C14" s="56" t="s">
        <v>65</v>
      </c>
      <c r="D14" s="57">
        <v>4504881989.3495092</v>
      </c>
      <c r="E14" s="56" t="s">
        <v>66</v>
      </c>
      <c r="F14" s="58">
        <v>1</v>
      </c>
      <c r="G14" s="51"/>
      <c r="H14" s="51"/>
      <c r="I14" s="51"/>
      <c r="J14" s="51"/>
      <c r="K14" s="51"/>
      <c r="L14" s="51"/>
      <c r="M14" s="51"/>
      <c r="N14" s="51"/>
      <c r="O14" s="51"/>
      <c r="P14" s="51"/>
      <c r="Q14" s="51"/>
    </row>
    <row r="15" spans="1:19" s="1" customFormat="1" thickBot="1" x14ac:dyDescent="0.25">
      <c r="B15" s="55" t="s">
        <v>67</v>
      </c>
      <c r="C15" s="56" t="s">
        <v>68</v>
      </c>
      <c r="D15" s="57">
        <v>2220711068.2778411</v>
      </c>
      <c r="E15" s="56" t="s">
        <v>66</v>
      </c>
      <c r="F15" s="59">
        <f>IFERROR(D15/$D$14,0)</f>
        <v>0.49295654659280091</v>
      </c>
    </row>
    <row r="16" spans="1:19" s="1" customFormat="1" thickBot="1" x14ac:dyDescent="0.25">
      <c r="B16" s="55" t="s">
        <v>69</v>
      </c>
      <c r="C16" s="56" t="s">
        <v>70</v>
      </c>
      <c r="D16" s="57">
        <v>2284170921.0716681</v>
      </c>
      <c r="E16" s="56" t="s">
        <v>66</v>
      </c>
      <c r="F16" s="59">
        <f>IFERROR(D16/$D$14,0)</f>
        <v>0.50704345340719903</v>
      </c>
    </row>
    <row r="17" spans="1:8" s="1" customFormat="1" thickBot="1" x14ac:dyDescent="0.25">
      <c r="B17" s="55" t="s">
        <v>71</v>
      </c>
      <c r="C17" s="56" t="s">
        <v>72</v>
      </c>
      <c r="D17" s="57">
        <v>1007743376.8971242</v>
      </c>
      <c r="E17" s="56" t="s">
        <v>66</v>
      </c>
      <c r="F17" s="59">
        <f>IFERROR(D17/$D$14,0)</f>
        <v>0.22370028322154542</v>
      </c>
    </row>
    <row r="18" spans="1:8" s="1" customFormat="1" thickBot="1" x14ac:dyDescent="0.25">
      <c r="B18" s="55" t="s">
        <v>73</v>
      </c>
      <c r="C18" s="56" t="s">
        <v>74</v>
      </c>
      <c r="D18" s="57">
        <v>1276427544.1745441</v>
      </c>
      <c r="E18" s="56" t="s">
        <v>66</v>
      </c>
      <c r="F18" s="59">
        <f>IFERROR(D18/$D$14,0)</f>
        <v>0.28334317018565369</v>
      </c>
    </row>
    <row r="19" spans="1:8" s="1" customFormat="1" ht="34.5" customHeight="1" x14ac:dyDescent="0.2">
      <c r="B19" s="234" t="s">
        <v>75</v>
      </c>
      <c r="C19" s="234"/>
      <c r="D19" s="234"/>
      <c r="E19" s="234"/>
      <c r="F19" s="234"/>
      <c r="G19" s="235"/>
      <c r="H19" s="235"/>
    </row>
    <row r="20" spans="1:8" s="1" customFormat="1" ht="14.25" x14ac:dyDescent="0.2">
      <c r="D20" s="60"/>
    </row>
    <row r="21" spans="1:8" s="1" customFormat="1" x14ac:dyDescent="0.25">
      <c r="A21" s="1" t="s">
        <v>76</v>
      </c>
      <c r="B21" s="3" t="s">
        <v>77</v>
      </c>
    </row>
    <row r="22" spans="1:8" s="1" customFormat="1" x14ac:dyDescent="0.25">
      <c r="B22" s="3"/>
    </row>
    <row r="23" spans="1:8" s="1" customFormat="1" x14ac:dyDescent="0.25">
      <c r="B23" s="25" t="s">
        <v>78</v>
      </c>
      <c r="C23" s="61" t="s">
        <v>79</v>
      </c>
      <c r="E23" s="51"/>
    </row>
    <row r="24" spans="1:8" s="1" customFormat="1" ht="14.25" x14ac:dyDescent="0.2">
      <c r="E24" s="51"/>
    </row>
    <row r="25" spans="1:8" s="1" customFormat="1" x14ac:dyDescent="0.25">
      <c r="B25" s="236" t="s">
        <v>80</v>
      </c>
      <c r="C25" s="237"/>
      <c r="D25" s="237"/>
      <c r="E25" s="237"/>
      <c r="F25" s="237"/>
      <c r="G25" s="61" t="s">
        <v>30</v>
      </c>
    </row>
    <row r="26" spans="1:8" s="1" customFormat="1" ht="14.25" x14ac:dyDescent="0.2">
      <c r="E26" s="51"/>
    </row>
    <row r="27" spans="1:8" s="1" customFormat="1" x14ac:dyDescent="0.25">
      <c r="B27" s="236" t="s">
        <v>81</v>
      </c>
      <c r="C27" s="237"/>
      <c r="D27" s="237"/>
      <c r="E27" s="237"/>
      <c r="F27" s="237"/>
      <c r="G27" s="61" t="s">
        <v>30</v>
      </c>
    </row>
    <row r="28" spans="1:8" s="1" customFormat="1" ht="15" customHeight="1" x14ac:dyDescent="0.25">
      <c r="B28" s="62"/>
      <c r="C28" s="62"/>
      <c r="D28" s="62"/>
      <c r="E28" s="62"/>
      <c r="F28" s="62"/>
      <c r="G28" s="62"/>
      <c r="H28" s="62"/>
    </row>
    <row r="29" spans="1:8" s="1" customFormat="1" ht="15" hidden="1" customHeight="1" x14ac:dyDescent="0.25">
      <c r="B29" s="62"/>
      <c r="C29" s="62"/>
      <c r="D29" s="62"/>
      <c r="E29" s="62"/>
      <c r="F29" s="62"/>
      <c r="G29" s="62"/>
      <c r="H29" s="62"/>
    </row>
    <row r="30" spans="1:8" s="1" customFormat="1" ht="15" hidden="1" customHeight="1" x14ac:dyDescent="0.25">
      <c r="B30" s="62"/>
      <c r="C30" s="62"/>
      <c r="D30" s="62"/>
      <c r="E30" s="62"/>
      <c r="F30" s="62"/>
      <c r="G30" s="62"/>
      <c r="H30" s="62"/>
    </row>
    <row r="31" spans="1:8" s="1" customFormat="1" ht="15" hidden="1" customHeight="1" x14ac:dyDescent="0.25">
      <c r="B31" s="62"/>
      <c r="C31" s="62"/>
      <c r="D31" s="62"/>
      <c r="E31" s="62"/>
      <c r="F31" s="62"/>
      <c r="G31" s="62"/>
      <c r="H31" s="62"/>
    </row>
    <row r="32" spans="1:8" s="1" customFormat="1" ht="14.25" hidden="1" customHeight="1" x14ac:dyDescent="0.25">
      <c r="B32" s="62"/>
      <c r="C32" s="62"/>
      <c r="D32" s="62"/>
      <c r="E32" s="62"/>
      <c r="F32" s="62"/>
      <c r="G32" s="62"/>
      <c r="H32" s="62"/>
    </row>
    <row r="33" spans="1:23" s="1" customFormat="1" ht="14.25" hidden="1" customHeight="1" x14ac:dyDescent="0.25">
      <c r="B33" s="62"/>
      <c r="C33" s="62"/>
      <c r="D33" s="62"/>
      <c r="E33" s="62"/>
      <c r="F33" s="62"/>
      <c r="G33" s="62"/>
      <c r="H33" s="62"/>
    </row>
    <row r="34" spans="1:23" s="1" customFormat="1" ht="14.25" hidden="1" customHeight="1" x14ac:dyDescent="0.25">
      <c r="B34" s="62"/>
      <c r="C34" s="62"/>
      <c r="D34" s="62"/>
      <c r="E34" s="62"/>
      <c r="F34" s="62"/>
      <c r="G34" s="62"/>
      <c r="H34" s="62"/>
    </row>
    <row r="35" spans="1:23" s="1" customFormat="1" ht="14.25" hidden="1" customHeight="1" x14ac:dyDescent="0.25">
      <c r="B35" s="62"/>
      <c r="C35" s="62"/>
      <c r="D35" s="62"/>
      <c r="E35" s="62"/>
      <c r="F35" s="62"/>
      <c r="G35" s="62"/>
      <c r="H35" s="62"/>
    </row>
    <row r="36" spans="1:23" s="1" customFormat="1" ht="14.25" x14ac:dyDescent="0.2"/>
    <row r="37" spans="1:23" s="1" customFormat="1" x14ac:dyDescent="0.25">
      <c r="A37" s="1" t="s">
        <v>82</v>
      </c>
      <c r="B37" s="26" t="s">
        <v>83</v>
      </c>
      <c r="C37" s="3"/>
    </row>
    <row r="38" spans="1:23" s="1" customFormat="1" ht="15.75" thickBot="1" x14ac:dyDescent="0.3">
      <c r="B38" s="25" t="s">
        <v>6</v>
      </c>
      <c r="C38" s="39">
        <v>2019</v>
      </c>
      <c r="D38" s="51"/>
      <c r="E38" s="51"/>
      <c r="F38" s="63"/>
      <c r="G38" s="25"/>
      <c r="H38" s="25"/>
      <c r="I38" s="25"/>
      <c r="J38" s="25"/>
      <c r="K38" s="25"/>
      <c r="N38"/>
      <c r="O38"/>
      <c r="P38"/>
      <c r="Q38"/>
      <c r="R38"/>
      <c r="S38"/>
      <c r="T38"/>
      <c r="U38"/>
      <c r="V38"/>
      <c r="W38"/>
    </row>
    <row r="39" spans="1:23" s="62" customFormat="1" ht="80.25" customHeight="1" thickBot="1" x14ac:dyDescent="0.3">
      <c r="B39" s="64" t="s">
        <v>84</v>
      </c>
      <c r="C39" s="65" t="s">
        <v>85</v>
      </c>
      <c r="D39" s="66" t="s">
        <v>86</v>
      </c>
      <c r="E39" s="67" t="s">
        <v>87</v>
      </c>
      <c r="F39" s="68" t="s">
        <v>88</v>
      </c>
      <c r="G39" s="69" t="s">
        <v>89</v>
      </c>
      <c r="H39" s="69" t="s">
        <v>90</v>
      </c>
      <c r="I39" s="69" t="s">
        <v>91</v>
      </c>
      <c r="J39" s="69" t="s">
        <v>92</v>
      </c>
      <c r="K39" s="70" t="s">
        <v>93</v>
      </c>
      <c r="N39"/>
      <c r="O39"/>
      <c r="P39"/>
      <c r="Q39"/>
      <c r="R39"/>
      <c r="S39"/>
      <c r="T39"/>
      <c r="U39"/>
      <c r="V39"/>
      <c r="W39"/>
    </row>
    <row r="40" spans="1:23" s="62" customFormat="1" x14ac:dyDescent="0.25">
      <c r="B40" s="71"/>
      <c r="C40" s="72" t="s">
        <v>94</v>
      </c>
      <c r="D40" s="72" t="s">
        <v>95</v>
      </c>
      <c r="E40" s="73" t="s">
        <v>96</v>
      </c>
      <c r="F40" s="73" t="s">
        <v>97</v>
      </c>
      <c r="G40" s="73" t="s">
        <v>98</v>
      </c>
      <c r="H40" s="74" t="s">
        <v>99</v>
      </c>
      <c r="I40" s="73" t="s">
        <v>100</v>
      </c>
      <c r="J40" s="74" t="s">
        <v>101</v>
      </c>
      <c r="K40" s="75" t="s">
        <v>102</v>
      </c>
      <c r="N40"/>
      <c r="O40"/>
      <c r="P40"/>
      <c r="Q40"/>
      <c r="R40"/>
      <c r="S40"/>
      <c r="T40"/>
      <c r="U40"/>
      <c r="V40"/>
      <c r="W40"/>
    </row>
    <row r="41" spans="1:23" s="1" customFormat="1" x14ac:dyDescent="0.25">
      <c r="B41" s="76" t="s">
        <v>103</v>
      </c>
      <c r="C41" s="174">
        <v>114236665</v>
      </c>
      <c r="D41" s="174"/>
      <c r="E41" s="175"/>
      <c r="F41" s="77">
        <f>C41-D41+E41</f>
        <v>114236665</v>
      </c>
      <c r="G41" s="78">
        <v>6.7409999999999998E-2</v>
      </c>
      <c r="H41" s="79">
        <f>F41*G41</f>
        <v>7700693.5876500001</v>
      </c>
      <c r="I41" s="78">
        <v>8.0920000000000006E-2</v>
      </c>
      <c r="J41" s="80">
        <f>F41*I41</f>
        <v>9244030.9318000004</v>
      </c>
      <c r="K41" s="81">
        <f>J41-H41</f>
        <v>1543337.3441500003</v>
      </c>
      <c r="N41"/>
      <c r="O41"/>
      <c r="P41"/>
      <c r="Q41"/>
      <c r="R41"/>
      <c r="S41"/>
      <c r="T41"/>
      <c r="U41"/>
      <c r="V41"/>
      <c r="W41"/>
    </row>
    <row r="42" spans="1:23" s="1" customFormat="1" x14ac:dyDescent="0.25">
      <c r="B42" s="76" t="s">
        <v>104</v>
      </c>
      <c r="C42" s="174">
        <v>127720912</v>
      </c>
      <c r="D42" s="174"/>
      <c r="E42" s="175"/>
      <c r="F42" s="77">
        <f t="shared" ref="F42:F52" si="0">C42-D42+E42</f>
        <v>127720912</v>
      </c>
      <c r="G42" s="78">
        <v>9.6569999999999989E-2</v>
      </c>
      <c r="H42" s="79">
        <f t="shared" ref="H42:H52" si="1">F42*G42</f>
        <v>12334008.471839998</v>
      </c>
      <c r="I42" s="78">
        <v>8.8120000000000004E-2</v>
      </c>
      <c r="J42" s="80">
        <f t="shared" ref="J42:J52" si="2">F42*I42</f>
        <v>11254766.76544</v>
      </c>
      <c r="K42" s="81">
        <f t="shared" ref="K42:K52" si="3">J42-H42</f>
        <v>-1079241.7063999977</v>
      </c>
      <c r="N42"/>
      <c r="O42"/>
      <c r="P42"/>
      <c r="Q42"/>
      <c r="R42"/>
      <c r="S42"/>
      <c r="T42"/>
      <c r="U42"/>
      <c r="V42"/>
      <c r="W42"/>
    </row>
    <row r="43" spans="1:23" s="1" customFormat="1" x14ac:dyDescent="0.25">
      <c r="B43" s="76" t="s">
        <v>105</v>
      </c>
      <c r="C43" s="174">
        <v>112419543.28999999</v>
      </c>
      <c r="D43" s="174"/>
      <c r="E43" s="175"/>
      <c r="F43" s="77">
        <f t="shared" si="0"/>
        <v>112419543.28999999</v>
      </c>
      <c r="G43" s="78">
        <v>8.1049999999999997E-2</v>
      </c>
      <c r="H43" s="79">
        <f t="shared" si="1"/>
        <v>9111603.9836544991</v>
      </c>
      <c r="I43" s="78">
        <v>8.0409999999999995E-2</v>
      </c>
      <c r="J43" s="80">
        <f t="shared" si="2"/>
        <v>9039655.4759488981</v>
      </c>
      <c r="K43" s="81">
        <f t="shared" si="3"/>
        <v>-71948.507705600932</v>
      </c>
      <c r="N43"/>
      <c r="O43"/>
      <c r="P43"/>
      <c r="Q43"/>
      <c r="R43"/>
      <c r="S43"/>
      <c r="T43"/>
      <c r="U43"/>
      <c r="V43"/>
      <c r="W43"/>
    </row>
    <row r="44" spans="1:23" s="1" customFormat="1" x14ac:dyDescent="0.25">
      <c r="B44" s="76" t="s">
        <v>106</v>
      </c>
      <c r="C44" s="174">
        <v>101610376.59999999</v>
      </c>
      <c r="D44" s="174"/>
      <c r="E44" s="175"/>
      <c r="F44" s="77">
        <f t="shared" si="0"/>
        <v>101610376.59999999</v>
      </c>
      <c r="G44" s="78">
        <v>8.1290000000000001E-2</v>
      </c>
      <c r="H44" s="79">
        <f t="shared" si="1"/>
        <v>8259907.5138139995</v>
      </c>
      <c r="I44" s="78">
        <v>0.12333</v>
      </c>
      <c r="J44" s="80">
        <f t="shared" si="2"/>
        <v>12531607.746077999</v>
      </c>
      <c r="K44" s="81">
        <f t="shared" si="3"/>
        <v>4271700.232264</v>
      </c>
      <c r="N44"/>
      <c r="O44"/>
      <c r="P44"/>
      <c r="Q44"/>
      <c r="R44"/>
      <c r="S44"/>
      <c r="T44"/>
      <c r="U44"/>
      <c r="V44"/>
      <c r="W44"/>
    </row>
    <row r="45" spans="1:23" s="1" customFormat="1" x14ac:dyDescent="0.25">
      <c r="B45" s="76" t="s">
        <v>107</v>
      </c>
      <c r="C45" s="174">
        <v>102300096.19</v>
      </c>
      <c r="D45" s="174"/>
      <c r="E45" s="175"/>
      <c r="F45" s="77">
        <f t="shared" si="0"/>
        <v>102300096.19</v>
      </c>
      <c r="G45" s="78">
        <v>0.12859999999999999</v>
      </c>
      <c r="H45" s="79">
        <f t="shared" si="1"/>
        <v>13155792.370033998</v>
      </c>
      <c r="I45" s="78">
        <v>0.12604000000000001</v>
      </c>
      <c r="J45" s="80">
        <f t="shared" si="2"/>
        <v>12893904.123787601</v>
      </c>
      <c r="K45" s="81">
        <f t="shared" si="3"/>
        <v>-261888.2462463975</v>
      </c>
      <c r="N45"/>
      <c r="O45"/>
      <c r="P45"/>
      <c r="Q45"/>
      <c r="R45"/>
      <c r="S45"/>
      <c r="T45"/>
      <c r="U45"/>
      <c r="V45"/>
      <c r="W45"/>
    </row>
    <row r="46" spans="1:23" s="1" customFormat="1" x14ac:dyDescent="0.25">
      <c r="B46" s="76" t="s">
        <v>108</v>
      </c>
      <c r="C46" s="174">
        <v>107246982</v>
      </c>
      <c r="D46" s="174"/>
      <c r="E46" s="175"/>
      <c r="F46" s="77">
        <f t="shared" si="0"/>
        <v>107246982</v>
      </c>
      <c r="G46" s="78">
        <v>0.12444</v>
      </c>
      <c r="H46" s="79">
        <f t="shared" si="1"/>
        <v>13345814.44008</v>
      </c>
      <c r="I46" s="78">
        <v>0.13728000000000001</v>
      </c>
      <c r="J46" s="80">
        <f t="shared" si="2"/>
        <v>14722865.688960001</v>
      </c>
      <c r="K46" s="81">
        <f t="shared" si="3"/>
        <v>1377051.2488800008</v>
      </c>
      <c r="N46"/>
      <c r="O46"/>
      <c r="P46"/>
      <c r="Q46"/>
      <c r="R46"/>
      <c r="S46"/>
      <c r="T46"/>
      <c r="U46"/>
      <c r="V46"/>
      <c r="W46"/>
    </row>
    <row r="47" spans="1:23" s="1" customFormat="1" x14ac:dyDescent="0.25">
      <c r="B47" s="76" t="s">
        <v>109</v>
      </c>
      <c r="C47" s="175">
        <v>124396776.45999998</v>
      </c>
      <c r="D47" s="174"/>
      <c r="E47" s="175"/>
      <c r="F47" s="77">
        <f t="shared" si="0"/>
        <v>124396776.45999998</v>
      </c>
      <c r="G47" s="78">
        <v>0.13527</v>
      </c>
      <c r="H47" s="79">
        <f t="shared" si="1"/>
        <v>16827151.951744199</v>
      </c>
      <c r="I47" s="78">
        <v>9.6450000000000008E-2</v>
      </c>
      <c r="J47" s="80">
        <f t="shared" si="2"/>
        <v>11998069.089566998</v>
      </c>
      <c r="K47" s="81">
        <f t="shared" si="3"/>
        <v>-4829082.8621772006</v>
      </c>
      <c r="N47"/>
      <c r="O47"/>
      <c r="P47"/>
      <c r="Q47"/>
      <c r="R47"/>
      <c r="S47"/>
      <c r="T47"/>
      <c r="U47"/>
      <c r="V47"/>
      <c r="W47"/>
    </row>
    <row r="48" spans="1:23" s="1" customFormat="1" x14ac:dyDescent="0.25">
      <c r="B48" s="76" t="s">
        <v>110</v>
      </c>
      <c r="C48" s="175">
        <v>117677954.63999999</v>
      </c>
      <c r="D48" s="174"/>
      <c r="E48" s="175"/>
      <c r="F48" s="77">
        <f t="shared" si="0"/>
        <v>117677954.63999999</v>
      </c>
      <c r="G48" s="78">
        <v>7.2109999999999994E-2</v>
      </c>
      <c r="H48" s="79">
        <f t="shared" si="1"/>
        <v>8485757.3090903983</v>
      </c>
      <c r="I48" s="78">
        <v>0.12606999999999999</v>
      </c>
      <c r="J48" s="80">
        <f t="shared" si="2"/>
        <v>14835659.741464797</v>
      </c>
      <c r="K48" s="81">
        <f t="shared" si="3"/>
        <v>6349902.4323743992</v>
      </c>
      <c r="N48"/>
      <c r="O48"/>
      <c r="P48"/>
      <c r="Q48"/>
      <c r="R48"/>
      <c r="S48"/>
      <c r="T48"/>
      <c r="U48"/>
      <c r="V48"/>
      <c r="W48"/>
    </row>
    <row r="49" spans="2:23" s="1" customFormat="1" x14ac:dyDescent="0.25">
      <c r="B49" s="76" t="s">
        <v>111</v>
      </c>
      <c r="C49" s="175">
        <v>105733816.27000001</v>
      </c>
      <c r="D49" s="174"/>
      <c r="E49" s="175"/>
      <c r="F49" s="77">
        <f t="shared" si="0"/>
        <v>105733816.27000001</v>
      </c>
      <c r="G49" s="78">
        <v>0.12934000000000001</v>
      </c>
      <c r="H49" s="79">
        <f t="shared" si="1"/>
        <v>13675611.796361802</v>
      </c>
      <c r="I49" s="78">
        <v>0.12262999999999999</v>
      </c>
      <c r="J49" s="80">
        <f t="shared" si="2"/>
        <v>12966137.8891901</v>
      </c>
      <c r="K49" s="81">
        <f t="shared" si="3"/>
        <v>-709473.90717170201</v>
      </c>
      <c r="N49"/>
      <c r="O49"/>
      <c r="P49"/>
      <c r="Q49"/>
      <c r="R49"/>
      <c r="S49"/>
      <c r="T49"/>
      <c r="U49"/>
      <c r="V49"/>
      <c r="W49"/>
    </row>
    <row r="50" spans="2:23" s="1" customFormat="1" x14ac:dyDescent="0.25">
      <c r="B50" s="76" t="s">
        <v>112</v>
      </c>
      <c r="C50" s="175">
        <v>102724481.62</v>
      </c>
      <c r="D50" s="174"/>
      <c r="E50" s="175"/>
      <c r="F50" s="77">
        <f t="shared" si="0"/>
        <v>102724481.62</v>
      </c>
      <c r="G50" s="78">
        <v>0.17877999999999999</v>
      </c>
      <c r="H50" s="79">
        <f t="shared" si="1"/>
        <v>18365082.824023601</v>
      </c>
      <c r="I50" s="78">
        <v>0.1368</v>
      </c>
      <c r="J50" s="80">
        <f t="shared" si="2"/>
        <v>14052709.085616002</v>
      </c>
      <c r="K50" s="81">
        <f t="shared" si="3"/>
        <v>-4312373.7384075988</v>
      </c>
      <c r="N50"/>
      <c r="O50"/>
      <c r="P50"/>
      <c r="Q50"/>
      <c r="R50"/>
      <c r="S50"/>
      <c r="T50"/>
      <c r="U50"/>
      <c r="V50"/>
      <c r="W50"/>
    </row>
    <row r="51" spans="2:23" s="1" customFormat="1" x14ac:dyDescent="0.25">
      <c r="B51" s="76" t="s">
        <v>113</v>
      </c>
      <c r="C51" s="175">
        <v>101433861.30999999</v>
      </c>
      <c r="D51" s="174"/>
      <c r="E51" s="175"/>
      <c r="F51" s="77">
        <f t="shared" si="0"/>
        <v>101433861.30999999</v>
      </c>
      <c r="G51" s="78">
        <v>0.10726999999999999</v>
      </c>
      <c r="H51" s="79">
        <f t="shared" si="1"/>
        <v>10880810.302723698</v>
      </c>
      <c r="I51" s="78">
        <v>9.9530000000000007E-2</v>
      </c>
      <c r="J51" s="80">
        <f t="shared" si="2"/>
        <v>10095712.216184299</v>
      </c>
      <c r="K51" s="81">
        <f t="shared" si="3"/>
        <v>-785098.08653939888</v>
      </c>
      <c r="N51"/>
      <c r="O51"/>
      <c r="P51"/>
      <c r="Q51"/>
      <c r="R51"/>
      <c r="S51"/>
      <c r="T51"/>
      <c r="U51"/>
      <c r="V51"/>
      <c r="W51"/>
    </row>
    <row r="52" spans="2:23" s="1" customFormat="1" x14ac:dyDescent="0.25">
      <c r="B52" s="76" t="s">
        <v>114</v>
      </c>
      <c r="C52" s="176">
        <v>106235764.78999999</v>
      </c>
      <c r="D52" s="174"/>
      <c r="E52" s="175"/>
      <c r="F52" s="77">
        <f t="shared" si="0"/>
        <v>106235764.78999999</v>
      </c>
      <c r="G52" s="78">
        <v>8.5690000000000002E-2</v>
      </c>
      <c r="H52" s="79">
        <f t="shared" si="1"/>
        <v>9103342.6848550998</v>
      </c>
      <c r="I52" s="78">
        <v>9.3209999999999987E-2</v>
      </c>
      <c r="J52" s="80">
        <f t="shared" si="2"/>
        <v>9902235.6360758971</v>
      </c>
      <c r="K52" s="81">
        <f t="shared" si="3"/>
        <v>798892.95122079737</v>
      </c>
      <c r="N52"/>
      <c r="O52"/>
      <c r="P52"/>
      <c r="Q52"/>
      <c r="R52"/>
      <c r="S52"/>
      <c r="T52"/>
      <c r="U52"/>
      <c r="V52"/>
      <c r="W52"/>
    </row>
    <row r="53" spans="2:23" s="1" customFormat="1" ht="30.75" thickBot="1" x14ac:dyDescent="0.3">
      <c r="B53" s="82" t="s">
        <v>115</v>
      </c>
      <c r="C53" s="83">
        <f>SUM(C41:C52)</f>
        <v>1323737230.1699998</v>
      </c>
      <c r="D53" s="83">
        <f>SUM(D41:D52)</f>
        <v>0</v>
      </c>
      <c r="E53" s="83">
        <f>SUM(E41:E52)</f>
        <v>0</v>
      </c>
      <c r="F53" s="83">
        <f>SUM(F41:F52)</f>
        <v>1323737230.1699998</v>
      </c>
      <c r="G53" s="84"/>
      <c r="H53" s="85">
        <f>SUM(H41:H52)</f>
        <v>141245577.23587132</v>
      </c>
      <c r="I53" s="84"/>
      <c r="J53" s="85">
        <f>SUM(J41:J52)</f>
        <v>143537354.39011261</v>
      </c>
      <c r="K53" s="86">
        <f>SUM(K41:K52)</f>
        <v>2291777.1542413011</v>
      </c>
      <c r="N53"/>
      <c r="O53"/>
      <c r="P53"/>
      <c r="Q53"/>
      <c r="R53"/>
      <c r="S53"/>
      <c r="T53"/>
      <c r="U53"/>
      <c r="V53"/>
      <c r="W53"/>
    </row>
    <row r="54" spans="2:23" s="1" customFormat="1" ht="15.75" thickBot="1" x14ac:dyDescent="0.3">
      <c r="B54" s="87"/>
      <c r="C54" s="88"/>
      <c r="D54" s="88"/>
      <c r="E54" s="88"/>
      <c r="F54" s="88"/>
      <c r="G54" s="25"/>
      <c r="H54" s="89"/>
      <c r="I54" s="25"/>
      <c r="J54" s="89"/>
      <c r="K54" s="89"/>
      <c r="N54"/>
      <c r="O54"/>
      <c r="P54"/>
      <c r="Q54"/>
      <c r="R54"/>
      <c r="S54"/>
      <c r="T54"/>
      <c r="U54"/>
      <c r="V54"/>
      <c r="W54"/>
    </row>
    <row r="55" spans="2:23" s="1" customFormat="1" ht="60" x14ac:dyDescent="0.25">
      <c r="B55" s="87"/>
      <c r="C55" s="88"/>
      <c r="D55" s="88"/>
      <c r="E55" s="88"/>
      <c r="F55" s="88"/>
      <c r="G55" s="90" t="s">
        <v>116</v>
      </c>
      <c r="H55" s="91" t="s">
        <v>117</v>
      </c>
      <c r="I55" s="73" t="s">
        <v>118</v>
      </c>
      <c r="J55" s="92" t="s">
        <v>119</v>
      </c>
      <c r="K55" s="93" t="s">
        <v>120</v>
      </c>
      <c r="N55"/>
      <c r="O55"/>
      <c r="P55"/>
      <c r="Q55"/>
      <c r="R55"/>
      <c r="S55"/>
      <c r="T55"/>
      <c r="U55"/>
      <c r="V55"/>
      <c r="W55"/>
    </row>
    <row r="56" spans="2:23" s="1" customFormat="1" x14ac:dyDescent="0.25">
      <c r="G56" s="94" t="s">
        <v>121</v>
      </c>
      <c r="H56" s="95" t="s">
        <v>122</v>
      </c>
      <c r="I56" s="96" t="s">
        <v>123</v>
      </c>
      <c r="J56" s="97" t="s">
        <v>124</v>
      </c>
      <c r="K56" s="98" t="s">
        <v>125</v>
      </c>
      <c r="O56" s="99"/>
      <c r="P56" s="99"/>
      <c r="Q56" s="99"/>
      <c r="R56" s="99"/>
      <c r="S56" s="99"/>
      <c r="T56" s="99"/>
      <c r="U56" s="99"/>
      <c r="V56" s="99"/>
      <c r="W56" s="99"/>
    </row>
    <row r="57" spans="2:23" s="1" customFormat="1" thickBot="1" x14ac:dyDescent="0.25">
      <c r="G57" s="182">
        <v>1330665914.955796</v>
      </c>
      <c r="H57" s="100">
        <f>F53</f>
        <v>1323737230.1699998</v>
      </c>
      <c r="I57" s="100">
        <f>G57-H57</f>
        <v>6928684.7857961655</v>
      </c>
      <c r="J57" s="178">
        <v>0.10823098480612857</v>
      </c>
      <c r="K57" s="101">
        <f>I57*J57</f>
        <v>749898.37777795899</v>
      </c>
      <c r="O57" s="99"/>
      <c r="P57" s="99"/>
      <c r="Q57" s="99"/>
      <c r="R57" s="99"/>
      <c r="S57" s="99"/>
      <c r="T57" s="99"/>
      <c r="U57" s="99"/>
      <c r="V57" s="99"/>
      <c r="W57" s="99"/>
    </row>
    <row r="58" spans="2:23" s="1" customFormat="1" ht="35.450000000000003" customHeight="1" x14ac:dyDescent="0.2">
      <c r="G58" s="230" t="s">
        <v>126</v>
      </c>
      <c r="H58" s="230"/>
      <c r="I58" s="230"/>
      <c r="J58" s="230"/>
      <c r="K58" s="230"/>
      <c r="O58" s="99"/>
      <c r="P58" s="99"/>
      <c r="Q58" s="99"/>
      <c r="R58" s="99"/>
      <c r="S58" s="99"/>
      <c r="T58" s="99"/>
      <c r="U58" s="99"/>
      <c r="V58" s="99"/>
      <c r="W58" s="99"/>
    </row>
    <row r="59" spans="2:23" s="1" customFormat="1" ht="47.45" customHeight="1" thickBot="1" x14ac:dyDescent="0.25">
      <c r="G59" s="210" t="s">
        <v>127</v>
      </c>
      <c r="H59" s="210"/>
      <c r="I59" s="210"/>
      <c r="J59" s="210"/>
      <c r="K59" s="210"/>
      <c r="O59" s="99"/>
      <c r="P59" s="99"/>
      <c r="Q59" s="99"/>
      <c r="R59" s="99"/>
      <c r="S59" s="99"/>
      <c r="T59" s="99"/>
      <c r="U59" s="99"/>
      <c r="V59" s="99"/>
      <c r="W59" s="99"/>
    </row>
    <row r="60" spans="2:23" s="1" customFormat="1" ht="15.75" thickBot="1" x14ac:dyDescent="0.3">
      <c r="G60" s="102"/>
      <c r="H60" s="103"/>
      <c r="I60" s="104"/>
      <c r="J60" s="105" t="s">
        <v>128</v>
      </c>
      <c r="K60" s="106">
        <f>K53+K57</f>
        <v>3041675.5320192603</v>
      </c>
      <c r="O60" s="99"/>
      <c r="P60" s="99"/>
      <c r="Q60" s="99"/>
      <c r="R60" s="99"/>
      <c r="S60" s="99"/>
      <c r="T60" s="99"/>
      <c r="U60" s="99"/>
      <c r="V60" s="99"/>
      <c r="W60" s="99"/>
    </row>
    <row r="61" spans="2:23" s="1" customFormat="1" ht="45.6" customHeight="1" x14ac:dyDescent="0.25">
      <c r="H61" s="211" t="s">
        <v>129</v>
      </c>
      <c r="I61" s="211"/>
      <c r="J61" s="211"/>
      <c r="K61" s="107">
        <f>IFERROR(F53/D18,0)</f>
        <v>1.0370641374916822</v>
      </c>
      <c r="O61" s="99"/>
      <c r="P61" s="99"/>
      <c r="Q61" s="99"/>
      <c r="R61" s="99"/>
      <c r="S61" s="99"/>
      <c r="T61" s="99"/>
      <c r="U61" s="99"/>
      <c r="V61" s="99"/>
      <c r="W61" s="99"/>
    </row>
    <row r="62" spans="2:23" s="1" customFormat="1" ht="30" customHeight="1" x14ac:dyDescent="0.25">
      <c r="H62" s="211" t="s">
        <v>130</v>
      </c>
      <c r="I62" s="211"/>
      <c r="J62" s="211"/>
      <c r="K62" s="179">
        <v>1.0379</v>
      </c>
      <c r="O62" s="99"/>
      <c r="P62" s="99"/>
      <c r="Q62" s="99"/>
      <c r="R62" s="99"/>
      <c r="S62" s="99"/>
      <c r="T62" s="99"/>
      <c r="U62" s="99"/>
      <c r="V62" s="99"/>
      <c r="W62" s="99"/>
    </row>
    <row r="63" spans="2:23" s="1" customFormat="1" x14ac:dyDescent="0.25">
      <c r="H63" s="211" t="s">
        <v>36</v>
      </c>
      <c r="I63" s="211"/>
      <c r="J63" s="211"/>
      <c r="K63" s="108">
        <f>K61-K62</f>
        <v>-8.3586250831779729E-4</v>
      </c>
      <c r="O63" s="99"/>
      <c r="P63" s="99"/>
      <c r="Q63" s="99"/>
      <c r="R63" s="99"/>
      <c r="S63" s="99"/>
      <c r="T63" s="99"/>
      <c r="U63" s="99"/>
      <c r="V63" s="99"/>
      <c r="W63" s="99"/>
    </row>
    <row r="64" spans="2:23" s="1" customFormat="1" ht="26.45" customHeight="1" thickBot="1" x14ac:dyDescent="0.3">
      <c r="B64" s="212" t="s">
        <v>131</v>
      </c>
      <c r="C64" s="212"/>
      <c r="D64" s="212"/>
      <c r="H64" s="109"/>
      <c r="I64" s="109"/>
      <c r="J64" s="109"/>
      <c r="K64" s="108"/>
      <c r="O64" s="99"/>
      <c r="P64" s="99"/>
      <c r="Q64" s="99"/>
      <c r="R64" s="99"/>
      <c r="S64" s="99"/>
      <c r="T64" s="99"/>
      <c r="U64" s="99"/>
      <c r="V64" s="99"/>
      <c r="W64" s="99"/>
    </row>
    <row r="65" spans="1:23" s="1" customFormat="1" ht="15.75" thickBot="1" x14ac:dyDescent="0.3">
      <c r="B65" s="213" t="s">
        <v>132</v>
      </c>
      <c r="C65" s="214"/>
      <c r="D65" s="215"/>
      <c r="E65" s="46"/>
      <c r="F65" s="25" t="s">
        <v>133</v>
      </c>
      <c r="H65" s="109"/>
      <c r="I65" s="109"/>
      <c r="J65" s="109"/>
      <c r="K65" s="108"/>
      <c r="O65" s="99"/>
      <c r="P65" s="99"/>
      <c r="Q65" s="99"/>
      <c r="R65" s="99"/>
      <c r="S65" s="99"/>
      <c r="T65" s="99"/>
      <c r="U65" s="99"/>
      <c r="V65" s="99"/>
      <c r="W65" s="99"/>
    </row>
    <row r="66" spans="1:23" s="1" customFormat="1" ht="15" customHeight="1" x14ac:dyDescent="0.2">
      <c r="B66" s="216"/>
      <c r="C66" s="217"/>
      <c r="D66" s="218"/>
      <c r="E66" s="46"/>
      <c r="F66" s="213"/>
      <c r="G66" s="214"/>
      <c r="H66" s="214"/>
      <c r="I66" s="214"/>
      <c r="J66" s="214"/>
      <c r="K66" s="215"/>
      <c r="O66" s="99"/>
      <c r="P66" s="99"/>
      <c r="Q66" s="99"/>
      <c r="R66" s="99"/>
      <c r="S66" s="99"/>
      <c r="T66" s="99"/>
      <c r="U66" s="99"/>
      <c r="V66" s="99"/>
      <c r="W66" s="99"/>
    </row>
    <row r="67" spans="1:23" s="1" customFormat="1" ht="15" customHeight="1" x14ac:dyDescent="0.2">
      <c r="B67" s="216"/>
      <c r="C67" s="217"/>
      <c r="D67" s="218"/>
      <c r="E67" s="46"/>
      <c r="F67" s="216"/>
      <c r="G67" s="217"/>
      <c r="H67" s="217"/>
      <c r="I67" s="217"/>
      <c r="J67" s="217"/>
      <c r="K67" s="218"/>
      <c r="O67" s="99"/>
      <c r="P67" s="99"/>
      <c r="Q67" s="99"/>
      <c r="R67" s="99"/>
      <c r="S67" s="99"/>
      <c r="T67" s="99"/>
      <c r="U67" s="99"/>
      <c r="V67" s="99"/>
      <c r="W67" s="99"/>
    </row>
    <row r="68" spans="1:23" s="1" customFormat="1" ht="15" customHeight="1" x14ac:dyDescent="0.2">
      <c r="B68" s="216"/>
      <c r="C68" s="217"/>
      <c r="D68" s="218"/>
      <c r="E68" s="46"/>
      <c r="F68" s="216"/>
      <c r="G68" s="217"/>
      <c r="H68" s="217"/>
      <c r="I68" s="217"/>
      <c r="J68" s="217"/>
      <c r="K68" s="218"/>
      <c r="O68" s="99"/>
      <c r="P68" s="99"/>
      <c r="Q68" s="99"/>
      <c r="R68" s="99"/>
      <c r="S68" s="99"/>
      <c r="T68" s="99"/>
      <c r="U68" s="99"/>
      <c r="V68" s="99"/>
      <c r="W68" s="99"/>
    </row>
    <row r="69" spans="1:23" s="1" customFormat="1" ht="15" customHeight="1" x14ac:dyDescent="0.2">
      <c r="B69" s="216"/>
      <c r="C69" s="217"/>
      <c r="D69" s="218"/>
      <c r="E69" s="46"/>
      <c r="F69" s="216"/>
      <c r="G69" s="217"/>
      <c r="H69" s="217"/>
      <c r="I69" s="217"/>
      <c r="J69" s="217"/>
      <c r="K69" s="218"/>
      <c r="O69" s="99"/>
      <c r="P69" s="99"/>
      <c r="Q69" s="99"/>
      <c r="R69" s="99"/>
      <c r="S69" s="99"/>
      <c r="T69" s="99"/>
      <c r="U69" s="99"/>
      <c r="V69" s="99"/>
      <c r="W69" s="99"/>
    </row>
    <row r="70" spans="1:23" s="1" customFormat="1" ht="15" customHeight="1" x14ac:dyDescent="0.2">
      <c r="B70" s="216"/>
      <c r="C70" s="217"/>
      <c r="D70" s="218"/>
      <c r="E70" s="46"/>
      <c r="F70" s="216"/>
      <c r="G70" s="217"/>
      <c r="H70" s="217"/>
      <c r="I70" s="217"/>
      <c r="J70" s="217"/>
      <c r="K70" s="218"/>
      <c r="O70" s="99"/>
      <c r="P70" s="99"/>
      <c r="Q70" s="99"/>
      <c r="R70" s="99"/>
      <c r="S70" s="99"/>
      <c r="T70" s="99"/>
      <c r="U70" s="99"/>
      <c r="V70" s="99"/>
      <c r="W70" s="99"/>
    </row>
    <row r="71" spans="1:23" s="1" customFormat="1" ht="15.75" customHeight="1" thickBot="1" x14ac:dyDescent="0.25">
      <c r="B71" s="219"/>
      <c r="C71" s="220"/>
      <c r="D71" s="221"/>
      <c r="E71" s="46"/>
      <c r="F71" s="219"/>
      <c r="G71" s="220"/>
      <c r="H71" s="220"/>
      <c r="I71" s="220"/>
      <c r="J71" s="220"/>
      <c r="K71" s="221"/>
      <c r="O71" s="99"/>
      <c r="P71" s="99"/>
      <c r="Q71" s="99"/>
      <c r="R71" s="99"/>
      <c r="S71" s="99"/>
      <c r="T71" s="99"/>
      <c r="U71" s="99"/>
      <c r="V71" s="99"/>
      <c r="W71" s="99"/>
    </row>
    <row r="72" spans="1:23" s="1" customFormat="1" ht="37.15" customHeight="1" x14ac:dyDescent="0.25">
      <c r="A72" s="1" t="s">
        <v>134</v>
      </c>
      <c r="B72" s="26" t="s">
        <v>135</v>
      </c>
      <c r="C72" s="25"/>
      <c r="K72" s="110"/>
      <c r="O72" s="99"/>
      <c r="P72" s="99"/>
      <c r="Q72" s="99"/>
      <c r="R72" s="99"/>
      <c r="S72" s="99"/>
      <c r="T72" s="99"/>
      <c r="U72" s="99"/>
      <c r="V72" s="99"/>
      <c r="W72" s="99"/>
    </row>
    <row r="73" spans="1:23" s="1" customFormat="1" x14ac:dyDescent="0.25">
      <c r="B73" s="3"/>
      <c r="C73" s="25"/>
      <c r="K73" s="111"/>
    </row>
    <row r="74" spans="1:23" s="1" customFormat="1" ht="15" customHeight="1" x14ac:dyDescent="0.25">
      <c r="A74" s="31"/>
      <c r="B74" s="29" t="s">
        <v>136</v>
      </c>
      <c r="C74" s="112" t="s">
        <v>19</v>
      </c>
      <c r="D74" s="222" t="s">
        <v>137</v>
      </c>
      <c r="E74" s="222"/>
      <c r="F74" s="222"/>
      <c r="G74" s="222"/>
      <c r="H74" s="222"/>
      <c r="I74" s="223" t="s">
        <v>138</v>
      </c>
      <c r="J74" s="223"/>
      <c r="K74" s="223"/>
    </row>
    <row r="75" spans="1:23" s="1" customFormat="1" ht="56.45" customHeight="1" x14ac:dyDescent="0.25">
      <c r="A75" s="224" t="s">
        <v>139</v>
      </c>
      <c r="B75" s="225"/>
      <c r="C75" s="180">
        <v>9552315.2887736037</v>
      </c>
      <c r="D75" s="226"/>
      <c r="E75" s="227"/>
      <c r="F75" s="227"/>
      <c r="G75" s="227"/>
      <c r="H75" s="228"/>
      <c r="I75" s="113" t="s">
        <v>140</v>
      </c>
      <c r="J75" s="229" t="s">
        <v>141</v>
      </c>
      <c r="K75" s="229"/>
    </row>
    <row r="76" spans="1:23" s="1" customFormat="1" ht="28.5" x14ac:dyDescent="0.2">
      <c r="A76" s="114" t="s">
        <v>142</v>
      </c>
      <c r="B76" s="115" t="s">
        <v>143</v>
      </c>
      <c r="C76" s="180">
        <v>1956654</v>
      </c>
      <c r="D76" s="205" t="s">
        <v>144</v>
      </c>
      <c r="E76" s="205"/>
      <c r="F76" s="205"/>
      <c r="G76" s="205"/>
      <c r="H76" s="205"/>
      <c r="I76" s="61" t="s">
        <v>30</v>
      </c>
      <c r="J76" s="206"/>
      <c r="K76" s="206"/>
    </row>
    <row r="77" spans="1:23" s="1" customFormat="1" ht="28.5" x14ac:dyDescent="0.2">
      <c r="A77" s="114" t="s">
        <v>145</v>
      </c>
      <c r="B77" s="115" t="s">
        <v>146</v>
      </c>
      <c r="C77" s="180">
        <v>-841591.55870143883</v>
      </c>
      <c r="D77" s="207" t="s">
        <v>147</v>
      </c>
      <c r="E77" s="208"/>
      <c r="F77" s="208"/>
      <c r="G77" s="208"/>
      <c r="H77" s="209"/>
      <c r="I77" s="61" t="s">
        <v>30</v>
      </c>
      <c r="J77" s="206"/>
      <c r="K77" s="206"/>
      <c r="L77" s="51"/>
      <c r="M77" s="51"/>
      <c r="N77" s="51"/>
      <c r="O77" s="51"/>
    </row>
    <row r="78" spans="1:23" s="1" customFormat="1" ht="28.5" x14ac:dyDescent="0.2">
      <c r="A78" s="114" t="s">
        <v>148</v>
      </c>
      <c r="B78" s="115" t="s">
        <v>149</v>
      </c>
      <c r="C78" s="180">
        <v>-821562.48967861675</v>
      </c>
      <c r="D78" s="205" t="s">
        <v>150</v>
      </c>
      <c r="E78" s="205"/>
      <c r="F78" s="205"/>
      <c r="G78" s="205"/>
      <c r="H78" s="205"/>
      <c r="I78" s="61" t="s">
        <v>30</v>
      </c>
      <c r="J78" s="206"/>
      <c r="K78" s="206"/>
      <c r="L78" s="51"/>
      <c r="M78" s="51"/>
      <c r="N78" s="51"/>
      <c r="O78" s="51"/>
    </row>
    <row r="79" spans="1:23" s="1" customFormat="1" ht="28.5" x14ac:dyDescent="0.2">
      <c r="A79" s="114" t="s">
        <v>151</v>
      </c>
      <c r="B79" s="115" t="s">
        <v>152</v>
      </c>
      <c r="C79" s="180">
        <v>-566756.49859740143</v>
      </c>
      <c r="D79" s="207" t="s">
        <v>153</v>
      </c>
      <c r="E79" s="208"/>
      <c r="F79" s="208"/>
      <c r="G79" s="208"/>
      <c r="H79" s="209"/>
      <c r="I79" s="61" t="s">
        <v>30</v>
      </c>
      <c r="J79" s="206"/>
      <c r="K79" s="206"/>
      <c r="L79" s="51"/>
      <c r="M79" s="51"/>
      <c r="N79" s="51"/>
      <c r="O79" s="51"/>
    </row>
    <row r="80" spans="1:23" s="1" customFormat="1" ht="28.5" x14ac:dyDescent="0.2">
      <c r="A80" s="114" t="s">
        <v>154</v>
      </c>
      <c r="B80" s="115" t="s">
        <v>155</v>
      </c>
      <c r="C80" s="180"/>
      <c r="D80" s="205"/>
      <c r="E80" s="205"/>
      <c r="F80" s="205"/>
      <c r="G80" s="205"/>
      <c r="H80" s="205"/>
      <c r="I80" s="61"/>
      <c r="J80" s="206"/>
      <c r="K80" s="206"/>
      <c r="L80" s="51"/>
      <c r="M80" s="51"/>
      <c r="N80" s="51"/>
      <c r="O80" s="51"/>
    </row>
    <row r="81" spans="1:15" s="1" customFormat="1" ht="28.5" x14ac:dyDescent="0.2">
      <c r="A81" s="114" t="s">
        <v>156</v>
      </c>
      <c r="B81" s="115" t="s">
        <v>157</v>
      </c>
      <c r="C81" s="180"/>
      <c r="D81" s="205"/>
      <c r="E81" s="205"/>
      <c r="F81" s="205"/>
      <c r="G81" s="205"/>
      <c r="H81" s="205"/>
      <c r="I81" s="61"/>
      <c r="J81" s="206"/>
      <c r="K81" s="206"/>
      <c r="L81" s="51"/>
      <c r="M81" s="51"/>
      <c r="N81" s="51"/>
      <c r="O81" s="51"/>
    </row>
    <row r="82" spans="1:15" s="1" customFormat="1" ht="33.75" customHeight="1" x14ac:dyDescent="0.2">
      <c r="A82" s="114" t="s">
        <v>158</v>
      </c>
      <c r="B82" s="115" t="s">
        <v>159</v>
      </c>
      <c r="C82" s="180">
        <v>-2641112.5058531957</v>
      </c>
      <c r="D82" s="205" t="s">
        <v>163</v>
      </c>
      <c r="E82" s="205"/>
      <c r="F82" s="205"/>
      <c r="G82" s="205"/>
      <c r="H82" s="205"/>
      <c r="I82" s="61" t="s">
        <v>24</v>
      </c>
      <c r="J82" s="206" t="s">
        <v>164</v>
      </c>
      <c r="K82" s="206"/>
      <c r="L82" s="51"/>
      <c r="M82" s="51"/>
      <c r="N82" s="51"/>
      <c r="O82" s="51"/>
    </row>
    <row r="83" spans="1:15" s="1" customFormat="1" ht="28.5" x14ac:dyDescent="0.2">
      <c r="A83" s="116" t="s">
        <v>160</v>
      </c>
      <c r="B83" s="115" t="s">
        <v>161</v>
      </c>
      <c r="C83" s="180"/>
      <c r="D83" s="205"/>
      <c r="E83" s="205"/>
      <c r="F83" s="205"/>
      <c r="G83" s="205"/>
      <c r="H83" s="205"/>
      <c r="I83" s="61"/>
      <c r="J83" s="206"/>
      <c r="K83" s="206"/>
      <c r="L83" s="51"/>
      <c r="M83" s="51"/>
      <c r="N83" s="51"/>
      <c r="O83" s="51"/>
    </row>
    <row r="84" spans="1:15" s="1" customFormat="1" ht="14.25" x14ac:dyDescent="0.2">
      <c r="A84" s="116">
        <v>5</v>
      </c>
      <c r="B84" s="117" t="s">
        <v>162</v>
      </c>
      <c r="C84" s="180"/>
      <c r="D84" s="205"/>
      <c r="E84" s="205"/>
      <c r="F84" s="205"/>
      <c r="G84" s="205"/>
      <c r="H84" s="205"/>
      <c r="I84" s="61"/>
      <c r="J84" s="206"/>
      <c r="K84" s="206"/>
    </row>
    <row r="85" spans="1:15" s="1" customFormat="1" ht="14.25" x14ac:dyDescent="0.2">
      <c r="A85" s="116">
        <v>6</v>
      </c>
      <c r="B85" s="181" t="s">
        <v>52</v>
      </c>
      <c r="C85" s="180">
        <v>-2206341.8276720941</v>
      </c>
      <c r="D85" s="207" t="s">
        <v>208</v>
      </c>
      <c r="E85" s="208"/>
      <c r="F85" s="208"/>
      <c r="G85" s="208"/>
      <c r="H85" s="209"/>
      <c r="I85" s="61" t="s">
        <v>30</v>
      </c>
      <c r="J85" s="206"/>
      <c r="K85" s="206"/>
    </row>
    <row r="86" spans="1:15" s="1" customFormat="1" ht="28.5" x14ac:dyDescent="0.2">
      <c r="A86" s="116">
        <v>7</v>
      </c>
      <c r="B86" s="181" t="s">
        <v>165</v>
      </c>
      <c r="C86" s="180">
        <v>-563661.44999999995</v>
      </c>
      <c r="D86" s="205" t="s">
        <v>166</v>
      </c>
      <c r="E86" s="205"/>
      <c r="F86" s="205"/>
      <c r="G86" s="205"/>
      <c r="H86" s="205"/>
      <c r="I86" s="61" t="s">
        <v>30</v>
      </c>
      <c r="J86" s="206"/>
      <c r="K86" s="206"/>
    </row>
    <row r="87" spans="1:15" s="1" customFormat="1" ht="14.25" x14ac:dyDescent="0.2">
      <c r="A87" s="116">
        <v>8</v>
      </c>
      <c r="B87" s="181"/>
      <c r="C87" s="180"/>
      <c r="D87" s="207"/>
      <c r="E87" s="208"/>
      <c r="F87" s="208"/>
      <c r="G87" s="208"/>
      <c r="H87" s="209"/>
      <c r="I87" s="61"/>
      <c r="J87" s="206"/>
      <c r="K87" s="206"/>
    </row>
    <row r="88" spans="1:15" s="1" customFormat="1" ht="14.25" x14ac:dyDescent="0.2">
      <c r="A88" s="116">
        <v>9</v>
      </c>
      <c r="B88" s="181"/>
      <c r="C88" s="180"/>
      <c r="D88" s="205"/>
      <c r="E88" s="205"/>
      <c r="F88" s="205"/>
      <c r="G88" s="205"/>
      <c r="H88" s="205"/>
      <c r="I88" s="61"/>
      <c r="J88" s="206"/>
      <c r="K88" s="206"/>
    </row>
    <row r="89" spans="1:15" s="1" customFormat="1" ht="14.25" x14ac:dyDescent="0.2">
      <c r="A89" s="116">
        <v>10</v>
      </c>
      <c r="B89" s="181"/>
      <c r="C89" s="180"/>
      <c r="D89" s="205"/>
      <c r="E89" s="205"/>
      <c r="F89" s="205"/>
      <c r="G89" s="205"/>
      <c r="H89" s="205"/>
      <c r="I89" s="61"/>
      <c r="J89" s="206"/>
      <c r="K89" s="206"/>
    </row>
    <row r="90" spans="1:15" s="1" customFormat="1" ht="30" x14ac:dyDescent="0.25">
      <c r="A90" s="1" t="s">
        <v>167</v>
      </c>
      <c r="B90" s="62" t="s">
        <v>168</v>
      </c>
      <c r="C90" s="118">
        <f>SUM(C75:C89)</f>
        <v>3867942.9582708552</v>
      </c>
      <c r="D90" s="119"/>
      <c r="E90" s="119"/>
      <c r="F90" s="119"/>
      <c r="G90" s="119"/>
    </row>
    <row r="91" spans="1:15" s="1" customFormat="1" ht="30" x14ac:dyDescent="0.25">
      <c r="B91" s="87" t="s">
        <v>169</v>
      </c>
      <c r="C91" s="120">
        <f>K60</f>
        <v>3041675.5320192603</v>
      </c>
      <c r="D91" s="119"/>
      <c r="E91" s="119"/>
      <c r="F91" s="119"/>
      <c r="G91" s="119"/>
    </row>
    <row r="92" spans="1:15" s="1" customFormat="1" x14ac:dyDescent="0.25">
      <c r="B92" s="87" t="s">
        <v>170</v>
      </c>
      <c r="C92" s="121">
        <f>C90-C91</f>
        <v>826267.42625159491</v>
      </c>
    </row>
    <row r="93" spans="1:15" s="1" customFormat="1" ht="30.75" thickBot="1" x14ac:dyDescent="0.3">
      <c r="B93" s="87" t="s">
        <v>171</v>
      </c>
      <c r="C93" s="122">
        <f>IF(ISERROR(C92/J53),0,C92/J53)</f>
        <v>5.7564626975492817E-3</v>
      </c>
      <c r="D93" s="4" t="str">
        <f>IF(AND(C93&lt;0.01,C93&gt;-0.01),"","Unresolved differences of greater than + or - 1% should be explained")</f>
        <v/>
      </c>
      <c r="F93" s="51"/>
    </row>
    <row r="94" spans="1:15" s="1" customFormat="1" ht="15.75" thickTop="1" x14ac:dyDescent="0.25">
      <c r="B94" s="25"/>
      <c r="C94" s="123"/>
      <c r="D94" s="124"/>
      <c r="G94" s="51"/>
    </row>
    <row r="95" spans="1:15" s="1" customFormat="1" x14ac:dyDescent="0.25">
      <c r="B95" s="25"/>
      <c r="C95" s="123"/>
      <c r="D95" s="125"/>
    </row>
    <row r="96" spans="1:15" s="1" customFormat="1" ht="14.25" x14ac:dyDescent="0.2"/>
    <row r="97" s="1" customFormat="1" ht="14.25" x14ac:dyDescent="0.2"/>
  </sheetData>
  <mergeCells count="46">
    <mergeCell ref="G58:K58"/>
    <mergeCell ref="B13:C13"/>
    <mergeCell ref="E13:F13"/>
    <mergeCell ref="B19:H19"/>
    <mergeCell ref="B25:F25"/>
    <mergeCell ref="B27:F27"/>
    <mergeCell ref="D76:H76"/>
    <mergeCell ref="J76:K76"/>
    <mergeCell ref="G59:K59"/>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9:H89"/>
    <mergeCell ref="J89:K89"/>
    <mergeCell ref="D86:H86"/>
    <mergeCell ref="J86:K86"/>
    <mergeCell ref="D87:H87"/>
    <mergeCell ref="J87:K87"/>
    <mergeCell ref="D88:H88"/>
    <mergeCell ref="J88:K88"/>
  </mergeCells>
  <dataValidations count="2">
    <dataValidation type="list" sqref="C23" xr:uid="{060F942E-2326-453C-815B-7FF84F36F2BE}">
      <formula1>"1st Estimate, 2nd Estimate, Actual"</formula1>
    </dataValidation>
    <dataValidation type="list" allowBlank="1" showInputMessage="1" showErrorMessage="1" sqref="G27 G25 I76:I89" xr:uid="{B26DA4C0-8C65-4618-A60D-F0F3F6A4AF92}">
      <formula1>"Yes,No"</formula1>
    </dataValidation>
  </dataValidations>
  <pageMargins left="0.70866141732283472" right="0.70866141732283472" top="0.74803149606299213" bottom="0.74803149606299213" header="0.31496062992125984" footer="0.31496062992125984"/>
  <pageSetup scale="48" fitToHeight="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2B3F8-957C-4939-8484-7A14DBEAF996}">
  <sheetPr>
    <pageSetUpPr fitToPage="1"/>
  </sheetPr>
  <dimension ref="A12:W97"/>
  <sheetViews>
    <sheetView workbookViewId="0">
      <selection activeCell="D92" sqref="D92"/>
    </sheetView>
  </sheetViews>
  <sheetFormatPr defaultColWidth="9" defaultRowHeight="15" x14ac:dyDescent="0.25"/>
  <cols>
    <col min="1" max="1" width="10.28515625" customWidth="1"/>
    <col min="2" max="2" width="53.85546875" customWidth="1"/>
    <col min="3" max="3" width="28" customWidth="1"/>
    <col min="4" max="4" width="23" customWidth="1"/>
    <col min="5" max="5" width="19" customWidth="1"/>
    <col min="6" max="6" width="24.28515625" customWidth="1"/>
    <col min="7" max="7" width="15.85546875" customWidth="1"/>
    <col min="8" max="8" width="18" customWidth="1"/>
    <col min="9" max="11" width="20.5703125" customWidth="1"/>
    <col min="12" max="12" width="10.5703125" customWidth="1"/>
    <col min="13" max="13" width="10.28515625" customWidth="1"/>
    <col min="14" max="14" width="11.85546875" customWidth="1"/>
    <col min="15" max="15" width="10.5703125" customWidth="1"/>
    <col min="16" max="16" width="10.28515625" customWidth="1"/>
    <col min="17" max="18" width="10.5703125" customWidth="1"/>
    <col min="19" max="19" width="11" customWidth="1"/>
    <col min="20" max="20" width="13" customWidth="1"/>
    <col min="21" max="21" width="10.85546875" customWidth="1"/>
    <col min="22" max="22" width="11.28515625" customWidth="1"/>
  </cols>
  <sheetData>
    <row r="12" spans="1:19" s="1" customFormat="1" x14ac:dyDescent="0.2">
      <c r="A12" s="51" t="s">
        <v>62</v>
      </c>
      <c r="B12" s="52" t="s">
        <v>63</v>
      </c>
      <c r="C12" s="53"/>
      <c r="D12" s="53"/>
      <c r="E12" s="53"/>
      <c r="F12" s="53"/>
      <c r="I12" s="51"/>
      <c r="J12" s="51"/>
      <c r="K12" s="51"/>
      <c r="L12" s="51"/>
      <c r="M12" s="51"/>
      <c r="N12" s="51"/>
      <c r="O12" s="51"/>
      <c r="P12" s="51"/>
      <c r="Q12" s="51"/>
      <c r="R12" s="51"/>
      <c r="S12" s="51"/>
    </row>
    <row r="13" spans="1:19" s="1" customFormat="1" x14ac:dyDescent="0.2">
      <c r="A13" s="51"/>
      <c r="B13" s="231" t="s">
        <v>6</v>
      </c>
      <c r="C13" s="231"/>
      <c r="D13" s="54">
        <v>2020</v>
      </c>
      <c r="E13" s="232"/>
      <c r="F13" s="233"/>
      <c r="G13" s="51"/>
      <c r="H13" s="51"/>
      <c r="I13" s="51"/>
      <c r="J13" s="51"/>
      <c r="K13" s="51"/>
      <c r="L13" s="51"/>
      <c r="M13" s="51"/>
      <c r="N13" s="51"/>
      <c r="O13" s="51"/>
      <c r="P13" s="51"/>
      <c r="Q13" s="51"/>
    </row>
    <row r="14" spans="1:19" s="1" customFormat="1" thickBot="1" x14ac:dyDescent="0.25">
      <c r="A14" s="51"/>
      <c r="B14" s="55" t="s">
        <v>64</v>
      </c>
      <c r="C14" s="56" t="s">
        <v>65</v>
      </c>
      <c r="D14" s="57">
        <v>4501188302</v>
      </c>
      <c r="E14" s="56" t="s">
        <v>66</v>
      </c>
      <c r="F14" s="58">
        <v>1</v>
      </c>
      <c r="G14" s="51"/>
      <c r="H14" s="51"/>
      <c r="I14" s="51"/>
      <c r="J14" s="51"/>
      <c r="K14" s="51"/>
      <c r="L14" s="51"/>
      <c r="M14" s="51"/>
      <c r="N14" s="51"/>
      <c r="O14" s="51"/>
      <c r="P14" s="51"/>
      <c r="Q14" s="51"/>
    </row>
    <row r="15" spans="1:19" s="1" customFormat="1" thickBot="1" x14ac:dyDescent="0.25">
      <c r="B15" s="55" t="s">
        <v>67</v>
      </c>
      <c r="C15" s="56" t="s">
        <v>68</v>
      </c>
      <c r="D15" s="57">
        <v>2368790187</v>
      </c>
      <c r="E15" s="56" t="s">
        <v>66</v>
      </c>
      <c r="F15" s="59">
        <f>IFERROR(D15/$D$14,0)</f>
        <v>0.52625885167867392</v>
      </c>
    </row>
    <row r="16" spans="1:19" s="1" customFormat="1" thickBot="1" x14ac:dyDescent="0.25">
      <c r="B16" s="55" t="s">
        <v>69</v>
      </c>
      <c r="C16" s="56" t="s">
        <v>70</v>
      </c>
      <c r="D16" s="57">
        <v>2132398115</v>
      </c>
      <c r="E16" s="56" t="s">
        <v>66</v>
      </c>
      <c r="F16" s="59">
        <f>IFERROR(D16/$D$14,0)</f>
        <v>0.47374114832132608</v>
      </c>
    </row>
    <row r="17" spans="1:8" s="1" customFormat="1" thickBot="1" x14ac:dyDescent="0.25">
      <c r="B17" s="55" t="s">
        <v>71</v>
      </c>
      <c r="C17" s="56" t="s">
        <v>72</v>
      </c>
      <c r="D17" s="57">
        <v>926971415</v>
      </c>
      <c r="E17" s="56" t="s">
        <v>66</v>
      </c>
      <c r="F17" s="59">
        <f>IFERROR(D17/$D$14,0)</f>
        <v>0.20593926599074325</v>
      </c>
    </row>
    <row r="18" spans="1:8" s="1" customFormat="1" thickBot="1" x14ac:dyDescent="0.25">
      <c r="B18" s="55" t="s">
        <v>73</v>
      </c>
      <c r="C18" s="56" t="s">
        <v>74</v>
      </c>
      <c r="D18" s="57">
        <v>1205426700</v>
      </c>
      <c r="E18" s="56" t="s">
        <v>66</v>
      </c>
      <c r="F18" s="59">
        <f>IFERROR(D18/$D$14,0)</f>
        <v>0.26780188233058283</v>
      </c>
    </row>
    <row r="19" spans="1:8" s="1" customFormat="1" ht="34.5" customHeight="1" x14ac:dyDescent="0.2">
      <c r="B19" s="234" t="s">
        <v>75</v>
      </c>
      <c r="C19" s="234"/>
      <c r="D19" s="234"/>
      <c r="E19" s="234"/>
      <c r="F19" s="234"/>
      <c r="G19" s="235"/>
      <c r="H19" s="235"/>
    </row>
    <row r="20" spans="1:8" s="1" customFormat="1" ht="14.25" x14ac:dyDescent="0.2">
      <c r="D20" s="60"/>
    </row>
    <row r="21" spans="1:8" s="1" customFormat="1" x14ac:dyDescent="0.25">
      <c r="A21" s="1" t="s">
        <v>76</v>
      </c>
      <c r="B21" s="3" t="s">
        <v>77</v>
      </c>
    </row>
    <row r="22" spans="1:8" s="1" customFormat="1" x14ac:dyDescent="0.25">
      <c r="B22" s="3"/>
    </row>
    <row r="23" spans="1:8" s="1" customFormat="1" x14ac:dyDescent="0.25">
      <c r="B23" s="25" t="s">
        <v>78</v>
      </c>
      <c r="C23" s="61" t="s">
        <v>79</v>
      </c>
      <c r="D23" s="1" t="s">
        <v>172</v>
      </c>
      <c r="E23" s="51"/>
    </row>
    <row r="24" spans="1:8" s="1" customFormat="1" ht="14.25" x14ac:dyDescent="0.2"/>
    <row r="25" spans="1:8" s="1" customFormat="1" ht="59.45" customHeight="1" x14ac:dyDescent="0.2">
      <c r="B25" s="240" t="s">
        <v>173</v>
      </c>
      <c r="C25" s="240"/>
      <c r="D25" s="240"/>
      <c r="E25" s="240"/>
      <c r="G25" s="61" t="s">
        <v>30</v>
      </c>
    </row>
    <row r="26" spans="1:8" s="1" customFormat="1" ht="14.25" x14ac:dyDescent="0.2"/>
    <row r="27" spans="1:8" s="1" customFormat="1" x14ac:dyDescent="0.25">
      <c r="B27" s="25" t="s">
        <v>80</v>
      </c>
      <c r="C27"/>
      <c r="D27"/>
      <c r="E27"/>
      <c r="G27" s="61" t="s">
        <v>30</v>
      </c>
    </row>
    <row r="28" spans="1:8" s="1" customFormat="1" ht="15" customHeight="1" x14ac:dyDescent="0.25">
      <c r="E28" s="51"/>
      <c r="H28" s="62"/>
    </row>
    <row r="29" spans="1:8" s="1" customFormat="1" ht="15" customHeight="1" x14ac:dyDescent="0.25">
      <c r="B29" s="25" t="s">
        <v>81</v>
      </c>
      <c r="C29"/>
      <c r="D29"/>
      <c r="E29"/>
      <c r="F29"/>
      <c r="G29" s="61" t="s">
        <v>30</v>
      </c>
      <c r="H29" s="62"/>
    </row>
    <row r="30" spans="1:8" s="1" customFormat="1" ht="15" hidden="1" customHeight="1" x14ac:dyDescent="0.25">
      <c r="B30" s="62"/>
      <c r="C30" s="62"/>
      <c r="D30" s="62"/>
      <c r="E30" s="62"/>
      <c r="F30" s="62"/>
      <c r="G30" s="62"/>
      <c r="H30" s="62"/>
    </row>
    <row r="31" spans="1:8" s="1" customFormat="1" ht="15" hidden="1" customHeight="1" x14ac:dyDescent="0.25">
      <c r="B31" s="62"/>
      <c r="C31" s="62"/>
      <c r="D31" s="62"/>
      <c r="E31" s="62"/>
      <c r="F31" s="62"/>
      <c r="G31" s="62"/>
      <c r="H31" s="62"/>
    </row>
    <row r="32" spans="1:8" s="1" customFormat="1" ht="14.25" hidden="1" customHeight="1" x14ac:dyDescent="0.25">
      <c r="B32" s="62"/>
      <c r="C32" s="62"/>
      <c r="D32" s="62"/>
      <c r="E32" s="62"/>
      <c r="F32" s="62"/>
      <c r="G32" s="62"/>
      <c r="H32" s="62"/>
    </row>
    <row r="33" spans="1:23" s="1" customFormat="1" ht="14.25" hidden="1" customHeight="1" x14ac:dyDescent="0.25">
      <c r="B33" s="62"/>
      <c r="C33" s="62"/>
      <c r="D33" s="62"/>
      <c r="E33" s="62"/>
      <c r="F33" s="62"/>
      <c r="G33" s="62"/>
      <c r="H33" s="62"/>
    </row>
    <row r="34" spans="1:23" s="1" customFormat="1" ht="14.25" hidden="1" customHeight="1" x14ac:dyDescent="0.25">
      <c r="B34" s="62"/>
      <c r="C34" s="62"/>
      <c r="D34" s="62"/>
      <c r="E34" s="62"/>
      <c r="F34" s="62"/>
      <c r="G34" s="62"/>
      <c r="H34" s="62"/>
    </row>
    <row r="35" spans="1:23" s="1" customFormat="1" ht="14.25" hidden="1" customHeight="1" x14ac:dyDescent="0.25">
      <c r="B35" s="62"/>
      <c r="C35" s="62"/>
      <c r="D35" s="62"/>
      <c r="E35" s="62"/>
      <c r="F35" s="62"/>
      <c r="G35" s="62"/>
      <c r="H35" s="62"/>
    </row>
    <row r="36" spans="1:23" s="1" customFormat="1" ht="14.25" x14ac:dyDescent="0.2"/>
    <row r="37" spans="1:23" s="1" customFormat="1" x14ac:dyDescent="0.25">
      <c r="A37" s="1" t="s">
        <v>82</v>
      </c>
      <c r="B37" s="26" t="s">
        <v>83</v>
      </c>
      <c r="C37" s="3"/>
    </row>
    <row r="38" spans="1:23" s="1" customFormat="1" ht="15.75" thickBot="1" x14ac:dyDescent="0.3">
      <c r="B38" s="25" t="s">
        <v>6</v>
      </c>
      <c r="C38" s="39">
        <v>2020</v>
      </c>
      <c r="D38" s="51"/>
      <c r="E38" s="51"/>
      <c r="F38" s="63"/>
      <c r="G38" s="25"/>
      <c r="H38" s="25"/>
      <c r="I38" s="25"/>
      <c r="J38" s="25"/>
      <c r="K38" s="25"/>
      <c r="N38"/>
      <c r="O38"/>
      <c r="P38"/>
      <c r="Q38"/>
      <c r="R38"/>
      <c r="S38"/>
      <c r="T38"/>
      <c r="U38"/>
      <c r="V38"/>
      <c r="W38"/>
    </row>
    <row r="39" spans="1:23" s="62" customFormat="1" ht="80.25" customHeight="1" thickBot="1" x14ac:dyDescent="0.3">
      <c r="B39" s="64" t="s">
        <v>84</v>
      </c>
      <c r="C39" s="65" t="s">
        <v>85</v>
      </c>
      <c r="D39" s="66" t="s">
        <v>86</v>
      </c>
      <c r="E39" s="67" t="s">
        <v>87</v>
      </c>
      <c r="F39" s="68" t="s">
        <v>88</v>
      </c>
      <c r="G39" s="69" t="s">
        <v>89</v>
      </c>
      <c r="H39" s="69" t="s">
        <v>90</v>
      </c>
      <c r="I39" s="69" t="s">
        <v>91</v>
      </c>
      <c r="J39" s="69" t="s">
        <v>92</v>
      </c>
      <c r="K39" s="70" t="s">
        <v>93</v>
      </c>
      <c r="N39"/>
      <c r="O39"/>
      <c r="P39"/>
      <c r="Q39"/>
      <c r="R39"/>
      <c r="S39"/>
      <c r="T39"/>
      <c r="U39"/>
      <c r="V39"/>
      <c r="W39"/>
    </row>
    <row r="40" spans="1:23" s="62" customFormat="1" x14ac:dyDescent="0.25">
      <c r="B40" s="71"/>
      <c r="C40" s="72" t="s">
        <v>94</v>
      </c>
      <c r="D40" s="72" t="s">
        <v>95</v>
      </c>
      <c r="E40" s="73" t="s">
        <v>96</v>
      </c>
      <c r="F40" s="73" t="s">
        <v>97</v>
      </c>
      <c r="G40" s="73" t="s">
        <v>98</v>
      </c>
      <c r="H40" s="74" t="s">
        <v>99</v>
      </c>
      <c r="I40" s="73" t="s">
        <v>100</v>
      </c>
      <c r="J40" s="74" t="s">
        <v>101</v>
      </c>
      <c r="K40" s="75" t="s">
        <v>102</v>
      </c>
      <c r="N40"/>
      <c r="O40"/>
      <c r="P40"/>
      <c r="Q40"/>
      <c r="R40"/>
      <c r="S40"/>
      <c r="T40"/>
      <c r="U40"/>
      <c r="V40"/>
      <c r="W40"/>
    </row>
    <row r="41" spans="1:23" s="1" customFormat="1" x14ac:dyDescent="0.25">
      <c r="B41" s="76" t="s">
        <v>103</v>
      </c>
      <c r="C41" s="174">
        <v>110518918.36999999</v>
      </c>
      <c r="D41" s="174"/>
      <c r="E41" s="175"/>
      <c r="F41" s="77">
        <f>C41-D41+E41</f>
        <v>110518918.36999999</v>
      </c>
      <c r="G41" s="78">
        <v>8.3229999999999998E-2</v>
      </c>
      <c r="H41" s="79">
        <f>F41*G41</f>
        <v>9198489.5759350993</v>
      </c>
      <c r="I41" s="78">
        <v>0.10231999999999999</v>
      </c>
      <c r="J41" s="80">
        <f>F41*I41</f>
        <v>11308295.727618398</v>
      </c>
      <c r="K41" s="81">
        <f>J41-H41</f>
        <v>2109806.1516832989</v>
      </c>
      <c r="N41"/>
      <c r="O41"/>
      <c r="P41"/>
      <c r="Q41"/>
      <c r="R41"/>
      <c r="S41"/>
      <c r="T41"/>
      <c r="U41"/>
      <c r="V41"/>
      <c r="W41"/>
    </row>
    <row r="42" spans="1:23" s="1" customFormat="1" x14ac:dyDescent="0.25">
      <c r="B42" s="76" t="s">
        <v>104</v>
      </c>
      <c r="C42" s="174">
        <v>101021594.48</v>
      </c>
      <c r="D42" s="174"/>
      <c r="E42" s="175"/>
      <c r="F42" s="77">
        <f t="shared" ref="F42:F52" si="0">C42-D42+E42</f>
        <v>101021594.48</v>
      </c>
      <c r="G42" s="78">
        <v>0.12451000000000001</v>
      </c>
      <c r="H42" s="79">
        <f t="shared" ref="H42:H52" si="1">F42*G42</f>
        <v>12578198.728704801</v>
      </c>
      <c r="I42" s="78">
        <v>0.11331000000000001</v>
      </c>
      <c r="J42" s="80">
        <f t="shared" ref="J42:J52" si="2">F42*I42</f>
        <v>11446756.8705288</v>
      </c>
      <c r="K42" s="81">
        <f t="shared" ref="K42:K52" si="3">J42-H42</f>
        <v>-1131441.8581760004</v>
      </c>
      <c r="N42"/>
      <c r="O42"/>
      <c r="P42"/>
      <c r="Q42"/>
      <c r="R42"/>
      <c r="S42"/>
      <c r="T42"/>
      <c r="U42"/>
      <c r="V42"/>
      <c r="W42"/>
    </row>
    <row r="43" spans="1:23" s="1" customFormat="1" x14ac:dyDescent="0.25">
      <c r="B43" s="76" t="s">
        <v>105</v>
      </c>
      <c r="C43" s="174">
        <v>97821868.719999999</v>
      </c>
      <c r="D43" s="174"/>
      <c r="E43" s="175"/>
      <c r="F43" s="77">
        <f t="shared" si="0"/>
        <v>97821868.719999999</v>
      </c>
      <c r="G43" s="78">
        <v>0.10432</v>
      </c>
      <c r="H43" s="79">
        <f t="shared" si="1"/>
        <v>10204777.3448704</v>
      </c>
      <c r="I43" s="78">
        <v>0.11942</v>
      </c>
      <c r="J43" s="80">
        <f t="shared" si="2"/>
        <v>11681887.562542399</v>
      </c>
      <c r="K43" s="81">
        <f t="shared" si="3"/>
        <v>1477110.2176719997</v>
      </c>
      <c r="N43"/>
      <c r="O43"/>
      <c r="P43"/>
      <c r="Q43"/>
      <c r="R43"/>
      <c r="S43"/>
      <c r="T43"/>
      <c r="U43"/>
      <c r="V43"/>
      <c r="W43"/>
    </row>
    <row r="44" spans="1:23" s="1" customFormat="1" x14ac:dyDescent="0.25">
      <c r="B44" s="76" t="s">
        <v>106</v>
      </c>
      <c r="C44" s="174">
        <v>83692794.430000007</v>
      </c>
      <c r="D44" s="174"/>
      <c r="E44" s="175"/>
      <c r="F44" s="77">
        <f t="shared" si="0"/>
        <v>83692794.430000007</v>
      </c>
      <c r="G44" s="78">
        <v>0.13707</v>
      </c>
      <c r="H44" s="79">
        <f t="shared" si="1"/>
        <v>11471771.332520101</v>
      </c>
      <c r="I44" s="78">
        <v>0.115</v>
      </c>
      <c r="J44" s="80">
        <f t="shared" si="2"/>
        <v>9624671.3594500013</v>
      </c>
      <c r="K44" s="81">
        <f t="shared" si="3"/>
        <v>-1847099.9730700999</v>
      </c>
      <c r="N44"/>
      <c r="O44"/>
      <c r="P44"/>
      <c r="Q44"/>
      <c r="R44"/>
      <c r="S44"/>
      <c r="T44"/>
      <c r="U44"/>
      <c r="V44"/>
      <c r="W44"/>
    </row>
    <row r="45" spans="1:23" s="1" customFormat="1" x14ac:dyDescent="0.25">
      <c r="B45" s="76" t="s">
        <v>107</v>
      </c>
      <c r="C45" s="174">
        <v>88539137.959999993</v>
      </c>
      <c r="D45" s="174"/>
      <c r="E45" s="175"/>
      <c r="F45" s="77">
        <f t="shared" si="0"/>
        <v>88539137.959999993</v>
      </c>
      <c r="G45" s="78">
        <v>9.2930000000000013E-2</v>
      </c>
      <c r="H45" s="79">
        <f t="shared" si="1"/>
        <v>8227942.0906228004</v>
      </c>
      <c r="I45" s="78">
        <v>0.115</v>
      </c>
      <c r="J45" s="80">
        <f t="shared" si="2"/>
        <v>10182000.8654</v>
      </c>
      <c r="K45" s="81">
        <f t="shared" si="3"/>
        <v>1954058.7747771991</v>
      </c>
      <c r="N45"/>
      <c r="O45"/>
      <c r="P45"/>
      <c r="Q45"/>
      <c r="R45"/>
      <c r="S45"/>
      <c r="T45"/>
      <c r="U45"/>
      <c r="V45"/>
      <c r="W45"/>
    </row>
    <row r="46" spans="1:23" s="1" customFormat="1" x14ac:dyDescent="0.25">
      <c r="B46" s="76" t="s">
        <v>108</v>
      </c>
      <c r="C46" s="174">
        <v>100562324.28999999</v>
      </c>
      <c r="D46" s="174"/>
      <c r="E46" s="175"/>
      <c r="F46" s="77">
        <f t="shared" si="0"/>
        <v>100562324.28999999</v>
      </c>
      <c r="G46" s="78">
        <v>0.115</v>
      </c>
      <c r="H46" s="79">
        <f t="shared" si="1"/>
        <v>11564667.29335</v>
      </c>
      <c r="I46" s="78">
        <v>0.115</v>
      </c>
      <c r="J46" s="80">
        <f t="shared" si="2"/>
        <v>11564667.29335</v>
      </c>
      <c r="K46" s="81">
        <f t="shared" si="3"/>
        <v>0</v>
      </c>
      <c r="N46"/>
      <c r="O46"/>
      <c r="P46"/>
      <c r="Q46"/>
      <c r="R46"/>
      <c r="S46"/>
      <c r="T46"/>
      <c r="U46"/>
      <c r="V46"/>
      <c r="W46"/>
    </row>
    <row r="47" spans="1:23" s="1" customFormat="1" x14ac:dyDescent="0.25">
      <c r="B47" s="76" t="s">
        <v>109</v>
      </c>
      <c r="C47" s="175">
        <v>123450802.66000001</v>
      </c>
      <c r="D47" s="174"/>
      <c r="E47" s="175"/>
      <c r="F47" s="77">
        <f t="shared" si="0"/>
        <v>123450802.66000001</v>
      </c>
      <c r="G47" s="78">
        <v>0.10305</v>
      </c>
      <c r="H47" s="79">
        <f t="shared" si="1"/>
        <v>12721605.214113001</v>
      </c>
      <c r="I47" s="78">
        <v>9.9019999999999997E-2</v>
      </c>
      <c r="J47" s="80">
        <f t="shared" si="2"/>
        <v>12224098.479393201</v>
      </c>
      <c r="K47" s="81">
        <f t="shared" si="3"/>
        <v>-497506.73471979983</v>
      </c>
      <c r="N47"/>
      <c r="O47"/>
      <c r="P47"/>
      <c r="Q47"/>
      <c r="R47"/>
      <c r="S47"/>
      <c r="T47"/>
      <c r="U47"/>
      <c r="V47"/>
      <c r="W47"/>
    </row>
    <row r="48" spans="1:23" s="1" customFormat="1" x14ac:dyDescent="0.25">
      <c r="B48" s="76" t="s">
        <v>110</v>
      </c>
      <c r="C48" s="175">
        <v>122356058.51000001</v>
      </c>
      <c r="D48" s="174"/>
      <c r="E48" s="175"/>
      <c r="F48" s="77">
        <f t="shared" si="0"/>
        <v>122356058.51000001</v>
      </c>
      <c r="G48" s="78">
        <v>0.10231999999999999</v>
      </c>
      <c r="H48" s="79">
        <f t="shared" si="1"/>
        <v>12519471.9067432</v>
      </c>
      <c r="I48" s="78">
        <v>0.10348</v>
      </c>
      <c r="J48" s="80">
        <f t="shared" si="2"/>
        <v>12661404.934614802</v>
      </c>
      <c r="K48" s="81">
        <f t="shared" si="3"/>
        <v>141933.02787160128</v>
      </c>
      <c r="N48"/>
      <c r="O48"/>
      <c r="P48"/>
      <c r="Q48"/>
      <c r="R48"/>
      <c r="S48"/>
      <c r="T48"/>
      <c r="U48"/>
      <c r="V48"/>
      <c r="W48"/>
    </row>
    <row r="49" spans="2:23" s="1" customFormat="1" x14ac:dyDescent="0.25">
      <c r="B49" s="76" t="s">
        <v>111</v>
      </c>
      <c r="C49" s="175">
        <v>107254815.72999999</v>
      </c>
      <c r="D49" s="174"/>
      <c r="E49" s="175"/>
      <c r="F49" s="77">
        <f t="shared" si="0"/>
        <v>107254815.72999999</v>
      </c>
      <c r="G49" s="78">
        <v>0.11573</v>
      </c>
      <c r="H49" s="79">
        <f t="shared" si="1"/>
        <v>12412599.824432898</v>
      </c>
      <c r="I49" s="78">
        <v>0.12176000000000001</v>
      </c>
      <c r="J49" s="80">
        <f t="shared" si="2"/>
        <v>13059346.3632848</v>
      </c>
      <c r="K49" s="81">
        <f t="shared" si="3"/>
        <v>646746.53885190189</v>
      </c>
      <c r="N49"/>
      <c r="O49"/>
      <c r="P49"/>
      <c r="Q49"/>
      <c r="R49"/>
      <c r="S49"/>
      <c r="T49"/>
      <c r="U49"/>
      <c r="V49"/>
      <c r="W49"/>
    </row>
    <row r="50" spans="2:23" s="1" customFormat="1" x14ac:dyDescent="0.25">
      <c r="B50" s="76" t="s">
        <v>112</v>
      </c>
      <c r="C50" s="175">
        <v>104073945.18000001</v>
      </c>
      <c r="D50" s="174"/>
      <c r="E50" s="175"/>
      <c r="F50" s="77">
        <f t="shared" si="0"/>
        <v>104073945.18000001</v>
      </c>
      <c r="G50" s="78">
        <v>0.14953999999999998</v>
      </c>
      <c r="H50" s="79">
        <f t="shared" si="1"/>
        <v>15563217.762217199</v>
      </c>
      <c r="I50" s="78">
        <v>0.12806000000000001</v>
      </c>
      <c r="J50" s="80">
        <f t="shared" si="2"/>
        <v>13327709.419750802</v>
      </c>
      <c r="K50" s="81">
        <f t="shared" si="3"/>
        <v>-2235508.3424663972</v>
      </c>
      <c r="N50"/>
      <c r="O50"/>
      <c r="P50"/>
      <c r="Q50"/>
      <c r="R50"/>
      <c r="S50"/>
      <c r="T50"/>
      <c r="U50"/>
      <c r="V50"/>
      <c r="W50"/>
    </row>
    <row r="51" spans="2:23" s="1" customFormat="1" x14ac:dyDescent="0.25">
      <c r="B51" s="76" t="s">
        <v>113</v>
      </c>
      <c r="C51" s="175">
        <v>102624767.81</v>
      </c>
      <c r="D51" s="174"/>
      <c r="E51" s="175"/>
      <c r="F51" s="77">
        <f t="shared" si="0"/>
        <v>102624767.81</v>
      </c>
      <c r="G51" s="78">
        <v>0.1167</v>
      </c>
      <c r="H51" s="79">
        <f t="shared" si="1"/>
        <v>11976310.403426999</v>
      </c>
      <c r="I51" s="78">
        <v>0.11705</v>
      </c>
      <c r="J51" s="80">
        <f t="shared" si="2"/>
        <v>12012229.072160501</v>
      </c>
      <c r="K51" s="81">
        <f t="shared" si="3"/>
        <v>35918.668733501807</v>
      </c>
      <c r="N51"/>
      <c r="O51"/>
      <c r="P51"/>
      <c r="Q51"/>
      <c r="R51"/>
      <c r="S51"/>
      <c r="T51"/>
      <c r="U51"/>
      <c r="V51"/>
      <c r="W51"/>
    </row>
    <row r="52" spans="2:23" s="1" customFormat="1" x14ac:dyDescent="0.25">
      <c r="B52" s="76" t="s">
        <v>114</v>
      </c>
      <c r="C52" s="176">
        <v>103359760.98999999</v>
      </c>
      <c r="D52" s="174"/>
      <c r="E52" s="175"/>
      <c r="F52" s="77">
        <f t="shared" si="0"/>
        <v>103359760.98999999</v>
      </c>
      <c r="G52" s="78">
        <v>0.10704000000000001</v>
      </c>
      <c r="H52" s="79">
        <f t="shared" si="1"/>
        <v>11063628.816369601</v>
      </c>
      <c r="I52" s="78">
        <v>0.10557999999999999</v>
      </c>
      <c r="J52" s="80">
        <f t="shared" si="2"/>
        <v>10912723.565324198</v>
      </c>
      <c r="K52" s="81">
        <f t="shared" si="3"/>
        <v>-150905.25104540214</v>
      </c>
      <c r="N52"/>
      <c r="O52"/>
      <c r="P52"/>
      <c r="Q52"/>
      <c r="R52"/>
      <c r="S52"/>
      <c r="T52"/>
      <c r="U52"/>
      <c r="V52"/>
      <c r="W52"/>
    </row>
    <row r="53" spans="2:23" s="1" customFormat="1" ht="30.75" thickBot="1" x14ac:dyDescent="0.3">
      <c r="B53" s="82" t="s">
        <v>115</v>
      </c>
      <c r="C53" s="83">
        <f>SUM(C41:C52)</f>
        <v>1245276789.1299999</v>
      </c>
      <c r="D53" s="83">
        <f>SUM(D41:D52)</f>
        <v>0</v>
      </c>
      <c r="E53" s="83">
        <f>SUM(E41:E52)</f>
        <v>0</v>
      </c>
      <c r="F53" s="83">
        <f>SUM(F41:F52)</f>
        <v>1245276789.1299999</v>
      </c>
      <c r="G53" s="84"/>
      <c r="H53" s="85">
        <f>SUM(H41:H52)</f>
        <v>139502680.29330608</v>
      </c>
      <c r="I53" s="84"/>
      <c r="J53" s="85">
        <f>SUM(J41:J52)</f>
        <v>140005791.5134179</v>
      </c>
      <c r="K53" s="86">
        <f>SUM(K41:K52)</f>
        <v>503111.22011180315</v>
      </c>
      <c r="N53"/>
      <c r="O53"/>
      <c r="P53"/>
      <c r="Q53"/>
      <c r="R53"/>
      <c r="S53"/>
      <c r="T53"/>
      <c r="U53"/>
      <c r="V53"/>
      <c r="W53"/>
    </row>
    <row r="54" spans="2:23" s="1" customFormat="1" ht="15.75" thickBot="1" x14ac:dyDescent="0.3">
      <c r="B54" s="87"/>
      <c r="C54" s="88"/>
      <c r="D54" s="88"/>
      <c r="E54" s="88"/>
      <c r="F54" s="88"/>
      <c r="G54" s="25"/>
      <c r="H54" s="89"/>
      <c r="I54" s="25"/>
      <c r="J54" s="89"/>
      <c r="K54" s="89"/>
      <c r="N54"/>
      <c r="O54"/>
      <c r="P54"/>
      <c r="Q54"/>
      <c r="R54"/>
      <c r="S54"/>
      <c r="T54"/>
      <c r="U54"/>
      <c r="V54"/>
      <c r="W54"/>
    </row>
    <row r="55" spans="2:23" s="1" customFormat="1" ht="83.45" customHeight="1" x14ac:dyDescent="0.25">
      <c r="B55" s="87"/>
      <c r="C55" s="88"/>
      <c r="D55" s="88"/>
      <c r="E55" s="88"/>
      <c r="F55" s="88"/>
      <c r="G55" s="90" t="s">
        <v>116</v>
      </c>
      <c r="H55" s="91" t="s">
        <v>174</v>
      </c>
      <c r="I55" s="73" t="s">
        <v>118</v>
      </c>
      <c r="J55" s="92" t="s">
        <v>119</v>
      </c>
      <c r="K55" s="93" t="s">
        <v>120</v>
      </c>
      <c r="N55"/>
      <c r="O55"/>
      <c r="P55"/>
      <c r="Q55"/>
      <c r="R55"/>
      <c r="S55"/>
      <c r="T55"/>
      <c r="U55"/>
      <c r="V55"/>
      <c r="W55"/>
    </row>
    <row r="56" spans="2:23" s="1" customFormat="1" x14ac:dyDescent="0.25">
      <c r="G56" s="94" t="s">
        <v>121</v>
      </c>
      <c r="H56" s="95" t="s">
        <v>122</v>
      </c>
      <c r="I56" s="96" t="s">
        <v>123</v>
      </c>
      <c r="J56" s="97" t="s">
        <v>124</v>
      </c>
      <c r="K56" s="98" t="s">
        <v>125</v>
      </c>
      <c r="O56" s="99"/>
      <c r="P56" s="99"/>
      <c r="Q56" s="99"/>
      <c r="R56" s="99"/>
      <c r="S56" s="99"/>
      <c r="T56" s="99"/>
      <c r="U56" s="99"/>
      <c r="V56" s="99"/>
      <c r="W56" s="99"/>
    </row>
    <row r="57" spans="2:23" s="1" customFormat="1" thickBot="1" x14ac:dyDescent="0.25">
      <c r="G57" s="177">
        <v>978350658.58910954</v>
      </c>
      <c r="H57" s="100">
        <f>F53-SUM(F44:F46)</f>
        <v>972482532.44999993</v>
      </c>
      <c r="I57" s="100">
        <f>G57-H57</f>
        <v>5868126.1391096115</v>
      </c>
      <c r="J57" s="178">
        <v>0.11169676516005468</v>
      </c>
      <c r="K57" s="101">
        <f>I57*J57</f>
        <v>655450.70728970459</v>
      </c>
      <c r="O57" s="99"/>
      <c r="P57" s="99"/>
      <c r="Q57" s="99"/>
      <c r="R57" s="99"/>
      <c r="S57" s="99"/>
      <c r="T57" s="99"/>
      <c r="U57" s="99"/>
      <c r="V57" s="99"/>
      <c r="W57" s="99"/>
    </row>
    <row r="58" spans="2:23" s="1" customFormat="1" ht="42.6" customHeight="1" x14ac:dyDescent="0.2">
      <c r="G58" s="230" t="s">
        <v>175</v>
      </c>
      <c r="H58" s="230"/>
      <c r="I58" s="230"/>
      <c r="J58" s="230"/>
      <c r="K58" s="230"/>
      <c r="O58" s="99"/>
      <c r="P58" s="99"/>
      <c r="Q58" s="99"/>
      <c r="R58" s="99"/>
      <c r="S58" s="99"/>
      <c r="T58" s="99"/>
      <c r="U58" s="99"/>
      <c r="V58" s="99"/>
      <c r="W58" s="99"/>
    </row>
    <row r="59" spans="2:23" s="1" customFormat="1" ht="67.150000000000006" customHeight="1" thickBot="1" x14ac:dyDescent="0.25">
      <c r="G59" s="210" t="s">
        <v>176</v>
      </c>
      <c r="H59" s="210"/>
      <c r="I59" s="210"/>
      <c r="J59" s="210"/>
      <c r="K59" s="210"/>
      <c r="O59" s="99"/>
      <c r="P59" s="99"/>
      <c r="Q59" s="99"/>
      <c r="R59" s="99"/>
      <c r="S59" s="99"/>
      <c r="T59" s="99"/>
      <c r="U59" s="99"/>
      <c r="V59" s="99"/>
      <c r="W59" s="99"/>
    </row>
    <row r="60" spans="2:23" s="1" customFormat="1" ht="15.75" thickBot="1" x14ac:dyDescent="0.3">
      <c r="G60" s="102"/>
      <c r="H60" s="103"/>
      <c r="I60" s="104"/>
      <c r="J60" s="105" t="s">
        <v>128</v>
      </c>
      <c r="K60" s="106">
        <f>K53+K57</f>
        <v>1158561.9274015077</v>
      </c>
      <c r="O60" s="99"/>
      <c r="P60" s="99"/>
      <c r="Q60" s="99"/>
      <c r="R60" s="99"/>
      <c r="S60" s="99"/>
      <c r="T60" s="99"/>
      <c r="U60" s="99"/>
      <c r="V60" s="99"/>
      <c r="W60" s="99"/>
    </row>
    <row r="61" spans="2:23" s="1" customFormat="1" ht="60" customHeight="1" x14ac:dyDescent="0.25">
      <c r="H61" s="211" t="s">
        <v>129</v>
      </c>
      <c r="I61" s="211"/>
      <c r="J61" s="211"/>
      <c r="K61" s="107">
        <f>IFERROR(F53/D18,0)</f>
        <v>1.0330589069663048</v>
      </c>
      <c r="O61" s="99"/>
      <c r="P61" s="99"/>
      <c r="Q61" s="99"/>
      <c r="R61" s="99"/>
      <c r="S61" s="99"/>
      <c r="T61" s="99"/>
      <c r="U61" s="99"/>
      <c r="V61" s="99"/>
      <c r="W61" s="99"/>
    </row>
    <row r="62" spans="2:23" s="1" customFormat="1" ht="30" customHeight="1" x14ac:dyDescent="0.25">
      <c r="H62" s="211" t="s">
        <v>130</v>
      </c>
      <c r="I62" s="211"/>
      <c r="J62" s="211"/>
      <c r="K62" s="179">
        <v>1.0379</v>
      </c>
      <c r="O62" s="99"/>
      <c r="P62" s="99"/>
      <c r="Q62" s="99"/>
      <c r="R62" s="99"/>
      <c r="S62" s="99"/>
      <c r="T62" s="99"/>
      <c r="U62" s="99"/>
      <c r="V62" s="99"/>
      <c r="W62" s="99"/>
    </row>
    <row r="63" spans="2:23" s="1" customFormat="1" x14ac:dyDescent="0.25">
      <c r="H63" s="211" t="s">
        <v>36</v>
      </c>
      <c r="I63" s="211"/>
      <c r="J63" s="211"/>
      <c r="K63" s="108">
        <f>K61-K62</f>
        <v>-4.8410930336952873E-3</v>
      </c>
      <c r="O63" s="99"/>
      <c r="P63" s="99"/>
      <c r="Q63" s="99"/>
      <c r="R63" s="99"/>
      <c r="S63" s="99"/>
      <c r="T63" s="99"/>
      <c r="U63" s="99"/>
      <c r="V63" s="99"/>
      <c r="W63" s="99"/>
    </row>
    <row r="64" spans="2:23" s="1" customFormat="1" ht="28.15" customHeight="1" thickBot="1" x14ac:dyDescent="0.3">
      <c r="B64" s="212" t="s">
        <v>131</v>
      </c>
      <c r="C64" s="212"/>
      <c r="D64" s="212"/>
      <c r="H64" s="109"/>
      <c r="I64" s="109"/>
      <c r="J64" s="109"/>
      <c r="K64" s="108"/>
      <c r="O64" s="99"/>
      <c r="P64" s="99"/>
      <c r="Q64" s="99"/>
      <c r="R64" s="99"/>
      <c r="S64" s="99"/>
      <c r="T64" s="99"/>
      <c r="U64" s="99"/>
      <c r="V64" s="99"/>
      <c r="W64" s="99"/>
    </row>
    <row r="65" spans="1:23" s="1" customFormat="1" ht="15.75" thickBot="1" x14ac:dyDescent="0.3">
      <c r="B65" s="213" t="s">
        <v>209</v>
      </c>
      <c r="C65" s="214"/>
      <c r="D65" s="215"/>
      <c r="E65" s="46"/>
      <c r="F65" s="25" t="s">
        <v>133</v>
      </c>
      <c r="H65" s="109"/>
      <c r="I65" s="109"/>
      <c r="J65" s="109"/>
      <c r="K65" s="108"/>
      <c r="O65" s="99"/>
      <c r="P65" s="99"/>
      <c r="Q65" s="99"/>
      <c r="R65" s="99"/>
      <c r="S65" s="99"/>
      <c r="T65" s="99"/>
      <c r="U65" s="99"/>
      <c r="V65" s="99"/>
      <c r="W65" s="99"/>
    </row>
    <row r="66" spans="1:23" s="1" customFormat="1" ht="15" customHeight="1" x14ac:dyDescent="0.2">
      <c r="B66" s="216"/>
      <c r="C66" s="217"/>
      <c r="D66" s="218"/>
      <c r="E66" s="46"/>
      <c r="F66" s="213"/>
      <c r="G66" s="214"/>
      <c r="H66" s="214"/>
      <c r="I66" s="214"/>
      <c r="J66" s="214"/>
      <c r="K66" s="215"/>
      <c r="O66" s="99"/>
      <c r="P66" s="99"/>
      <c r="Q66" s="99"/>
      <c r="R66" s="99"/>
      <c r="S66" s="99"/>
      <c r="T66" s="99"/>
      <c r="U66" s="99"/>
      <c r="V66" s="99"/>
      <c r="W66" s="99"/>
    </row>
    <row r="67" spans="1:23" s="1" customFormat="1" ht="15" customHeight="1" x14ac:dyDescent="0.2">
      <c r="B67" s="216"/>
      <c r="C67" s="217"/>
      <c r="D67" s="218"/>
      <c r="E67" s="46"/>
      <c r="F67" s="216"/>
      <c r="G67" s="217"/>
      <c r="H67" s="217"/>
      <c r="I67" s="217"/>
      <c r="J67" s="217"/>
      <c r="K67" s="218"/>
      <c r="O67" s="99"/>
      <c r="P67" s="99"/>
      <c r="Q67" s="99"/>
      <c r="R67" s="99"/>
      <c r="S67" s="99"/>
      <c r="T67" s="99"/>
      <c r="U67" s="99"/>
      <c r="V67" s="99"/>
      <c r="W67" s="99"/>
    </row>
    <row r="68" spans="1:23" s="1" customFormat="1" ht="15" customHeight="1" x14ac:dyDescent="0.2">
      <c r="B68" s="216"/>
      <c r="C68" s="217"/>
      <c r="D68" s="218"/>
      <c r="E68" s="46"/>
      <c r="F68" s="216"/>
      <c r="G68" s="217"/>
      <c r="H68" s="217"/>
      <c r="I68" s="217"/>
      <c r="J68" s="217"/>
      <c r="K68" s="218"/>
      <c r="O68" s="99"/>
      <c r="P68" s="99"/>
      <c r="Q68" s="99"/>
      <c r="R68" s="99"/>
      <c r="S68" s="99"/>
      <c r="T68" s="99"/>
      <c r="U68" s="99"/>
      <c r="V68" s="99"/>
      <c r="W68" s="99"/>
    </row>
    <row r="69" spans="1:23" s="1" customFormat="1" ht="15" customHeight="1" x14ac:dyDescent="0.2">
      <c r="B69" s="216"/>
      <c r="C69" s="217"/>
      <c r="D69" s="218"/>
      <c r="E69" s="46"/>
      <c r="F69" s="216"/>
      <c r="G69" s="217"/>
      <c r="H69" s="217"/>
      <c r="I69" s="217"/>
      <c r="J69" s="217"/>
      <c r="K69" s="218"/>
      <c r="O69" s="99"/>
      <c r="P69" s="99"/>
      <c r="Q69" s="99"/>
      <c r="R69" s="99"/>
      <c r="S69" s="99"/>
      <c r="T69" s="99"/>
      <c r="U69" s="99"/>
      <c r="V69" s="99"/>
      <c r="W69" s="99"/>
    </row>
    <row r="70" spans="1:23" s="1" customFormat="1" ht="15" customHeight="1" x14ac:dyDescent="0.2">
      <c r="B70" s="216"/>
      <c r="C70" s="217"/>
      <c r="D70" s="218"/>
      <c r="E70" s="46"/>
      <c r="F70" s="216"/>
      <c r="G70" s="217"/>
      <c r="H70" s="217"/>
      <c r="I70" s="217"/>
      <c r="J70" s="217"/>
      <c r="K70" s="218"/>
      <c r="O70" s="99"/>
      <c r="P70" s="99"/>
      <c r="Q70" s="99"/>
      <c r="R70" s="99"/>
      <c r="S70" s="99"/>
      <c r="T70" s="99"/>
      <c r="U70" s="99"/>
      <c r="V70" s="99"/>
      <c r="W70" s="99"/>
    </row>
    <row r="71" spans="1:23" s="1" customFormat="1" ht="15.75" customHeight="1" thickBot="1" x14ac:dyDescent="0.25">
      <c r="B71" s="219"/>
      <c r="C71" s="220"/>
      <c r="D71" s="221"/>
      <c r="E71" s="46"/>
      <c r="F71" s="219"/>
      <c r="G71" s="220"/>
      <c r="H71" s="220"/>
      <c r="I71" s="220"/>
      <c r="J71" s="220"/>
      <c r="K71" s="221"/>
      <c r="O71" s="99"/>
      <c r="P71" s="99"/>
      <c r="Q71" s="99"/>
      <c r="R71" s="99"/>
      <c r="S71" s="99"/>
      <c r="T71" s="99"/>
      <c r="U71" s="99"/>
      <c r="V71" s="99"/>
      <c r="W71" s="99"/>
    </row>
    <row r="72" spans="1:23" s="1" customFormat="1" ht="37.15" customHeight="1" x14ac:dyDescent="0.25">
      <c r="A72" s="1" t="s">
        <v>134</v>
      </c>
      <c r="B72" s="26" t="s">
        <v>135</v>
      </c>
      <c r="C72" s="25"/>
      <c r="K72" s="110"/>
      <c r="O72" s="99"/>
      <c r="P72" s="99"/>
      <c r="Q72" s="99"/>
      <c r="R72" s="99"/>
      <c r="S72" s="99"/>
      <c r="T72" s="99"/>
      <c r="U72" s="99"/>
      <c r="V72" s="99"/>
      <c r="W72" s="99"/>
    </row>
    <row r="73" spans="1:23" s="1" customFormat="1" x14ac:dyDescent="0.25">
      <c r="B73" s="3"/>
      <c r="C73" s="25"/>
      <c r="K73" s="111"/>
    </row>
    <row r="74" spans="1:23" s="1" customFormat="1" ht="15" customHeight="1" x14ac:dyDescent="0.25">
      <c r="A74" s="31"/>
      <c r="B74" s="29" t="s">
        <v>136</v>
      </c>
      <c r="C74" s="112" t="s">
        <v>19</v>
      </c>
      <c r="D74" s="222" t="s">
        <v>137</v>
      </c>
      <c r="E74" s="222"/>
      <c r="F74" s="222"/>
      <c r="G74" s="222"/>
      <c r="H74" s="222"/>
      <c r="I74" s="223" t="s">
        <v>138</v>
      </c>
      <c r="J74" s="223"/>
      <c r="K74" s="223"/>
    </row>
    <row r="75" spans="1:23" s="1" customFormat="1" ht="63.6" customHeight="1" x14ac:dyDescent="0.25">
      <c r="A75" s="224" t="s">
        <v>139</v>
      </c>
      <c r="B75" s="225"/>
      <c r="C75" s="180">
        <v>-5352233.7400000012</v>
      </c>
      <c r="D75" s="226"/>
      <c r="E75" s="227"/>
      <c r="F75" s="227"/>
      <c r="G75" s="227"/>
      <c r="H75" s="228"/>
      <c r="I75" s="113" t="s">
        <v>140</v>
      </c>
      <c r="J75" s="229" t="s">
        <v>141</v>
      </c>
      <c r="K75" s="229"/>
    </row>
    <row r="76" spans="1:23" s="1" customFormat="1" ht="28.5" x14ac:dyDescent="0.2">
      <c r="A76" s="114" t="s">
        <v>142</v>
      </c>
      <c r="B76" s="115" t="s">
        <v>143</v>
      </c>
      <c r="C76" s="180">
        <v>841591.55870143895</v>
      </c>
      <c r="D76" s="205" t="str">
        <f>IF(C76&gt;0,"CR","DR")&amp;" $"&amp;TEXT(ABS(C76)/1000,"#,###")&amp;"k related to prior year but included in the GL in the current year, therefore, should record "&amp;IF(C76&gt;0,"DR","CR")&amp;" in current year"</f>
        <v>CR $842k related to prior year but included in the GL in the current year, therefore, should record DR in current year</v>
      </c>
      <c r="E76" s="205"/>
      <c r="F76" s="205"/>
      <c r="G76" s="205"/>
      <c r="H76" s="205"/>
      <c r="I76" s="61" t="s">
        <v>30</v>
      </c>
      <c r="J76" s="206"/>
      <c r="K76" s="206"/>
    </row>
    <row r="77" spans="1:23" s="1" customFormat="1" ht="28.5" x14ac:dyDescent="0.2">
      <c r="A77" s="114" t="s">
        <v>145</v>
      </c>
      <c r="B77" s="115" t="s">
        <v>146</v>
      </c>
      <c r="C77" s="180">
        <v>1097129.0363712162</v>
      </c>
      <c r="D77" s="207" t="str">
        <f>IF(C77&gt;0,"DR","CR")&amp;" $"&amp;TEXT(ABS(C77)/1000,"#,###")&amp;"k relates to current year but recorded in the GL in the following year, therefore, should record the "&amp;IF(C77&lt;0,"CR","DR")&amp;" in current year"</f>
        <v>DR $1,097k relates to current year but recorded in the GL in the following year, therefore, should record the DR in current year</v>
      </c>
      <c r="E77" s="208"/>
      <c r="F77" s="208"/>
      <c r="G77" s="208"/>
      <c r="H77" s="209"/>
      <c r="I77" s="61" t="s">
        <v>30</v>
      </c>
      <c r="J77" s="206"/>
      <c r="K77" s="206"/>
      <c r="L77" s="51"/>
      <c r="M77" s="51"/>
      <c r="N77" s="51"/>
      <c r="O77" s="51"/>
    </row>
    <row r="78" spans="1:23" s="1" customFormat="1" ht="28.5" x14ac:dyDescent="0.2">
      <c r="A78" s="114" t="s">
        <v>148</v>
      </c>
      <c r="B78" s="115" t="s">
        <v>149</v>
      </c>
      <c r="C78" s="180">
        <v>566756.49859740143</v>
      </c>
      <c r="D78" s="205" t="str">
        <f>IF(C78&gt;0,"CR","DR")&amp;" $"&amp;TEXT(ABS(C78)/1000,"#,###")&amp;"k related to prior year but included in the GL in the current year, therefore, should record "&amp;IF(C78&gt;0,"DR","CR")&amp;" in current year"</f>
        <v>CR $567k related to prior year but included in the GL in the current year, therefore, should record DR in current year</v>
      </c>
      <c r="E78" s="205"/>
      <c r="F78" s="205"/>
      <c r="G78" s="205"/>
      <c r="H78" s="205"/>
      <c r="I78" s="61" t="s">
        <v>30</v>
      </c>
      <c r="J78" s="206"/>
      <c r="K78" s="206"/>
      <c r="L78" s="51"/>
      <c r="M78" s="51"/>
      <c r="N78" s="51"/>
      <c r="O78" s="51"/>
    </row>
    <row r="79" spans="1:23" s="1" customFormat="1" ht="28.5" x14ac:dyDescent="0.2">
      <c r="A79" s="114" t="s">
        <v>151</v>
      </c>
      <c r="B79" s="115" t="s">
        <v>152</v>
      </c>
      <c r="C79" s="180">
        <v>958753.96141928923</v>
      </c>
      <c r="D79" s="207" t="str">
        <f>IF(C79&gt;0,"DR","CR")&amp;" $"&amp;TEXT(ABS(C79)/1000,"#,###")&amp;"k relates to current year but recorded in the GL in the following year, therefore, should record the "&amp;IF(C79&lt;0,"CR","DR")&amp;" in current year"</f>
        <v>DR $959k relates to current year but recorded in the GL in the following year, therefore, should record the DR in current year</v>
      </c>
      <c r="E79" s="208"/>
      <c r="F79" s="208"/>
      <c r="G79" s="208"/>
      <c r="H79" s="209"/>
      <c r="I79" s="61" t="s">
        <v>30</v>
      </c>
      <c r="J79" s="206"/>
      <c r="K79" s="206"/>
      <c r="L79" s="51"/>
      <c r="M79" s="51"/>
      <c r="N79" s="51"/>
      <c r="O79" s="51"/>
    </row>
    <row r="80" spans="1:23" s="1" customFormat="1" ht="28.5" x14ac:dyDescent="0.2">
      <c r="A80" s="114" t="s">
        <v>154</v>
      </c>
      <c r="B80" s="115" t="s">
        <v>159</v>
      </c>
      <c r="C80" s="180"/>
      <c r="D80" s="205"/>
      <c r="E80" s="205"/>
      <c r="F80" s="205"/>
      <c r="G80" s="205"/>
      <c r="H80" s="205"/>
      <c r="I80" s="61"/>
      <c r="J80" s="206"/>
      <c r="K80" s="206"/>
      <c r="L80" s="51"/>
      <c r="M80" s="51"/>
      <c r="N80" s="51"/>
      <c r="O80" s="51"/>
    </row>
    <row r="81" spans="1:15" s="1" customFormat="1" ht="28.5" x14ac:dyDescent="0.2">
      <c r="A81" s="114" t="s">
        <v>156</v>
      </c>
      <c r="B81" s="115" t="s">
        <v>161</v>
      </c>
      <c r="C81" s="180"/>
      <c r="D81" s="205"/>
      <c r="E81" s="205"/>
      <c r="F81" s="205"/>
      <c r="G81" s="205"/>
      <c r="H81" s="205"/>
      <c r="I81" s="61"/>
      <c r="J81" s="206"/>
      <c r="K81" s="206"/>
      <c r="L81" s="51"/>
      <c r="M81" s="51"/>
      <c r="N81" s="51"/>
      <c r="O81" s="51"/>
    </row>
    <row r="82" spans="1:15" s="1" customFormat="1" ht="33.75" customHeight="1" x14ac:dyDescent="0.2">
      <c r="A82" s="114">
        <v>4</v>
      </c>
      <c r="B82" s="126" t="s">
        <v>162</v>
      </c>
      <c r="C82" s="180"/>
      <c r="D82" s="205"/>
      <c r="E82" s="205"/>
      <c r="F82" s="205"/>
      <c r="G82" s="205"/>
      <c r="H82" s="205"/>
      <c r="I82" s="61"/>
      <c r="J82" s="206"/>
      <c r="K82" s="206"/>
      <c r="L82" s="51"/>
      <c r="M82" s="51"/>
      <c r="N82" s="51"/>
      <c r="O82" s="51"/>
    </row>
    <row r="83" spans="1:15" s="1" customFormat="1" ht="14.25" x14ac:dyDescent="0.2">
      <c r="A83" s="114">
        <v>5</v>
      </c>
      <c r="B83" s="117" t="s">
        <v>177</v>
      </c>
      <c r="C83" s="180">
        <v>1142554.8288029414</v>
      </c>
      <c r="D83" s="205" t="s">
        <v>178</v>
      </c>
      <c r="E83" s="205"/>
      <c r="F83" s="205"/>
      <c r="G83" s="205"/>
      <c r="H83" s="205"/>
      <c r="I83" s="61" t="s">
        <v>24</v>
      </c>
      <c r="J83" s="238" t="s">
        <v>210</v>
      </c>
      <c r="K83" s="239"/>
      <c r="L83" s="51"/>
      <c r="M83" s="51"/>
      <c r="N83" s="51"/>
      <c r="O83" s="51"/>
    </row>
    <row r="84" spans="1:15" s="1" customFormat="1" ht="14.25" x14ac:dyDescent="0.2">
      <c r="A84" s="116">
        <v>6</v>
      </c>
      <c r="B84" s="181" t="s">
        <v>52</v>
      </c>
      <c r="C84" s="180"/>
      <c r="D84" s="205"/>
      <c r="E84" s="205"/>
      <c r="F84" s="205"/>
      <c r="G84" s="205"/>
      <c r="H84" s="205"/>
      <c r="I84" s="61"/>
      <c r="J84" s="206"/>
      <c r="K84" s="206"/>
    </row>
    <row r="85" spans="1:15" s="1" customFormat="1" ht="28.5" x14ac:dyDescent="0.2">
      <c r="A85" s="116">
        <v>7</v>
      </c>
      <c r="B85" s="181" t="s">
        <v>165</v>
      </c>
      <c r="C85" s="180">
        <v>563661.44999999995</v>
      </c>
      <c r="D85" s="205" t="s">
        <v>179</v>
      </c>
      <c r="E85" s="205"/>
      <c r="F85" s="205"/>
      <c r="G85" s="205"/>
      <c r="H85" s="205"/>
      <c r="I85" s="61" t="s">
        <v>30</v>
      </c>
      <c r="J85" s="206"/>
      <c r="K85" s="206"/>
    </row>
    <row r="86" spans="1:15" s="1" customFormat="1" ht="14.25" x14ac:dyDescent="0.2">
      <c r="A86" s="116">
        <v>8</v>
      </c>
      <c r="B86" s="181"/>
      <c r="C86" s="180"/>
      <c r="D86" s="205"/>
      <c r="E86" s="205"/>
      <c r="F86" s="205"/>
      <c r="G86" s="205"/>
      <c r="H86" s="205"/>
      <c r="I86" s="61"/>
      <c r="J86" s="206"/>
      <c r="K86" s="206"/>
    </row>
    <row r="87" spans="1:15" s="1" customFormat="1" ht="14.25" x14ac:dyDescent="0.2">
      <c r="A87" s="116">
        <v>9</v>
      </c>
      <c r="B87" s="181"/>
      <c r="C87" s="180"/>
      <c r="D87" s="207"/>
      <c r="E87" s="208"/>
      <c r="F87" s="208"/>
      <c r="G87" s="208"/>
      <c r="H87" s="209"/>
      <c r="I87" s="61"/>
      <c r="J87" s="206"/>
      <c r="K87" s="206"/>
    </row>
    <row r="88" spans="1:15" s="1" customFormat="1" ht="14.25" x14ac:dyDescent="0.2">
      <c r="A88" s="116">
        <v>10</v>
      </c>
      <c r="B88" s="181"/>
      <c r="C88" s="180"/>
      <c r="D88" s="205"/>
      <c r="E88" s="205"/>
      <c r="F88" s="205"/>
      <c r="G88" s="205"/>
      <c r="H88" s="205"/>
      <c r="I88" s="61"/>
      <c r="J88" s="206"/>
      <c r="K88" s="206"/>
    </row>
    <row r="89" spans="1:15" s="1" customFormat="1" ht="14.25" x14ac:dyDescent="0.2">
      <c r="A89" s="116">
        <v>11</v>
      </c>
      <c r="B89" s="181"/>
      <c r="C89" s="180"/>
      <c r="D89" s="205"/>
      <c r="E89" s="205"/>
      <c r="F89" s="205"/>
      <c r="G89" s="205"/>
      <c r="H89" s="205"/>
      <c r="I89" s="61"/>
      <c r="J89" s="206"/>
      <c r="K89" s="206"/>
    </row>
    <row r="90" spans="1:15" s="1" customFormat="1" ht="30" x14ac:dyDescent="0.25">
      <c r="A90" s="1" t="s">
        <v>167</v>
      </c>
      <c r="B90" s="62" t="s">
        <v>168</v>
      </c>
      <c r="C90" s="118">
        <f>SUM(C75:C89)</f>
        <v>-181786.4061077144</v>
      </c>
      <c r="D90" s="119"/>
      <c r="E90" s="119"/>
      <c r="F90" s="119"/>
      <c r="G90" s="119"/>
    </row>
    <row r="91" spans="1:15" s="1" customFormat="1" ht="30" x14ac:dyDescent="0.25">
      <c r="B91" s="87" t="s">
        <v>169</v>
      </c>
      <c r="C91" s="120">
        <f>K60</f>
        <v>1158561.9274015077</v>
      </c>
      <c r="D91" s="119"/>
      <c r="E91" s="119"/>
      <c r="F91" s="119"/>
      <c r="G91" s="119"/>
    </row>
    <row r="92" spans="1:15" s="1" customFormat="1" x14ac:dyDescent="0.25">
      <c r="B92" s="87" t="s">
        <v>170</v>
      </c>
      <c r="C92" s="121">
        <f>C90-C91</f>
        <v>-1340348.3335092221</v>
      </c>
    </row>
    <row r="93" spans="1:15" s="1" customFormat="1" ht="30.75" thickBot="1" x14ac:dyDescent="0.3">
      <c r="B93" s="87" t="s">
        <v>171</v>
      </c>
      <c r="C93" s="122">
        <f>IF(ISERROR(C92/J53),0,C92/J53)</f>
        <v>-9.573520630971652E-3</v>
      </c>
      <c r="D93" s="4" t="str">
        <f>IF(AND(C93&lt;0.01,C93&gt;-0.01),"","Unresolved differences of greater than + or - 1% should be explained")</f>
        <v/>
      </c>
      <c r="F93" s="51"/>
    </row>
    <row r="94" spans="1:15" s="1" customFormat="1" ht="15.75" thickTop="1" x14ac:dyDescent="0.25">
      <c r="B94" s="25"/>
      <c r="C94" s="123"/>
      <c r="D94" s="124"/>
      <c r="G94" s="51"/>
    </row>
    <row r="95" spans="1:15" s="1" customFormat="1" x14ac:dyDescent="0.25">
      <c r="B95" s="25"/>
      <c r="C95" s="123"/>
      <c r="D95" s="125"/>
    </row>
    <row r="96" spans="1:15" s="1" customFormat="1" ht="14.25" x14ac:dyDescent="0.2"/>
    <row r="97" s="1" customFormat="1" ht="14.25" x14ac:dyDescent="0.2"/>
  </sheetData>
  <mergeCells count="45">
    <mergeCell ref="G59:K59"/>
    <mergeCell ref="B13:C13"/>
    <mergeCell ref="E13:F13"/>
    <mergeCell ref="B19:H19"/>
    <mergeCell ref="B25:E25"/>
    <mergeCell ref="G58:K58"/>
    <mergeCell ref="D76:H76"/>
    <mergeCell ref="J76:K76"/>
    <mergeCell ref="H61:J61"/>
    <mergeCell ref="H62:J62"/>
    <mergeCell ref="H63:J63"/>
    <mergeCell ref="B64:D64"/>
    <mergeCell ref="B65:D71"/>
    <mergeCell ref="F66:K71"/>
    <mergeCell ref="D74:H74"/>
    <mergeCell ref="I74:K74"/>
    <mergeCell ref="A75:B75"/>
    <mergeCell ref="D75:H75"/>
    <mergeCell ref="J75:K75"/>
    <mergeCell ref="D77:H77"/>
    <mergeCell ref="J77:K77"/>
    <mergeCell ref="D78:H78"/>
    <mergeCell ref="J78:K78"/>
    <mergeCell ref="D79:H79"/>
    <mergeCell ref="J79:K79"/>
    <mergeCell ref="D80:H80"/>
    <mergeCell ref="J80:K80"/>
    <mergeCell ref="D81:H81"/>
    <mergeCell ref="J81:K81"/>
    <mergeCell ref="D82:H82"/>
    <mergeCell ref="J82:K82"/>
    <mergeCell ref="D83:H83"/>
    <mergeCell ref="J83:K83"/>
    <mergeCell ref="D84:H84"/>
    <mergeCell ref="J84:K84"/>
    <mergeCell ref="D85:H85"/>
    <mergeCell ref="J85:K85"/>
    <mergeCell ref="D89:H89"/>
    <mergeCell ref="J89:K89"/>
    <mergeCell ref="D86:H86"/>
    <mergeCell ref="J86:K86"/>
    <mergeCell ref="D87:H87"/>
    <mergeCell ref="J87:K87"/>
    <mergeCell ref="D88:H88"/>
    <mergeCell ref="J88:K88"/>
  </mergeCells>
  <dataValidations count="2">
    <dataValidation type="list" allowBlank="1" showInputMessage="1" showErrorMessage="1" sqref="G29 I76:I89 G27 G25" xr:uid="{9838AC08-B5E8-470C-A31B-4CBBF050FE90}">
      <formula1>"Yes,No"</formula1>
    </dataValidation>
    <dataValidation type="list" sqref="C23" xr:uid="{33F867D8-7BD3-479B-87F2-1D6735D704C8}">
      <formula1>"1st Estimate, 2nd Estimate, Actual"</formula1>
    </dataValidation>
  </dataValidations>
  <pageMargins left="0.70866141732283472" right="0.70866141732283472" top="0.74803149606299213" bottom="0.74803149606299213" header="0.31496062992125984" footer="0.31496062992125984"/>
  <pageSetup scale="48"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F1A24-BFB6-4E54-840A-8C9377DA450E}">
  <sheetPr>
    <pageSetUpPr fitToPage="1"/>
  </sheetPr>
  <dimension ref="A7:W77"/>
  <sheetViews>
    <sheetView zoomScale="90" zoomScaleNormal="90" workbookViewId="0">
      <selection activeCell="J67" sqref="J67"/>
    </sheetView>
  </sheetViews>
  <sheetFormatPr defaultColWidth="8.85546875" defaultRowHeight="14.25" x14ac:dyDescent="0.2"/>
  <cols>
    <col min="1" max="1" width="8.85546875" style="1"/>
    <col min="2" max="2" width="12.140625" style="1" customWidth="1"/>
    <col min="3" max="3" width="26.7109375" style="1" bestFit="1" customWidth="1"/>
    <col min="4" max="4" width="22.28515625" style="1" customWidth="1"/>
    <col min="5" max="5" width="28.28515625" style="1" bestFit="1" customWidth="1"/>
    <col min="6" max="6" width="27.85546875" style="1" bestFit="1" customWidth="1"/>
    <col min="7" max="7" width="22.7109375" style="1" customWidth="1"/>
    <col min="8" max="21" width="8.85546875" style="1"/>
    <col min="22" max="22" width="0" style="1" hidden="1" customWidth="1"/>
    <col min="23" max="23" width="75.42578125" style="1" customWidth="1"/>
    <col min="24" max="16384" width="8.85546875" style="1"/>
  </cols>
  <sheetData>
    <row r="7" spans="1:23" x14ac:dyDescent="0.2">
      <c r="V7" s="2" t="s">
        <v>0</v>
      </c>
    </row>
    <row r="10" spans="1:23" x14ac:dyDescent="0.2">
      <c r="R10" s="262"/>
      <c r="S10" s="262"/>
      <c r="T10" s="262"/>
      <c r="U10" s="262"/>
      <c r="V10" s="262"/>
      <c r="W10" s="262"/>
    </row>
    <row r="11" spans="1:23" ht="15" x14ac:dyDescent="0.25">
      <c r="A11" s="1" t="s">
        <v>1</v>
      </c>
      <c r="B11" s="3" t="s">
        <v>2</v>
      </c>
      <c r="F11" s="4"/>
      <c r="R11" s="262"/>
      <c r="S11" s="262"/>
      <c r="T11" s="262"/>
      <c r="U11" s="262"/>
      <c r="V11" s="262"/>
      <c r="W11" s="262"/>
    </row>
    <row r="12" spans="1:23" ht="15" thickBot="1" x14ac:dyDescent="0.25">
      <c r="R12" s="262"/>
      <c r="S12" s="262"/>
      <c r="T12" s="262"/>
      <c r="U12" s="262"/>
      <c r="V12" s="262"/>
      <c r="W12" s="262"/>
    </row>
    <row r="13" spans="1:23" ht="15" x14ac:dyDescent="0.25">
      <c r="B13" s="5"/>
      <c r="C13" s="263" t="s">
        <v>3</v>
      </c>
      <c r="D13" s="263"/>
      <c r="E13" s="264"/>
      <c r="F13" s="265" t="s">
        <v>4</v>
      </c>
      <c r="G13" s="267" t="s">
        <v>5</v>
      </c>
    </row>
    <row r="14" spans="1:23" s="6" customFormat="1" ht="32.25" x14ac:dyDescent="0.25">
      <c r="B14" s="7" t="s">
        <v>6</v>
      </c>
      <c r="C14" s="8" t="s">
        <v>7</v>
      </c>
      <c r="D14" s="9" t="s">
        <v>8</v>
      </c>
      <c r="E14" s="10" t="s">
        <v>9</v>
      </c>
      <c r="F14" s="266"/>
      <c r="G14" s="268"/>
    </row>
    <row r="15" spans="1:23" hidden="1" x14ac:dyDescent="0.2">
      <c r="B15" s="11">
        <v>2016</v>
      </c>
      <c r="C15" s="12"/>
      <c r="D15" s="12"/>
      <c r="E15" s="13">
        <f>SUM(C15:D15)</f>
        <v>0</v>
      </c>
      <c r="F15" s="13"/>
      <c r="G15" s="14">
        <f t="shared" ref="G15:G19" si="0">IFERROR(E15/F15,0)</f>
        <v>0</v>
      </c>
      <c r="H15" s="4" t="str">
        <f>IF(ABS(G15)&gt;0.01,$V$7,"")</f>
        <v/>
      </c>
      <c r="O15" s="15"/>
      <c r="P15" s="15"/>
      <c r="Q15" s="15"/>
      <c r="R15" s="15"/>
      <c r="S15" s="15"/>
      <c r="T15" s="15"/>
    </row>
    <row r="16" spans="1:23" hidden="1" x14ac:dyDescent="0.2">
      <c r="B16" s="11">
        <v>2017</v>
      </c>
      <c r="C16" s="12"/>
      <c r="D16" s="12"/>
      <c r="E16" s="13">
        <f>SUM(C16:D16)</f>
        <v>0</v>
      </c>
      <c r="F16" s="13"/>
      <c r="G16" s="14">
        <f t="shared" si="0"/>
        <v>0</v>
      </c>
      <c r="H16" s="4" t="str">
        <f>IF(ABS(G16)&gt;0.01,$V$7,"")</f>
        <v/>
      </c>
      <c r="O16" s="15"/>
      <c r="P16" s="15"/>
      <c r="Q16" s="15"/>
      <c r="R16" s="15"/>
      <c r="S16" s="15"/>
      <c r="T16" s="15"/>
    </row>
    <row r="17" spans="2:20" hidden="1" x14ac:dyDescent="0.2">
      <c r="B17" s="11">
        <v>2018</v>
      </c>
      <c r="C17" s="12"/>
      <c r="D17" s="12"/>
      <c r="E17" s="13">
        <f>SUM(C17:D17)</f>
        <v>0</v>
      </c>
      <c r="F17" s="13"/>
      <c r="G17" s="14">
        <f t="shared" si="0"/>
        <v>0</v>
      </c>
      <c r="H17" s="4" t="str">
        <f>IF(ABS(G17)&gt;0.01,$V$7,"")</f>
        <v/>
      </c>
      <c r="I17" s="16"/>
      <c r="J17" s="16"/>
      <c r="K17" s="16"/>
      <c r="L17" s="16"/>
      <c r="M17" s="16"/>
      <c r="N17" s="16"/>
      <c r="O17" s="15"/>
      <c r="P17" s="15"/>
      <c r="Q17" s="15"/>
      <c r="R17" s="15"/>
      <c r="S17" s="15"/>
      <c r="T17" s="15"/>
    </row>
    <row r="18" spans="2:20" x14ac:dyDescent="0.2">
      <c r="B18" s="11">
        <v>2019</v>
      </c>
      <c r="C18" s="172">
        <v>-6705017.4399999753</v>
      </c>
      <c r="D18" s="172">
        <v>2512239.7983401283</v>
      </c>
      <c r="E18" s="13">
        <f>SUM(C18:D18)</f>
        <v>-4192777.641659847</v>
      </c>
      <c r="F18" s="13">
        <v>236001668.67000002</v>
      </c>
      <c r="G18" s="14">
        <f t="shared" si="0"/>
        <v>-1.7765881340112841E-2</v>
      </c>
      <c r="H18" s="4" t="str">
        <f>IF(ABS(G18)&gt;0.01,$V$7,"")</f>
        <v>The annual Account 1588 balance relative to cost of power is expected to be small. If it is greater than +/-1%, provide an explanation in the text box below.</v>
      </c>
      <c r="I18" s="16"/>
      <c r="J18" s="16"/>
      <c r="K18" s="16"/>
      <c r="L18" s="16"/>
      <c r="M18" s="16"/>
      <c r="N18" s="16"/>
      <c r="O18" s="15"/>
      <c r="P18" s="15"/>
      <c r="Q18" s="15"/>
      <c r="R18" s="15"/>
      <c r="S18" s="15"/>
      <c r="T18" s="15"/>
    </row>
    <row r="19" spans="2:20" ht="15" thickBot="1" x14ac:dyDescent="0.25">
      <c r="B19" s="17">
        <v>2020</v>
      </c>
      <c r="C19" s="172">
        <v>360994.51</v>
      </c>
      <c r="D19" s="173">
        <v>-2966706.5314596999</v>
      </c>
      <c r="E19" s="18">
        <f>SUM(C19:D19)</f>
        <v>-2605712.0214596996</v>
      </c>
      <c r="F19" s="18">
        <v>325716217</v>
      </c>
      <c r="G19" s="19">
        <f t="shared" si="0"/>
        <v>-7.9999456135759414E-3</v>
      </c>
      <c r="H19" s="4" t="str">
        <f>IF(ABS(G19)&gt;0.01,$V$7,"")</f>
        <v/>
      </c>
      <c r="I19" s="16"/>
      <c r="J19" s="16"/>
      <c r="K19" s="16"/>
      <c r="L19" s="16"/>
      <c r="M19" s="16"/>
      <c r="N19" s="16"/>
      <c r="O19" s="15"/>
      <c r="P19" s="15"/>
      <c r="Q19" s="15"/>
      <c r="R19" s="15"/>
      <c r="S19" s="15"/>
      <c r="T19" s="15"/>
    </row>
    <row r="20" spans="2:20" ht="15.75" thickBot="1" x14ac:dyDescent="0.3">
      <c r="B20" s="20" t="s">
        <v>10</v>
      </c>
      <c r="C20" s="21">
        <f>SUM(C15:C19)</f>
        <v>-6344022.9299999755</v>
      </c>
      <c r="D20" s="21">
        <f>SUM(D15:D19)</f>
        <v>-454466.73311957158</v>
      </c>
      <c r="E20" s="21">
        <f>SUM(E15:E19)</f>
        <v>-6798489.6631195471</v>
      </c>
      <c r="F20" s="21">
        <f>SUM(F15:F19)</f>
        <v>561717885.67000008</v>
      </c>
      <c r="G20" s="22">
        <f>IFERROR(E20/F20,0)</f>
        <v>-1.2103032209861921E-2</v>
      </c>
      <c r="I20" s="4"/>
    </row>
    <row r="21" spans="2:20" x14ac:dyDescent="0.2">
      <c r="B21" s="23"/>
      <c r="C21" s="24"/>
      <c r="D21" s="24"/>
      <c r="E21" s="24"/>
      <c r="F21" s="24"/>
      <c r="G21" s="24"/>
    </row>
    <row r="22" spans="2:20" ht="15" x14ac:dyDescent="0.25">
      <c r="B22" s="25" t="s">
        <v>11</v>
      </c>
      <c r="C22" s="24"/>
      <c r="D22" s="24"/>
      <c r="E22" s="24"/>
      <c r="F22" s="24"/>
      <c r="G22" s="24"/>
    </row>
    <row r="23" spans="2:20" ht="46.9" customHeight="1" x14ac:dyDescent="0.2">
      <c r="B23" s="241" t="s">
        <v>12</v>
      </c>
      <c r="C23" s="241"/>
      <c r="D23" s="241"/>
      <c r="E23" s="241"/>
      <c r="F23" s="241"/>
      <c r="G23" s="241"/>
    </row>
    <row r="24" spans="2:20" ht="28.15" customHeight="1" x14ac:dyDescent="0.2">
      <c r="B24" s="241" t="s">
        <v>13</v>
      </c>
      <c r="C24" s="241"/>
      <c r="D24" s="241"/>
      <c r="E24" s="241"/>
      <c r="F24" s="241"/>
      <c r="G24" s="241"/>
    </row>
    <row r="26" spans="2:20" x14ac:dyDescent="0.2">
      <c r="B26" s="4"/>
      <c r="C26" s="4"/>
    </row>
    <row r="27" spans="2:20" x14ac:dyDescent="0.2">
      <c r="B27" s="4"/>
      <c r="C27" s="4"/>
    </row>
    <row r="28" spans="2:20" x14ac:dyDescent="0.2">
      <c r="B28" s="4"/>
      <c r="C28" s="4"/>
    </row>
    <row r="29" spans="2:20" ht="16.899999999999999" customHeight="1" x14ac:dyDescent="0.25">
      <c r="B29" s="26" t="s">
        <v>14</v>
      </c>
      <c r="C29" s="4"/>
    </row>
    <row r="30" spans="2:20" ht="15.6" customHeight="1" x14ac:dyDescent="0.25">
      <c r="B30" s="26"/>
      <c r="C30" s="4"/>
    </row>
    <row r="31" spans="2:20" ht="15.75" hidden="1" thickBot="1" x14ac:dyDescent="0.3">
      <c r="B31" s="27">
        <v>2016</v>
      </c>
      <c r="C31" s="4"/>
    </row>
    <row r="32" spans="2:20" hidden="1" x14ac:dyDescent="0.2">
      <c r="B32" s="244"/>
      <c r="C32" s="245"/>
      <c r="D32" s="245"/>
      <c r="E32" s="245"/>
      <c r="F32" s="245"/>
      <c r="G32" s="246"/>
    </row>
    <row r="33" spans="2:9" s="6" customFormat="1" hidden="1" x14ac:dyDescent="0.2">
      <c r="B33" s="247"/>
      <c r="C33" s="248"/>
      <c r="D33" s="248"/>
      <c r="E33" s="248"/>
      <c r="F33" s="248"/>
      <c r="G33" s="249"/>
      <c r="I33" s="4"/>
    </row>
    <row r="34" spans="2:9" s="6" customFormat="1" hidden="1" x14ac:dyDescent="0.2">
      <c r="B34" s="247"/>
      <c r="C34" s="248"/>
      <c r="D34" s="248"/>
      <c r="E34" s="248"/>
      <c r="F34" s="248"/>
      <c r="G34" s="249"/>
    </row>
    <row r="35" spans="2:9" s="6" customFormat="1" hidden="1" x14ac:dyDescent="0.2">
      <c r="B35" s="247"/>
      <c r="C35" s="248"/>
      <c r="D35" s="248"/>
      <c r="E35" s="248"/>
      <c r="F35" s="248"/>
      <c r="G35" s="249"/>
    </row>
    <row r="36" spans="2:9" s="6" customFormat="1" hidden="1" x14ac:dyDescent="0.2">
      <c r="B36" s="247"/>
      <c r="C36" s="248"/>
      <c r="D36" s="248"/>
      <c r="E36" s="248"/>
      <c r="F36" s="248"/>
      <c r="G36" s="249"/>
    </row>
    <row r="37" spans="2:9" s="6" customFormat="1" ht="15" hidden="1" thickBot="1" x14ac:dyDescent="0.25">
      <c r="B37" s="250"/>
      <c r="C37" s="251"/>
      <c r="D37" s="251"/>
      <c r="E37" s="251"/>
      <c r="F37" s="251"/>
      <c r="G37" s="252"/>
    </row>
    <row r="38" spans="2:9" hidden="1" x14ac:dyDescent="0.2"/>
    <row r="39" spans="2:9" ht="15.75" hidden="1" thickBot="1" x14ac:dyDescent="0.3">
      <c r="B39" s="27">
        <v>2017</v>
      </c>
      <c r="C39" s="4"/>
    </row>
    <row r="40" spans="2:9" hidden="1" x14ac:dyDescent="0.2">
      <c r="B40" s="244"/>
      <c r="C40" s="245"/>
      <c r="D40" s="245"/>
      <c r="E40" s="245"/>
      <c r="F40" s="245"/>
      <c r="G40" s="246"/>
    </row>
    <row r="41" spans="2:9" hidden="1" x14ac:dyDescent="0.2">
      <c r="B41" s="247"/>
      <c r="C41" s="248"/>
      <c r="D41" s="248"/>
      <c r="E41" s="248"/>
      <c r="F41" s="248"/>
      <c r="G41" s="249"/>
    </row>
    <row r="42" spans="2:9" hidden="1" x14ac:dyDescent="0.2">
      <c r="B42" s="247"/>
      <c r="C42" s="248"/>
      <c r="D42" s="248"/>
      <c r="E42" s="248"/>
      <c r="F42" s="248"/>
      <c r="G42" s="249"/>
    </row>
    <row r="43" spans="2:9" hidden="1" x14ac:dyDescent="0.2">
      <c r="B43" s="247"/>
      <c r="C43" s="248"/>
      <c r="D43" s="248"/>
      <c r="E43" s="248"/>
      <c r="F43" s="248"/>
      <c r="G43" s="249"/>
    </row>
    <row r="44" spans="2:9" hidden="1" x14ac:dyDescent="0.2">
      <c r="B44" s="247"/>
      <c r="C44" s="248"/>
      <c r="D44" s="248"/>
      <c r="E44" s="248"/>
      <c r="F44" s="248"/>
      <c r="G44" s="249"/>
    </row>
    <row r="45" spans="2:9" ht="15" hidden="1" thickBot="1" x14ac:dyDescent="0.25">
      <c r="B45" s="250"/>
      <c r="C45" s="251"/>
      <c r="D45" s="251"/>
      <c r="E45" s="251"/>
      <c r="F45" s="251"/>
      <c r="G45" s="252"/>
    </row>
    <row r="46" spans="2:9" hidden="1" x14ac:dyDescent="0.2"/>
    <row r="47" spans="2:9" ht="15.75" hidden="1" thickBot="1" x14ac:dyDescent="0.3">
      <c r="B47" s="27">
        <v>2018</v>
      </c>
      <c r="C47" s="4"/>
    </row>
    <row r="48" spans="2:9" hidden="1" x14ac:dyDescent="0.2">
      <c r="B48" s="244"/>
      <c r="C48" s="245"/>
      <c r="D48" s="245"/>
      <c r="E48" s="245"/>
      <c r="F48" s="245"/>
      <c r="G48" s="246"/>
    </row>
    <row r="49" spans="2:7" hidden="1" x14ac:dyDescent="0.2">
      <c r="B49" s="247"/>
      <c r="C49" s="248"/>
      <c r="D49" s="248"/>
      <c r="E49" s="248"/>
      <c r="F49" s="248"/>
      <c r="G49" s="249"/>
    </row>
    <row r="50" spans="2:7" hidden="1" x14ac:dyDescent="0.2">
      <c r="B50" s="247"/>
      <c r="C50" s="248"/>
      <c r="D50" s="248"/>
      <c r="E50" s="248"/>
      <c r="F50" s="248"/>
      <c r="G50" s="249"/>
    </row>
    <row r="51" spans="2:7" hidden="1" x14ac:dyDescent="0.2">
      <c r="B51" s="247"/>
      <c r="C51" s="248"/>
      <c r="D51" s="248"/>
      <c r="E51" s="248"/>
      <c r="F51" s="248"/>
      <c r="G51" s="249"/>
    </row>
    <row r="52" spans="2:7" hidden="1" x14ac:dyDescent="0.2">
      <c r="B52" s="247"/>
      <c r="C52" s="248"/>
      <c r="D52" s="248"/>
      <c r="E52" s="248"/>
      <c r="F52" s="248"/>
      <c r="G52" s="249"/>
    </row>
    <row r="53" spans="2:7" ht="15" hidden="1" thickBot="1" x14ac:dyDescent="0.25">
      <c r="B53" s="250"/>
      <c r="C53" s="251"/>
      <c r="D53" s="251"/>
      <c r="E53" s="251"/>
      <c r="F53" s="251"/>
      <c r="G53" s="252"/>
    </row>
    <row r="54" spans="2:7" hidden="1" x14ac:dyDescent="0.2"/>
    <row r="55" spans="2:7" ht="15.75" hidden="1" thickBot="1" x14ac:dyDescent="0.3">
      <c r="B55" s="27">
        <v>2019</v>
      </c>
      <c r="C55" s="4"/>
    </row>
    <row r="56" spans="2:7" hidden="1" x14ac:dyDescent="0.2">
      <c r="B56" s="244"/>
      <c r="C56" s="245"/>
      <c r="D56" s="245"/>
      <c r="E56" s="245"/>
      <c r="F56" s="245"/>
      <c r="G56" s="246"/>
    </row>
    <row r="57" spans="2:7" hidden="1" x14ac:dyDescent="0.2">
      <c r="B57" s="247"/>
      <c r="C57" s="248"/>
      <c r="D57" s="248"/>
      <c r="E57" s="248"/>
      <c r="F57" s="248"/>
      <c r="G57" s="249"/>
    </row>
    <row r="58" spans="2:7" hidden="1" x14ac:dyDescent="0.2">
      <c r="B58" s="247"/>
      <c r="C58" s="248"/>
      <c r="D58" s="248"/>
      <c r="E58" s="248"/>
      <c r="F58" s="248"/>
      <c r="G58" s="249"/>
    </row>
    <row r="59" spans="2:7" hidden="1" x14ac:dyDescent="0.2">
      <c r="B59" s="247"/>
      <c r="C59" s="248"/>
      <c r="D59" s="248"/>
      <c r="E59" s="248"/>
      <c r="F59" s="248"/>
      <c r="G59" s="249"/>
    </row>
    <row r="60" spans="2:7" hidden="1" x14ac:dyDescent="0.2">
      <c r="B60" s="247"/>
      <c r="C60" s="248"/>
      <c r="D60" s="248"/>
      <c r="E60" s="248"/>
      <c r="F60" s="248"/>
      <c r="G60" s="249"/>
    </row>
    <row r="61" spans="2:7" ht="15" hidden="1" thickBot="1" x14ac:dyDescent="0.25">
      <c r="B61" s="250"/>
      <c r="C61" s="251"/>
      <c r="D61" s="251"/>
      <c r="E61" s="251"/>
      <c r="F61" s="251"/>
      <c r="G61" s="252"/>
    </row>
    <row r="62" spans="2:7" hidden="1" x14ac:dyDescent="0.2"/>
    <row r="63" spans="2:7" ht="15.75" thickBot="1" x14ac:dyDescent="0.3">
      <c r="B63" s="27">
        <v>2019</v>
      </c>
      <c r="C63" s="4"/>
    </row>
    <row r="64" spans="2:7" ht="14.25" customHeight="1" x14ac:dyDescent="0.2">
      <c r="B64" s="253" t="s">
        <v>211</v>
      </c>
      <c r="C64" s="254"/>
      <c r="D64" s="254"/>
      <c r="E64" s="254"/>
      <c r="F64" s="254"/>
      <c r="G64" s="255"/>
    </row>
    <row r="65" spans="2:7" ht="14.25" customHeight="1" x14ac:dyDescent="0.2">
      <c r="B65" s="256"/>
      <c r="C65" s="257"/>
      <c r="D65" s="257"/>
      <c r="E65" s="257"/>
      <c r="F65" s="257"/>
      <c r="G65" s="258"/>
    </row>
    <row r="66" spans="2:7" ht="14.25" customHeight="1" x14ac:dyDescent="0.2">
      <c r="B66" s="256"/>
      <c r="C66" s="257"/>
      <c r="D66" s="257"/>
      <c r="E66" s="257"/>
      <c r="F66" s="257"/>
      <c r="G66" s="258"/>
    </row>
    <row r="67" spans="2:7" ht="14.25" customHeight="1" x14ac:dyDescent="0.2">
      <c r="B67" s="256"/>
      <c r="C67" s="257"/>
      <c r="D67" s="257"/>
      <c r="E67" s="257"/>
      <c r="F67" s="257"/>
      <c r="G67" s="258"/>
    </row>
    <row r="68" spans="2:7" ht="14.25" customHeight="1" x14ac:dyDescent="0.2">
      <c r="B68" s="256"/>
      <c r="C68" s="257"/>
      <c r="D68" s="257"/>
      <c r="E68" s="257"/>
      <c r="F68" s="257"/>
      <c r="G68" s="258"/>
    </row>
    <row r="69" spans="2:7" ht="69" customHeight="1" thickBot="1" x14ac:dyDescent="0.25">
      <c r="B69" s="259"/>
      <c r="C69" s="260"/>
      <c r="D69" s="260"/>
      <c r="E69" s="260"/>
      <c r="F69" s="260"/>
      <c r="G69" s="261"/>
    </row>
    <row r="70" spans="2:7" ht="15" thickBot="1" x14ac:dyDescent="0.25"/>
    <row r="71" spans="2:7" ht="15" x14ac:dyDescent="0.25">
      <c r="B71" s="184" t="s">
        <v>204</v>
      </c>
      <c r="C71" s="185"/>
      <c r="D71" s="185"/>
      <c r="E71" s="186"/>
    </row>
    <row r="72" spans="2:7" x14ac:dyDescent="0.2">
      <c r="B72" s="188" t="s">
        <v>9</v>
      </c>
      <c r="C72" s="192"/>
      <c r="D72" s="192"/>
      <c r="E72" s="189">
        <f>E18</f>
        <v>-4192777.641659847</v>
      </c>
    </row>
    <row r="73" spans="2:7" x14ac:dyDescent="0.2">
      <c r="B73" s="242" t="s">
        <v>205</v>
      </c>
      <c r="C73" s="243"/>
      <c r="D73" s="243"/>
      <c r="E73" s="187">
        <v>1310105.60219401</v>
      </c>
    </row>
    <row r="74" spans="2:7" x14ac:dyDescent="0.2">
      <c r="B74" s="194" t="s">
        <v>206</v>
      </c>
      <c r="C74" s="195"/>
      <c r="D74" s="195"/>
      <c r="E74" s="187">
        <v>665409.95427408349</v>
      </c>
    </row>
    <row r="75" spans="2:7" x14ac:dyDescent="0.2">
      <c r="B75" s="188" t="s">
        <v>203</v>
      </c>
      <c r="E75" s="189">
        <f>SUM(E72:E74)</f>
        <v>-2217262.0851917537</v>
      </c>
    </row>
    <row r="76" spans="2:7" x14ac:dyDescent="0.2">
      <c r="B76" s="188" t="s">
        <v>4</v>
      </c>
      <c r="E76" s="189">
        <f>+F18</f>
        <v>236001668.67000002</v>
      </c>
    </row>
    <row r="77" spans="2:7" ht="15" thickBot="1" x14ac:dyDescent="0.25">
      <c r="B77" s="190" t="s">
        <v>5</v>
      </c>
      <c r="C77" s="191"/>
      <c r="D77" s="191"/>
      <c r="E77" s="193">
        <f>IFERROR(E75/E76,0)</f>
        <v>-9.3951118976711157E-3</v>
      </c>
    </row>
  </sheetData>
  <mergeCells count="12">
    <mergeCell ref="R10:W12"/>
    <mergeCell ref="C13:E13"/>
    <mergeCell ref="F13:F14"/>
    <mergeCell ref="G13:G14"/>
    <mergeCell ref="B23:G23"/>
    <mergeCell ref="B24:G24"/>
    <mergeCell ref="B73:D73"/>
    <mergeCell ref="B32:G37"/>
    <mergeCell ref="B40:G45"/>
    <mergeCell ref="B48:G53"/>
    <mergeCell ref="B56:G61"/>
    <mergeCell ref="B64:G69"/>
  </mergeCells>
  <pageMargins left="0.70866141732283472" right="0.70866141732283472" top="0.74803149606299213" bottom="0.74803149606299213" header="0.31496062992125984" footer="0.31496062992125984"/>
  <pageSetup scale="71" orientation="landscape" r:id="rId1"/>
  <ignoredErrors>
    <ignoredError sqref="E18:E19"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A9C2A-8ECA-4757-ADB9-428AA1A92BA4}">
  <sheetPr>
    <pageSetUpPr fitToPage="1"/>
  </sheetPr>
  <dimension ref="A15:AC170"/>
  <sheetViews>
    <sheetView topLeftCell="A34" workbookViewId="0">
      <selection activeCell="K77" sqref="K77"/>
    </sheetView>
  </sheetViews>
  <sheetFormatPr defaultColWidth="9" defaultRowHeight="14.25" x14ac:dyDescent="0.2"/>
  <cols>
    <col min="1" max="9" width="9" style="1"/>
    <col min="10" max="12" width="22" style="23" customWidth="1"/>
    <col min="13" max="14" width="9" style="23"/>
    <col min="15" max="15" width="17" style="23" customWidth="1"/>
    <col min="16" max="21" width="9" style="1"/>
    <col min="22" max="22" width="22" style="1" customWidth="1"/>
    <col min="23" max="23" width="18.28515625" style="1" customWidth="1"/>
    <col min="24" max="24" width="23.7109375" style="1" customWidth="1"/>
    <col min="25" max="16384" width="9" style="1"/>
  </cols>
  <sheetData>
    <row r="15" spans="1:22" ht="18" x14ac:dyDescent="0.25">
      <c r="A15" s="1" t="s">
        <v>15</v>
      </c>
      <c r="B15" s="28" t="s">
        <v>16</v>
      </c>
    </row>
    <row r="16" spans="1:22" x14ac:dyDescent="0.2">
      <c r="V16" s="23"/>
    </row>
    <row r="17" spans="1:24" ht="15" x14ac:dyDescent="0.25">
      <c r="B17" s="292" t="s">
        <v>17</v>
      </c>
      <c r="C17" s="293"/>
      <c r="D17" s="293"/>
      <c r="E17" s="293"/>
      <c r="F17" s="293"/>
      <c r="G17" s="293"/>
      <c r="H17" s="293"/>
      <c r="I17" s="293"/>
      <c r="J17" s="293"/>
      <c r="K17" s="293"/>
      <c r="L17" s="294"/>
      <c r="N17" s="295" t="s">
        <v>3</v>
      </c>
      <c r="O17" s="295"/>
      <c r="P17" s="295"/>
      <c r="Q17" s="295"/>
      <c r="R17" s="295"/>
      <c r="S17" s="295"/>
      <c r="T17" s="295"/>
      <c r="U17" s="295"/>
      <c r="V17" s="295"/>
      <c r="W17" s="295"/>
      <c r="X17" s="295"/>
    </row>
    <row r="18" spans="1:24" ht="45" x14ac:dyDescent="0.25">
      <c r="B18" s="296" t="s">
        <v>18</v>
      </c>
      <c r="C18" s="296"/>
      <c r="D18" s="296"/>
      <c r="E18" s="296"/>
      <c r="F18" s="296"/>
      <c r="G18" s="296"/>
      <c r="H18" s="296"/>
      <c r="I18" s="296"/>
      <c r="J18" s="29" t="s">
        <v>19</v>
      </c>
      <c r="K18" s="30" t="s">
        <v>20</v>
      </c>
      <c r="L18" s="30" t="s">
        <v>21</v>
      </c>
      <c r="M18" s="1"/>
      <c r="N18" s="296" t="s">
        <v>18</v>
      </c>
      <c r="O18" s="296"/>
      <c r="P18" s="296"/>
      <c r="Q18" s="296"/>
      <c r="R18" s="296"/>
      <c r="S18" s="296"/>
      <c r="T18" s="296"/>
      <c r="U18" s="296"/>
      <c r="V18" s="29" t="s">
        <v>19</v>
      </c>
      <c r="W18" s="30" t="s">
        <v>22</v>
      </c>
      <c r="X18" s="30" t="s">
        <v>21</v>
      </c>
    </row>
    <row r="19" spans="1:24" x14ac:dyDescent="0.2">
      <c r="B19" s="31">
        <v>1</v>
      </c>
      <c r="C19" s="205" t="s">
        <v>23</v>
      </c>
      <c r="D19" s="205"/>
      <c r="E19" s="205"/>
      <c r="F19" s="205"/>
      <c r="G19" s="205"/>
      <c r="H19" s="205"/>
      <c r="I19" s="205"/>
      <c r="J19" s="170">
        <v>1842134.7514180318</v>
      </c>
      <c r="K19" s="33" t="s">
        <v>24</v>
      </c>
      <c r="L19" s="170" t="s">
        <v>25</v>
      </c>
      <c r="N19" s="31">
        <v>1</v>
      </c>
      <c r="O19" s="205" t="s">
        <v>26</v>
      </c>
      <c r="P19" s="205"/>
      <c r="Q19" s="205"/>
      <c r="R19" s="205"/>
      <c r="S19" s="205"/>
      <c r="T19" s="205"/>
      <c r="U19" s="205"/>
      <c r="V19" s="170">
        <v>-587572.54591944441</v>
      </c>
      <c r="W19" s="33" t="s">
        <v>24</v>
      </c>
      <c r="X19" s="170" t="s">
        <v>27</v>
      </c>
    </row>
    <row r="20" spans="1:24" x14ac:dyDescent="0.2">
      <c r="B20" s="31">
        <v>2</v>
      </c>
      <c r="C20" s="205" t="s">
        <v>28</v>
      </c>
      <c r="D20" s="205"/>
      <c r="E20" s="205"/>
      <c r="F20" s="205"/>
      <c r="G20" s="205"/>
      <c r="H20" s="205"/>
      <c r="I20" s="205"/>
      <c r="J20" s="170">
        <v>-1005879</v>
      </c>
      <c r="K20" s="33" t="s">
        <v>24</v>
      </c>
      <c r="L20" s="170" t="s">
        <v>25</v>
      </c>
      <c r="N20" s="31">
        <v>2</v>
      </c>
      <c r="O20" s="205" t="s">
        <v>29</v>
      </c>
      <c r="P20" s="205"/>
      <c r="Q20" s="205"/>
      <c r="R20" s="205"/>
      <c r="S20" s="205"/>
      <c r="T20" s="205"/>
      <c r="U20" s="205"/>
      <c r="V20" s="170">
        <v>893335.57215796411</v>
      </c>
      <c r="W20" s="33" t="s">
        <v>30</v>
      </c>
      <c r="X20" s="170"/>
    </row>
    <row r="21" spans="1:24" x14ac:dyDescent="0.2">
      <c r="B21" s="31">
        <v>3</v>
      </c>
      <c r="C21" s="205" t="s">
        <v>31</v>
      </c>
      <c r="D21" s="205"/>
      <c r="E21" s="205"/>
      <c r="F21" s="205"/>
      <c r="G21" s="205"/>
      <c r="H21" s="205"/>
      <c r="I21" s="205"/>
      <c r="J21" s="170">
        <v>-1956654</v>
      </c>
      <c r="K21" s="33" t="s">
        <v>30</v>
      </c>
      <c r="L21" s="170"/>
      <c r="N21" s="31">
        <v>3</v>
      </c>
      <c r="O21" s="205" t="s">
        <v>32</v>
      </c>
      <c r="P21" s="205"/>
      <c r="Q21" s="205"/>
      <c r="R21" s="205"/>
      <c r="S21" s="205"/>
      <c r="T21" s="205"/>
      <c r="U21" s="205"/>
      <c r="V21" s="170">
        <v>8484</v>
      </c>
      <c r="W21" s="33" t="s">
        <v>24</v>
      </c>
      <c r="X21" s="170" t="s">
        <v>27</v>
      </c>
    </row>
    <row r="22" spans="1:24" x14ac:dyDescent="0.2">
      <c r="B22" s="31">
        <v>4</v>
      </c>
      <c r="C22" s="205" t="s">
        <v>33</v>
      </c>
      <c r="D22" s="205"/>
      <c r="E22" s="205"/>
      <c r="F22" s="205"/>
      <c r="G22" s="205"/>
      <c r="H22" s="205"/>
      <c r="I22" s="205"/>
      <c r="J22" s="170">
        <v>821562.48967861675</v>
      </c>
      <c r="K22" s="33" t="s">
        <v>30</v>
      </c>
      <c r="L22" s="170"/>
      <c r="N22" s="31">
        <v>4</v>
      </c>
      <c r="O22" s="205"/>
      <c r="P22" s="205"/>
      <c r="Q22" s="205"/>
      <c r="R22" s="205"/>
      <c r="S22" s="205"/>
      <c r="T22" s="205"/>
      <c r="U22" s="205"/>
      <c r="V22" s="170"/>
      <c r="W22" s="33"/>
      <c r="X22" s="170"/>
    </row>
    <row r="23" spans="1:24" x14ac:dyDescent="0.2">
      <c r="B23" s="31">
        <v>5</v>
      </c>
      <c r="C23" s="205"/>
      <c r="D23" s="205"/>
      <c r="E23" s="205"/>
      <c r="F23" s="205"/>
      <c r="G23" s="205"/>
      <c r="H23" s="205"/>
      <c r="I23" s="205"/>
      <c r="J23" s="170"/>
      <c r="K23" s="33"/>
      <c r="L23" s="170"/>
      <c r="N23" s="31">
        <v>5</v>
      </c>
      <c r="O23" s="205"/>
      <c r="P23" s="205"/>
      <c r="Q23" s="205"/>
      <c r="R23" s="205"/>
      <c r="S23" s="205"/>
      <c r="T23" s="205"/>
      <c r="U23" s="205"/>
      <c r="V23" s="170"/>
      <c r="W23" s="33"/>
      <c r="X23" s="170"/>
    </row>
    <row r="24" spans="1:24" x14ac:dyDescent="0.2">
      <c r="B24" s="31">
        <v>6</v>
      </c>
      <c r="C24" s="205"/>
      <c r="D24" s="205"/>
      <c r="E24" s="205"/>
      <c r="F24" s="205"/>
      <c r="G24" s="205"/>
      <c r="H24" s="205"/>
      <c r="I24" s="205"/>
      <c r="J24" s="170"/>
      <c r="K24" s="33"/>
      <c r="L24" s="170"/>
      <c r="N24" s="31">
        <v>6</v>
      </c>
      <c r="O24" s="205"/>
      <c r="P24" s="205"/>
      <c r="Q24" s="205"/>
      <c r="R24" s="205"/>
      <c r="S24" s="205"/>
      <c r="T24" s="205"/>
      <c r="U24" s="205"/>
      <c r="V24" s="170"/>
      <c r="W24" s="33"/>
      <c r="X24" s="170"/>
    </row>
    <row r="25" spans="1:24" x14ac:dyDescent="0.2">
      <c r="B25" s="31">
        <v>7</v>
      </c>
      <c r="C25" s="205"/>
      <c r="D25" s="205"/>
      <c r="E25" s="205"/>
      <c r="F25" s="205"/>
      <c r="G25" s="205"/>
      <c r="H25" s="205"/>
      <c r="I25" s="205"/>
      <c r="J25" s="170"/>
      <c r="K25" s="33"/>
      <c r="L25" s="170"/>
      <c r="N25" s="31">
        <v>7</v>
      </c>
      <c r="O25" s="205"/>
      <c r="P25" s="205"/>
      <c r="Q25" s="205"/>
      <c r="R25" s="205"/>
      <c r="S25" s="205"/>
      <c r="T25" s="205"/>
      <c r="U25" s="205"/>
      <c r="V25" s="170"/>
      <c r="W25" s="33"/>
      <c r="X25" s="170"/>
    </row>
    <row r="26" spans="1:24" x14ac:dyDescent="0.2">
      <c r="B26" s="31">
        <v>8</v>
      </c>
      <c r="C26" s="205"/>
      <c r="D26" s="205"/>
      <c r="E26" s="205"/>
      <c r="F26" s="205"/>
      <c r="G26" s="205"/>
      <c r="H26" s="205"/>
      <c r="I26" s="205"/>
      <c r="J26" s="170"/>
      <c r="K26" s="33"/>
      <c r="L26" s="170"/>
      <c r="N26" s="31">
        <v>8</v>
      </c>
      <c r="O26" s="205"/>
      <c r="P26" s="205"/>
      <c r="Q26" s="205"/>
      <c r="R26" s="205"/>
      <c r="S26" s="205"/>
      <c r="T26" s="205"/>
      <c r="U26" s="205"/>
      <c r="V26" s="170"/>
      <c r="W26" s="33"/>
      <c r="X26" s="170"/>
    </row>
    <row r="27" spans="1:24" x14ac:dyDescent="0.2">
      <c r="B27" s="305" t="s">
        <v>34</v>
      </c>
      <c r="C27" s="305"/>
      <c r="D27" s="305"/>
      <c r="E27" s="305"/>
      <c r="F27" s="305"/>
      <c r="G27" s="305"/>
      <c r="H27" s="305"/>
      <c r="I27" s="305"/>
      <c r="J27" s="34">
        <f>SUM(J19:J26)</f>
        <v>-298835.7589033515</v>
      </c>
      <c r="N27" s="305" t="s">
        <v>34</v>
      </c>
      <c r="O27" s="305"/>
      <c r="P27" s="305"/>
      <c r="Q27" s="305"/>
      <c r="R27" s="305"/>
      <c r="S27" s="305"/>
      <c r="T27" s="305"/>
      <c r="U27" s="305"/>
      <c r="V27" s="34">
        <f>SUM(V19:V26)</f>
        <v>314247.0262385197</v>
      </c>
      <c r="W27" s="23"/>
    </row>
    <row r="28" spans="1:24" ht="15" x14ac:dyDescent="0.2">
      <c r="B28" s="306" t="s">
        <v>35</v>
      </c>
      <c r="C28" s="307"/>
      <c r="D28" s="307"/>
      <c r="E28" s="307"/>
      <c r="F28" s="307"/>
      <c r="G28" s="307"/>
      <c r="H28" s="307"/>
      <c r="I28" s="308"/>
      <c r="J28" s="170">
        <v>-298836</v>
      </c>
      <c r="K28" s="35"/>
      <c r="L28" s="35"/>
      <c r="N28" s="306" t="s">
        <v>35</v>
      </c>
      <c r="O28" s="307"/>
      <c r="P28" s="307"/>
      <c r="Q28" s="307"/>
      <c r="R28" s="307"/>
      <c r="S28" s="307"/>
      <c r="T28" s="307"/>
      <c r="U28" s="308"/>
      <c r="V28" s="170">
        <v>314247</v>
      </c>
      <c r="W28" s="35"/>
    </row>
    <row r="29" spans="1:24" x14ac:dyDescent="0.2">
      <c r="B29" s="306" t="s">
        <v>36</v>
      </c>
      <c r="C29" s="307"/>
      <c r="D29" s="307"/>
      <c r="E29" s="307"/>
      <c r="F29" s="307"/>
      <c r="G29" s="307"/>
      <c r="H29" s="307"/>
      <c r="I29" s="308"/>
      <c r="J29" s="36">
        <f>J27-J28</f>
        <v>0.24109664850402623</v>
      </c>
      <c r="K29" s="1"/>
      <c r="L29" s="1"/>
      <c r="N29" s="306" t="s">
        <v>36</v>
      </c>
      <c r="O29" s="307"/>
      <c r="P29" s="307"/>
      <c r="Q29" s="307"/>
      <c r="R29" s="307"/>
      <c r="S29" s="307"/>
      <c r="T29" s="307"/>
      <c r="U29" s="308"/>
      <c r="V29" s="36">
        <f>V27-V28</f>
        <v>2.6238519698381424E-2</v>
      </c>
    </row>
    <row r="32" spans="1:24" ht="18" x14ac:dyDescent="0.25">
      <c r="A32" s="1" t="s">
        <v>37</v>
      </c>
      <c r="B32" s="28" t="s">
        <v>38</v>
      </c>
    </row>
    <row r="34" spans="1:26" ht="15" x14ac:dyDescent="0.25">
      <c r="B34" s="25" t="s">
        <v>11</v>
      </c>
    </row>
    <row r="35" spans="1:26" ht="15" customHeight="1" x14ac:dyDescent="0.2">
      <c r="B35" s="1" t="s">
        <v>39</v>
      </c>
      <c r="W35" s="241"/>
      <c r="X35" s="241"/>
      <c r="Y35" s="241"/>
      <c r="Z35" s="241"/>
    </row>
    <row r="36" spans="1:26" x14ac:dyDescent="0.2">
      <c r="B36" s="1" t="s">
        <v>40</v>
      </c>
      <c r="W36" s="241"/>
      <c r="X36" s="241"/>
      <c r="Y36" s="241"/>
      <c r="Z36" s="241"/>
    </row>
    <row r="37" spans="1:26" x14ac:dyDescent="0.2">
      <c r="B37" s="1" t="s">
        <v>41</v>
      </c>
      <c r="W37" s="241"/>
      <c r="X37" s="241"/>
      <c r="Y37" s="241"/>
      <c r="Z37" s="241"/>
    </row>
    <row r="38" spans="1:26" ht="29.25" customHeight="1" x14ac:dyDescent="0.2">
      <c r="B38" s="241" t="s">
        <v>42</v>
      </c>
      <c r="C38" s="241"/>
      <c r="D38" s="241"/>
      <c r="E38" s="241"/>
      <c r="F38" s="241"/>
      <c r="G38" s="241"/>
      <c r="H38" s="241"/>
      <c r="I38" s="241"/>
      <c r="J38" s="241"/>
      <c r="K38" s="241"/>
      <c r="L38" s="241"/>
      <c r="M38" s="241"/>
      <c r="N38" s="241"/>
      <c r="O38" s="241"/>
      <c r="P38" s="241"/>
      <c r="Q38" s="241"/>
      <c r="R38" s="241"/>
      <c r="S38" s="241"/>
      <c r="T38" s="241"/>
      <c r="U38" s="241"/>
      <c r="V38" s="241"/>
      <c r="W38" s="241"/>
      <c r="X38" s="241"/>
      <c r="Y38" s="241"/>
      <c r="Z38" s="241"/>
    </row>
    <row r="39" spans="1:26" ht="53.25" customHeight="1" x14ac:dyDescent="0.25">
      <c r="B39" s="304" t="s">
        <v>43</v>
      </c>
      <c r="C39" s="304"/>
      <c r="D39" s="304"/>
      <c r="E39" s="304"/>
      <c r="F39" s="304"/>
      <c r="G39" s="304"/>
      <c r="H39" s="304"/>
      <c r="I39" s="304"/>
      <c r="J39" s="304"/>
      <c r="K39" s="304"/>
      <c r="L39" s="304"/>
      <c r="M39" s="304"/>
      <c r="N39" s="304"/>
      <c r="O39" s="304"/>
      <c r="P39" s="304"/>
      <c r="Q39" s="304"/>
      <c r="R39" s="304"/>
      <c r="S39" s="304"/>
      <c r="T39" s="304"/>
      <c r="U39" s="304"/>
      <c r="V39" s="304"/>
      <c r="W39" s="241"/>
      <c r="X39" s="241"/>
      <c r="Y39" s="241"/>
      <c r="Z39" s="241"/>
    </row>
    <row r="40" spans="1:26" x14ac:dyDescent="0.2">
      <c r="P40" s="23"/>
    </row>
    <row r="41" spans="1:26" ht="15" x14ac:dyDescent="0.25">
      <c r="A41" s="37"/>
      <c r="B41" s="292" t="s">
        <v>17</v>
      </c>
      <c r="C41" s="293"/>
      <c r="D41" s="293"/>
      <c r="E41" s="293"/>
      <c r="F41" s="293"/>
      <c r="G41" s="293"/>
      <c r="H41" s="293"/>
      <c r="I41" s="293"/>
      <c r="J41" s="293"/>
      <c r="K41" s="294"/>
      <c r="L41" s="27"/>
      <c r="M41" s="37"/>
      <c r="N41" s="295" t="s">
        <v>3</v>
      </c>
      <c r="O41" s="295"/>
      <c r="P41" s="295"/>
      <c r="Q41" s="295"/>
      <c r="R41" s="295"/>
      <c r="S41" s="295"/>
      <c r="T41" s="295"/>
      <c r="U41" s="295"/>
      <c r="V41" s="295"/>
      <c r="W41" s="295"/>
    </row>
    <row r="42" spans="1:26" ht="30" x14ac:dyDescent="0.25">
      <c r="A42" s="38" t="s">
        <v>6</v>
      </c>
      <c r="B42" s="296" t="s">
        <v>18</v>
      </c>
      <c r="C42" s="296"/>
      <c r="D42" s="296"/>
      <c r="E42" s="296"/>
      <c r="F42" s="296"/>
      <c r="G42" s="296"/>
      <c r="H42" s="296"/>
      <c r="I42" s="296"/>
      <c r="J42" s="29" t="s">
        <v>19</v>
      </c>
      <c r="K42" s="29" t="s">
        <v>44</v>
      </c>
      <c r="L42" s="39"/>
      <c r="M42" s="38" t="s">
        <v>6</v>
      </c>
      <c r="N42" s="296" t="s">
        <v>18</v>
      </c>
      <c r="O42" s="296"/>
      <c r="P42" s="296"/>
      <c r="Q42" s="296"/>
      <c r="R42" s="296"/>
      <c r="S42" s="296"/>
      <c r="T42" s="296"/>
      <c r="U42" s="296"/>
      <c r="V42" s="29" t="s">
        <v>19</v>
      </c>
      <c r="W42" s="30" t="s">
        <v>44</v>
      </c>
    </row>
    <row r="43" spans="1:26" ht="15" customHeight="1" x14ac:dyDescent="0.2">
      <c r="A43" s="171">
        <v>2019</v>
      </c>
      <c r="B43" s="284" t="s">
        <v>45</v>
      </c>
      <c r="C43" s="285"/>
      <c r="D43" s="285"/>
      <c r="E43" s="285"/>
      <c r="F43" s="285"/>
      <c r="G43" s="285"/>
      <c r="H43" s="285"/>
      <c r="I43" s="285"/>
      <c r="J43" s="285"/>
      <c r="K43" s="286"/>
      <c r="L43" s="41"/>
      <c r="M43" s="171">
        <v>2019</v>
      </c>
      <c r="N43" s="284" t="s">
        <v>45</v>
      </c>
      <c r="O43" s="285"/>
      <c r="P43" s="285"/>
      <c r="Q43" s="285"/>
      <c r="R43" s="285"/>
      <c r="S43" s="285"/>
      <c r="T43" s="285"/>
      <c r="U43" s="285"/>
      <c r="V43" s="285"/>
      <c r="W43" s="286"/>
    </row>
    <row r="44" spans="1:26" x14ac:dyDescent="0.2">
      <c r="A44" s="42"/>
      <c r="B44" s="31">
        <v>1</v>
      </c>
      <c r="C44" s="279" t="str">
        <f>IF(K19="Yes",C19,"")</f>
        <v/>
      </c>
      <c r="D44" s="279"/>
      <c r="E44" s="279"/>
      <c r="F44" s="279"/>
      <c r="G44" s="279"/>
      <c r="H44" s="279"/>
      <c r="I44" s="279"/>
      <c r="J44" s="43" t="str">
        <f>IF(K19="Yes",-J19,"")</f>
        <v/>
      </c>
      <c r="K44" s="171"/>
      <c r="L44" s="44"/>
      <c r="M44" s="42"/>
      <c r="N44" s="31">
        <v>1</v>
      </c>
      <c r="O44" s="279" t="str">
        <f>IF(W19="Yes",O19,"")</f>
        <v/>
      </c>
      <c r="P44" s="279"/>
      <c r="Q44" s="279"/>
      <c r="R44" s="279"/>
      <c r="S44" s="279"/>
      <c r="T44" s="279"/>
      <c r="U44" s="279"/>
      <c r="V44" s="43" t="str">
        <f>IF(W19="Yes",-V19,"")</f>
        <v/>
      </c>
      <c r="W44" s="170"/>
    </row>
    <row r="45" spans="1:26" x14ac:dyDescent="0.2">
      <c r="A45" s="42"/>
      <c r="B45" s="31">
        <v>2</v>
      </c>
      <c r="C45" s="279" t="str">
        <f t="shared" ref="C45:C51" si="0">IF(K20="Yes",C20,"")</f>
        <v/>
      </c>
      <c r="D45" s="279"/>
      <c r="E45" s="279"/>
      <c r="F45" s="279"/>
      <c r="G45" s="279"/>
      <c r="H45" s="279"/>
      <c r="I45" s="279"/>
      <c r="J45" s="43" t="str">
        <f t="shared" ref="J45:J51" si="1">IF(K20="Yes",-J20,"")</f>
        <v/>
      </c>
      <c r="K45" s="171"/>
      <c r="L45" s="44"/>
      <c r="M45" s="42"/>
      <c r="N45" s="31">
        <v>2</v>
      </c>
      <c r="O45" s="279" t="str">
        <f t="shared" ref="O45:O51" si="2">IF(W20="Yes",O20,"")</f>
        <v>CT 1142 true-up based on actuals</v>
      </c>
      <c r="P45" s="279"/>
      <c r="Q45" s="279"/>
      <c r="R45" s="279"/>
      <c r="S45" s="279"/>
      <c r="T45" s="279"/>
      <c r="U45" s="279"/>
      <c r="V45" s="43">
        <f t="shared" ref="V45:V51" si="3">IF(W20="Yes",-V20,"")</f>
        <v>-893335.57215796411</v>
      </c>
      <c r="W45" s="170">
        <v>2019</v>
      </c>
    </row>
    <row r="46" spans="1:26" x14ac:dyDescent="0.2">
      <c r="A46" s="42"/>
      <c r="B46" s="31">
        <v>3</v>
      </c>
      <c r="C46" s="279" t="str">
        <f t="shared" si="0"/>
        <v>Add impacts to GA from current year RPP Settlement true up process that are booked in subsequent year</v>
      </c>
      <c r="D46" s="279"/>
      <c r="E46" s="279"/>
      <c r="F46" s="279"/>
      <c r="G46" s="279"/>
      <c r="H46" s="279"/>
      <c r="I46" s="279"/>
      <c r="J46" s="43">
        <f t="shared" si="1"/>
        <v>1956654</v>
      </c>
      <c r="K46" s="171">
        <v>2019</v>
      </c>
      <c r="L46" s="44"/>
      <c r="M46" s="42"/>
      <c r="N46" s="31">
        <v>3</v>
      </c>
      <c r="O46" s="279" t="str">
        <f t="shared" si="2"/>
        <v/>
      </c>
      <c r="P46" s="279"/>
      <c r="Q46" s="279"/>
      <c r="R46" s="279"/>
      <c r="S46" s="279"/>
      <c r="T46" s="279"/>
      <c r="U46" s="279"/>
      <c r="V46" s="43" t="str">
        <f t="shared" si="3"/>
        <v/>
      </c>
      <c r="W46" s="170"/>
    </row>
    <row r="47" spans="1:26" x14ac:dyDescent="0.2">
      <c r="A47" s="42"/>
      <c r="B47" s="31">
        <v>4</v>
      </c>
      <c r="C47" s="279" t="str">
        <f t="shared" si="0"/>
        <v>Current Year reversal of Unbilled to actual revenue differences</v>
      </c>
      <c r="D47" s="279"/>
      <c r="E47" s="279"/>
      <c r="F47" s="279"/>
      <c r="G47" s="279"/>
      <c r="H47" s="279"/>
      <c r="I47" s="279"/>
      <c r="J47" s="43">
        <f t="shared" si="1"/>
        <v>-821562.48967861675</v>
      </c>
      <c r="K47" s="171">
        <v>2019</v>
      </c>
      <c r="L47" s="44"/>
      <c r="M47" s="42"/>
      <c r="N47" s="31">
        <v>4</v>
      </c>
      <c r="O47" s="279" t="str">
        <f t="shared" si="2"/>
        <v/>
      </c>
      <c r="P47" s="279"/>
      <c r="Q47" s="279"/>
      <c r="R47" s="279"/>
      <c r="S47" s="279"/>
      <c r="T47" s="279"/>
      <c r="U47" s="279"/>
      <c r="V47" s="43" t="str">
        <f t="shared" si="3"/>
        <v/>
      </c>
      <c r="W47" s="170"/>
    </row>
    <row r="48" spans="1:26" x14ac:dyDescent="0.2">
      <c r="A48" s="42"/>
      <c r="B48" s="31">
        <v>5</v>
      </c>
      <c r="C48" s="279" t="str">
        <f t="shared" si="0"/>
        <v/>
      </c>
      <c r="D48" s="279"/>
      <c r="E48" s="279"/>
      <c r="F48" s="279"/>
      <c r="G48" s="279"/>
      <c r="H48" s="279"/>
      <c r="I48" s="279"/>
      <c r="J48" s="43" t="str">
        <f t="shared" si="1"/>
        <v/>
      </c>
      <c r="K48" s="171"/>
      <c r="L48" s="44"/>
      <c r="M48" s="42"/>
      <c r="N48" s="31">
        <v>5</v>
      </c>
      <c r="O48" s="279" t="str">
        <f t="shared" si="2"/>
        <v/>
      </c>
      <c r="P48" s="279"/>
      <c r="Q48" s="279"/>
      <c r="R48" s="279"/>
      <c r="S48" s="279"/>
      <c r="T48" s="279"/>
      <c r="U48" s="279"/>
      <c r="V48" s="43" t="str">
        <f t="shared" si="3"/>
        <v/>
      </c>
      <c r="W48" s="170"/>
    </row>
    <row r="49" spans="1:29" x14ac:dyDescent="0.2">
      <c r="A49" s="42"/>
      <c r="B49" s="31">
        <v>6</v>
      </c>
      <c r="C49" s="279" t="str">
        <f t="shared" si="0"/>
        <v/>
      </c>
      <c r="D49" s="279"/>
      <c r="E49" s="279"/>
      <c r="F49" s="279"/>
      <c r="G49" s="279"/>
      <c r="H49" s="279"/>
      <c r="I49" s="279"/>
      <c r="J49" s="43" t="str">
        <f t="shared" si="1"/>
        <v/>
      </c>
      <c r="K49" s="171"/>
      <c r="L49" s="44"/>
      <c r="M49" s="42"/>
      <c r="N49" s="31">
        <v>6</v>
      </c>
      <c r="O49" s="279" t="str">
        <f t="shared" si="2"/>
        <v/>
      </c>
      <c r="P49" s="279"/>
      <c r="Q49" s="279"/>
      <c r="R49" s="279"/>
      <c r="S49" s="279"/>
      <c r="T49" s="279"/>
      <c r="U49" s="279"/>
      <c r="V49" s="43" t="str">
        <f t="shared" si="3"/>
        <v/>
      </c>
      <c r="W49" s="170"/>
    </row>
    <row r="50" spans="1:29" x14ac:dyDescent="0.2">
      <c r="A50" s="42"/>
      <c r="B50" s="31">
        <v>7</v>
      </c>
      <c r="C50" s="279" t="str">
        <f t="shared" si="0"/>
        <v/>
      </c>
      <c r="D50" s="279"/>
      <c r="E50" s="279"/>
      <c r="F50" s="279"/>
      <c r="G50" s="279"/>
      <c r="H50" s="279"/>
      <c r="I50" s="279"/>
      <c r="J50" s="43" t="str">
        <f t="shared" si="1"/>
        <v/>
      </c>
      <c r="K50" s="171"/>
      <c r="L50" s="44"/>
      <c r="M50" s="42"/>
      <c r="N50" s="31">
        <v>7</v>
      </c>
      <c r="O50" s="279" t="str">
        <f t="shared" si="2"/>
        <v/>
      </c>
      <c r="P50" s="279"/>
      <c r="Q50" s="279"/>
      <c r="R50" s="279"/>
      <c r="S50" s="279"/>
      <c r="T50" s="279"/>
      <c r="U50" s="279"/>
      <c r="V50" s="43" t="str">
        <f t="shared" si="3"/>
        <v/>
      </c>
      <c r="W50" s="170"/>
    </row>
    <row r="51" spans="1:29" x14ac:dyDescent="0.2">
      <c r="A51" s="42"/>
      <c r="B51" s="31">
        <v>8</v>
      </c>
      <c r="C51" s="279" t="str">
        <f t="shared" si="0"/>
        <v/>
      </c>
      <c r="D51" s="279"/>
      <c r="E51" s="279"/>
      <c r="F51" s="279"/>
      <c r="G51" s="279"/>
      <c r="H51" s="279"/>
      <c r="I51" s="279"/>
      <c r="J51" s="43" t="str">
        <f t="shared" si="1"/>
        <v/>
      </c>
      <c r="K51" s="171"/>
      <c r="L51" s="44"/>
      <c r="M51" s="42"/>
      <c r="N51" s="31">
        <v>8</v>
      </c>
      <c r="O51" s="279" t="str">
        <f t="shared" si="2"/>
        <v/>
      </c>
      <c r="P51" s="279"/>
      <c r="Q51" s="279"/>
      <c r="R51" s="279"/>
      <c r="S51" s="279"/>
      <c r="T51" s="279"/>
      <c r="U51" s="279"/>
      <c r="V51" s="43" t="str">
        <f t="shared" si="3"/>
        <v/>
      </c>
      <c r="W51" s="170"/>
    </row>
    <row r="52" spans="1:29" ht="15" x14ac:dyDescent="0.25">
      <c r="A52" s="42"/>
      <c r="B52" s="273" t="s">
        <v>46</v>
      </c>
      <c r="C52" s="274"/>
      <c r="D52" s="274"/>
      <c r="E52" s="274"/>
      <c r="F52" s="274"/>
      <c r="G52" s="274"/>
      <c r="H52" s="274"/>
      <c r="I52" s="275"/>
      <c r="J52" s="34">
        <f>SUM(J44:J51)</f>
        <v>1135091.5103213834</v>
      </c>
      <c r="K52" s="34"/>
      <c r="L52" s="45"/>
      <c r="M52" s="42"/>
      <c r="N52" s="273" t="s">
        <v>46</v>
      </c>
      <c r="O52" s="274"/>
      <c r="P52" s="274"/>
      <c r="Q52" s="274"/>
      <c r="R52" s="274"/>
      <c r="S52" s="274"/>
      <c r="T52" s="274"/>
      <c r="U52" s="275"/>
      <c r="V52" s="34">
        <f>SUM(V44:V51)</f>
        <v>-893335.57215796411</v>
      </c>
      <c r="W52" s="31"/>
    </row>
    <row r="53" spans="1:29" x14ac:dyDescent="0.2">
      <c r="A53" s="171">
        <v>2019</v>
      </c>
      <c r="B53" s="284" t="s">
        <v>47</v>
      </c>
      <c r="C53" s="285"/>
      <c r="D53" s="285"/>
      <c r="E53" s="285"/>
      <c r="F53" s="285"/>
      <c r="G53" s="285"/>
      <c r="H53" s="285"/>
      <c r="I53" s="285"/>
      <c r="J53" s="285"/>
      <c r="K53" s="286"/>
      <c r="L53" s="41"/>
      <c r="M53" s="171">
        <v>2019</v>
      </c>
      <c r="N53" s="287" t="s">
        <v>47</v>
      </c>
      <c r="O53" s="288"/>
      <c r="P53" s="288"/>
      <c r="Q53" s="288"/>
      <c r="R53" s="288"/>
      <c r="S53" s="288"/>
      <c r="T53" s="288"/>
      <c r="U53" s="288"/>
      <c r="V53" s="288"/>
      <c r="W53" s="288"/>
    </row>
    <row r="54" spans="1:29" ht="14.25" customHeight="1" x14ac:dyDescent="0.2">
      <c r="A54" s="42"/>
      <c r="B54" s="31">
        <v>1</v>
      </c>
      <c r="C54" s="289" t="s">
        <v>48</v>
      </c>
      <c r="D54" s="290"/>
      <c r="E54" s="290"/>
      <c r="F54" s="290"/>
      <c r="G54" s="290"/>
      <c r="H54" s="290"/>
      <c r="I54" s="291"/>
      <c r="J54" s="170">
        <v>-841591.55870143883</v>
      </c>
      <c r="K54" s="171">
        <v>2020</v>
      </c>
      <c r="L54" s="44"/>
      <c r="M54" s="42"/>
      <c r="N54" s="31">
        <v>1</v>
      </c>
      <c r="O54" s="289" t="s">
        <v>49</v>
      </c>
      <c r="P54" s="290"/>
      <c r="Q54" s="290"/>
      <c r="R54" s="290"/>
      <c r="S54" s="290"/>
      <c r="T54" s="290"/>
      <c r="U54" s="291"/>
      <c r="V54" s="170">
        <f>-J54</f>
        <v>841591.55870143883</v>
      </c>
      <c r="W54" s="170">
        <v>2020</v>
      </c>
      <c r="X54" s="46"/>
      <c r="Y54" s="46"/>
      <c r="Z54" s="46"/>
      <c r="AA54" s="46"/>
      <c r="AB54" s="46"/>
      <c r="AC54" s="46"/>
    </row>
    <row r="55" spans="1:29" x14ac:dyDescent="0.2">
      <c r="A55" s="42"/>
      <c r="B55" s="31">
        <v>2</v>
      </c>
      <c r="C55" s="279" t="s">
        <v>50</v>
      </c>
      <c r="D55" s="279"/>
      <c r="E55" s="279"/>
      <c r="F55" s="279"/>
      <c r="G55" s="279"/>
      <c r="H55" s="279"/>
      <c r="I55" s="279"/>
      <c r="J55" s="170">
        <v>-566756.49859740143</v>
      </c>
      <c r="K55" s="171">
        <v>2020</v>
      </c>
      <c r="L55" s="44"/>
      <c r="M55" s="42"/>
      <c r="N55" s="31">
        <v>2</v>
      </c>
      <c r="O55" s="279" t="s">
        <v>51</v>
      </c>
      <c r="P55" s="279"/>
      <c r="Q55" s="279"/>
      <c r="R55" s="279"/>
      <c r="S55" s="279"/>
      <c r="T55" s="279"/>
      <c r="U55" s="279"/>
      <c r="V55" s="170">
        <v>-206018.78813540563</v>
      </c>
      <c r="W55" s="170">
        <v>2020</v>
      </c>
    </row>
    <row r="56" spans="1:29" x14ac:dyDescent="0.2">
      <c r="A56" s="42"/>
      <c r="B56" s="31">
        <v>3</v>
      </c>
      <c r="C56" s="205" t="s">
        <v>52</v>
      </c>
      <c r="D56" s="205"/>
      <c r="E56" s="205"/>
      <c r="F56" s="205"/>
      <c r="G56" s="205"/>
      <c r="H56" s="205"/>
      <c r="I56" s="205"/>
      <c r="J56" s="170">
        <v>-2206341.8276720941</v>
      </c>
      <c r="K56" s="171">
        <v>2021</v>
      </c>
      <c r="L56" s="44"/>
      <c r="M56" s="42"/>
      <c r="N56" s="31">
        <v>3</v>
      </c>
      <c r="O56" s="279" t="s">
        <v>50</v>
      </c>
      <c r="P56" s="279"/>
      <c r="Q56" s="279"/>
      <c r="R56" s="279"/>
      <c r="S56" s="279"/>
      <c r="T56" s="279"/>
      <c r="U56" s="279"/>
      <c r="V56" s="170"/>
      <c r="W56" s="170"/>
    </row>
    <row r="57" spans="1:29" x14ac:dyDescent="0.2">
      <c r="A57" s="42"/>
      <c r="B57" s="31">
        <v>4</v>
      </c>
      <c r="C57" s="205" t="s">
        <v>53</v>
      </c>
      <c r="D57" s="205"/>
      <c r="E57" s="205"/>
      <c r="F57" s="205"/>
      <c r="G57" s="205"/>
      <c r="H57" s="205"/>
      <c r="I57" s="205"/>
      <c r="J57" s="170">
        <v>-563661.44999999995</v>
      </c>
      <c r="K57" s="171">
        <v>2020</v>
      </c>
      <c r="L57" s="44"/>
      <c r="M57" s="42"/>
      <c r="N57" s="31">
        <v>4</v>
      </c>
      <c r="O57" s="207" t="s">
        <v>52</v>
      </c>
      <c r="P57" s="208"/>
      <c r="Q57" s="208"/>
      <c r="R57" s="208"/>
      <c r="S57" s="208"/>
      <c r="T57" s="208"/>
      <c r="U57" s="209"/>
      <c r="V57" s="170">
        <f>-J56</f>
        <v>2206341.8276720941</v>
      </c>
      <c r="W57" s="170">
        <v>2021</v>
      </c>
    </row>
    <row r="58" spans="1:29" x14ac:dyDescent="0.2">
      <c r="A58" s="42"/>
      <c r="B58" s="31">
        <v>5</v>
      </c>
      <c r="C58" s="297"/>
      <c r="D58" s="297"/>
      <c r="E58" s="297"/>
      <c r="F58" s="297"/>
      <c r="G58" s="297"/>
      <c r="H58" s="297"/>
      <c r="I58" s="297"/>
      <c r="J58" s="170"/>
      <c r="K58" s="171"/>
      <c r="L58" s="44"/>
      <c r="M58" s="42"/>
      <c r="N58" s="31">
        <v>5</v>
      </c>
      <c r="O58" s="301" t="s">
        <v>53</v>
      </c>
      <c r="P58" s="302"/>
      <c r="Q58" s="302"/>
      <c r="R58" s="302"/>
      <c r="S58" s="302"/>
      <c r="T58" s="302"/>
      <c r="U58" s="303"/>
      <c r="V58" s="170">
        <f>-J57</f>
        <v>563661.44999999995</v>
      </c>
      <c r="W58" s="170">
        <v>2020</v>
      </c>
    </row>
    <row r="59" spans="1:29" x14ac:dyDescent="0.2">
      <c r="A59" s="42"/>
      <c r="B59" s="31">
        <v>6</v>
      </c>
      <c r="C59" s="297"/>
      <c r="D59" s="297"/>
      <c r="E59" s="297"/>
      <c r="F59" s="297"/>
      <c r="G59" s="297"/>
      <c r="H59" s="297"/>
      <c r="I59" s="297"/>
      <c r="J59" s="170"/>
      <c r="K59" s="171"/>
      <c r="L59" s="44"/>
      <c r="M59" s="42"/>
      <c r="N59" s="31">
        <v>6</v>
      </c>
      <c r="O59" s="298"/>
      <c r="P59" s="299"/>
      <c r="Q59" s="299"/>
      <c r="R59" s="299"/>
      <c r="S59" s="299"/>
      <c r="T59" s="299"/>
      <c r="U59" s="300"/>
      <c r="V59" s="170"/>
      <c r="W59" s="170"/>
    </row>
    <row r="60" spans="1:29" x14ac:dyDescent="0.2">
      <c r="A60" s="42"/>
      <c r="B60" s="31">
        <v>7</v>
      </c>
      <c r="C60" s="297"/>
      <c r="D60" s="297"/>
      <c r="E60" s="297"/>
      <c r="F60" s="297"/>
      <c r="G60" s="297"/>
      <c r="H60" s="297"/>
      <c r="I60" s="297"/>
      <c r="J60" s="170"/>
      <c r="K60" s="171"/>
      <c r="L60" s="44"/>
      <c r="M60" s="42"/>
      <c r="N60" s="31">
        <v>7</v>
      </c>
      <c r="O60" s="298"/>
      <c r="P60" s="299"/>
      <c r="Q60" s="299"/>
      <c r="R60" s="299"/>
      <c r="S60" s="299"/>
      <c r="T60" s="299"/>
      <c r="U60" s="300"/>
      <c r="V60" s="170"/>
      <c r="W60" s="170"/>
    </row>
    <row r="61" spans="1:29" x14ac:dyDescent="0.2">
      <c r="A61" s="42"/>
      <c r="B61" s="31">
        <v>8</v>
      </c>
      <c r="C61" s="297"/>
      <c r="D61" s="297"/>
      <c r="E61" s="297"/>
      <c r="F61" s="297"/>
      <c r="G61" s="297"/>
      <c r="H61" s="297"/>
      <c r="I61" s="297"/>
      <c r="J61" s="170"/>
      <c r="K61" s="171"/>
      <c r="L61" s="44"/>
      <c r="M61" s="42"/>
      <c r="N61" s="31">
        <v>8</v>
      </c>
      <c r="O61" s="298"/>
      <c r="P61" s="299"/>
      <c r="Q61" s="299"/>
      <c r="R61" s="299"/>
      <c r="S61" s="299"/>
      <c r="T61" s="299"/>
      <c r="U61" s="300"/>
      <c r="V61" s="170"/>
      <c r="W61" s="170"/>
    </row>
    <row r="62" spans="1:29" ht="15" x14ac:dyDescent="0.25">
      <c r="A62" s="42"/>
      <c r="B62" s="273" t="s">
        <v>54</v>
      </c>
      <c r="C62" s="274"/>
      <c r="D62" s="274"/>
      <c r="E62" s="274"/>
      <c r="F62" s="274"/>
      <c r="G62" s="274"/>
      <c r="H62" s="274"/>
      <c r="I62" s="275"/>
      <c r="J62" s="34">
        <f>SUM(J54:J61)</f>
        <v>-4178351.3349709343</v>
      </c>
      <c r="K62" s="47"/>
      <c r="L62" s="47"/>
      <c r="M62" s="42"/>
      <c r="N62" s="273" t="s">
        <v>54</v>
      </c>
      <c r="O62" s="274"/>
      <c r="P62" s="274"/>
      <c r="Q62" s="274"/>
      <c r="R62" s="274"/>
      <c r="S62" s="274"/>
      <c r="T62" s="274"/>
      <c r="U62" s="275"/>
      <c r="V62" s="34">
        <f>SUM(V54:V61)</f>
        <v>3405576.0482381275</v>
      </c>
    </row>
    <row r="63" spans="1:29" ht="32.25" customHeight="1" x14ac:dyDescent="0.25">
      <c r="A63" s="48"/>
      <c r="B63" s="276" t="s">
        <v>55</v>
      </c>
      <c r="C63" s="277"/>
      <c r="D63" s="277"/>
      <c r="E63" s="277"/>
      <c r="F63" s="277"/>
      <c r="G63" s="277"/>
      <c r="H63" s="277"/>
      <c r="I63" s="278"/>
      <c r="J63" s="34">
        <f>J62+J52</f>
        <v>-3043259.824649551</v>
      </c>
      <c r="K63" s="47"/>
      <c r="L63" s="47"/>
      <c r="M63" s="48"/>
      <c r="N63" s="276" t="s">
        <v>55</v>
      </c>
      <c r="O63" s="277"/>
      <c r="P63" s="277"/>
      <c r="Q63" s="277"/>
      <c r="R63" s="277"/>
      <c r="S63" s="277"/>
      <c r="T63" s="277"/>
      <c r="U63" s="278"/>
      <c r="V63" s="34">
        <f>V62+V52</f>
        <v>2512240.4760801634</v>
      </c>
    </row>
    <row r="67" spans="1:23" ht="15" x14ac:dyDescent="0.25">
      <c r="A67" s="37"/>
      <c r="B67" s="292" t="s">
        <v>17</v>
      </c>
      <c r="C67" s="293"/>
      <c r="D67" s="293"/>
      <c r="E67" s="293"/>
      <c r="F67" s="293"/>
      <c r="G67" s="293"/>
      <c r="H67" s="293"/>
      <c r="I67" s="293"/>
      <c r="J67" s="293"/>
      <c r="K67" s="294"/>
      <c r="L67" s="27"/>
      <c r="M67" s="37"/>
      <c r="N67" s="295" t="s">
        <v>3</v>
      </c>
      <c r="O67" s="295"/>
      <c r="P67" s="295"/>
      <c r="Q67" s="295"/>
      <c r="R67" s="295"/>
      <c r="S67" s="295"/>
      <c r="T67" s="295"/>
      <c r="U67" s="295"/>
      <c r="V67" s="295"/>
      <c r="W67" s="295"/>
    </row>
    <row r="68" spans="1:23" ht="30" x14ac:dyDescent="0.25">
      <c r="A68" s="38" t="s">
        <v>6</v>
      </c>
      <c r="B68" s="296" t="s">
        <v>18</v>
      </c>
      <c r="C68" s="296"/>
      <c r="D68" s="296"/>
      <c r="E68" s="296"/>
      <c r="F68" s="296"/>
      <c r="G68" s="296"/>
      <c r="H68" s="296"/>
      <c r="I68" s="296"/>
      <c r="J68" s="29" t="s">
        <v>19</v>
      </c>
      <c r="K68" s="29" t="s">
        <v>44</v>
      </c>
      <c r="L68" s="39"/>
      <c r="M68" s="38" t="s">
        <v>6</v>
      </c>
      <c r="N68" s="296" t="s">
        <v>18</v>
      </c>
      <c r="O68" s="296"/>
      <c r="P68" s="296"/>
      <c r="Q68" s="296"/>
      <c r="R68" s="296"/>
      <c r="S68" s="296"/>
      <c r="T68" s="296"/>
      <c r="U68" s="296"/>
      <c r="V68" s="29" t="s">
        <v>19</v>
      </c>
      <c r="W68" s="30" t="s">
        <v>44</v>
      </c>
    </row>
    <row r="69" spans="1:23" x14ac:dyDescent="0.2">
      <c r="A69" s="171">
        <v>2020</v>
      </c>
      <c r="B69" s="284" t="s">
        <v>56</v>
      </c>
      <c r="C69" s="285"/>
      <c r="D69" s="285"/>
      <c r="E69" s="285"/>
      <c r="F69" s="285"/>
      <c r="G69" s="285"/>
      <c r="H69" s="285"/>
      <c r="I69" s="285"/>
      <c r="J69" s="285"/>
      <c r="K69" s="286"/>
      <c r="L69" s="41"/>
      <c r="M69" s="171">
        <v>2020</v>
      </c>
      <c r="N69" s="284" t="s">
        <v>56</v>
      </c>
      <c r="O69" s="285"/>
      <c r="P69" s="285"/>
      <c r="Q69" s="285"/>
      <c r="R69" s="285"/>
      <c r="S69" s="285"/>
      <c r="T69" s="285"/>
      <c r="U69" s="285"/>
      <c r="V69" s="285"/>
      <c r="W69" s="286"/>
    </row>
    <row r="70" spans="1:23" ht="30.75" customHeight="1" x14ac:dyDescent="0.2">
      <c r="A70" s="42"/>
      <c r="B70" s="31">
        <v>1</v>
      </c>
      <c r="C70" s="289" t="s">
        <v>57</v>
      </c>
      <c r="D70" s="290"/>
      <c r="E70" s="290"/>
      <c r="F70" s="290"/>
      <c r="G70" s="290"/>
      <c r="H70" s="290"/>
      <c r="I70" s="291"/>
      <c r="J70" s="170">
        <v>841591.55870143895</v>
      </c>
      <c r="K70" s="171">
        <v>2020</v>
      </c>
      <c r="L70" s="44"/>
      <c r="M70" s="42"/>
      <c r="N70" s="31">
        <v>1</v>
      </c>
      <c r="O70" s="289" t="s">
        <v>58</v>
      </c>
      <c r="P70" s="290"/>
      <c r="Q70" s="290"/>
      <c r="R70" s="290"/>
      <c r="S70" s="290"/>
      <c r="T70" s="290"/>
      <c r="U70" s="291"/>
      <c r="V70" s="170">
        <f>-V54</f>
        <v>-841591.55870143883</v>
      </c>
      <c r="W70" s="170"/>
    </row>
    <row r="71" spans="1:23" x14ac:dyDescent="0.2">
      <c r="A71" s="42"/>
      <c r="B71" s="31">
        <v>2</v>
      </c>
      <c r="C71" s="279" t="s">
        <v>59</v>
      </c>
      <c r="D71" s="279"/>
      <c r="E71" s="279"/>
      <c r="F71" s="279"/>
      <c r="G71" s="279"/>
      <c r="H71" s="279"/>
      <c r="I71" s="279"/>
      <c r="J71" s="170">
        <v>566756.49859740143</v>
      </c>
      <c r="K71" s="171">
        <v>2020</v>
      </c>
      <c r="L71" s="44"/>
      <c r="M71" s="42"/>
      <c r="N71" s="31">
        <v>2</v>
      </c>
      <c r="O71" s="279" t="s">
        <v>60</v>
      </c>
      <c r="P71" s="279"/>
      <c r="Q71" s="279"/>
      <c r="R71" s="279"/>
      <c r="S71" s="279"/>
      <c r="T71" s="279"/>
      <c r="U71" s="279"/>
      <c r="V71" s="170">
        <f>-V55</f>
        <v>206018.78813540563</v>
      </c>
      <c r="W71" s="170"/>
    </row>
    <row r="72" spans="1:23" x14ac:dyDescent="0.2">
      <c r="A72" s="42"/>
      <c r="B72" s="31">
        <v>3</v>
      </c>
      <c r="C72" s="205" t="s">
        <v>53</v>
      </c>
      <c r="D72" s="205"/>
      <c r="E72" s="205"/>
      <c r="F72" s="205"/>
      <c r="G72" s="205"/>
      <c r="H72" s="205"/>
      <c r="I72" s="205"/>
      <c r="J72" s="170">
        <v>563661.44999999995</v>
      </c>
      <c r="K72" s="171">
        <v>2020</v>
      </c>
      <c r="L72" s="44"/>
      <c r="M72" s="42"/>
      <c r="N72" s="31">
        <v>3</v>
      </c>
      <c r="O72" s="279" t="s">
        <v>59</v>
      </c>
      <c r="P72" s="279"/>
      <c r="Q72" s="279"/>
      <c r="R72" s="279"/>
      <c r="S72" s="279"/>
      <c r="T72" s="279"/>
      <c r="U72" s="279"/>
      <c r="V72" s="170"/>
      <c r="W72" s="170"/>
    </row>
    <row r="73" spans="1:23" x14ac:dyDescent="0.2">
      <c r="A73" s="42"/>
      <c r="B73" s="31">
        <v>4</v>
      </c>
      <c r="C73" s="205"/>
      <c r="D73" s="205"/>
      <c r="E73" s="205"/>
      <c r="F73" s="205"/>
      <c r="G73" s="205"/>
      <c r="H73" s="205"/>
      <c r="I73" s="205"/>
      <c r="J73" s="170"/>
      <c r="K73" s="171"/>
      <c r="L73" s="44"/>
      <c r="M73" s="42"/>
      <c r="N73" s="31">
        <v>4</v>
      </c>
      <c r="O73" s="207" t="s">
        <v>53</v>
      </c>
      <c r="P73" s="208"/>
      <c r="Q73" s="208"/>
      <c r="R73" s="208"/>
      <c r="S73" s="208"/>
      <c r="T73" s="208"/>
      <c r="U73" s="209"/>
      <c r="V73" s="170">
        <f>-V58</f>
        <v>-563661.44999999995</v>
      </c>
      <c r="W73" s="170"/>
    </row>
    <row r="74" spans="1:23" x14ac:dyDescent="0.2">
      <c r="A74" s="42"/>
      <c r="B74" s="31">
        <v>5</v>
      </c>
      <c r="C74" s="297"/>
      <c r="D74" s="297"/>
      <c r="E74" s="297"/>
      <c r="F74" s="297"/>
      <c r="G74" s="297"/>
      <c r="H74" s="297"/>
      <c r="I74" s="297"/>
      <c r="J74" s="170"/>
      <c r="K74" s="171"/>
      <c r="L74" s="44"/>
      <c r="M74" s="42"/>
      <c r="N74" s="31">
        <v>5</v>
      </c>
      <c r="O74" s="298"/>
      <c r="P74" s="299"/>
      <c r="Q74" s="299"/>
      <c r="R74" s="299"/>
      <c r="S74" s="299"/>
      <c r="T74" s="299"/>
      <c r="U74" s="300"/>
      <c r="V74" s="170"/>
      <c r="W74" s="170"/>
    </row>
    <row r="75" spans="1:23" x14ac:dyDescent="0.2">
      <c r="A75" s="42"/>
      <c r="B75" s="31">
        <v>6</v>
      </c>
      <c r="C75" s="297"/>
      <c r="D75" s="297"/>
      <c r="E75" s="297"/>
      <c r="F75" s="297"/>
      <c r="G75" s="297"/>
      <c r="H75" s="297"/>
      <c r="I75" s="297"/>
      <c r="J75" s="170"/>
      <c r="K75" s="171"/>
      <c r="L75" s="44"/>
      <c r="M75" s="42"/>
      <c r="N75" s="31">
        <v>6</v>
      </c>
      <c r="O75" s="298"/>
      <c r="P75" s="299"/>
      <c r="Q75" s="299"/>
      <c r="R75" s="299"/>
      <c r="S75" s="299"/>
      <c r="T75" s="299"/>
      <c r="U75" s="300"/>
      <c r="V75" s="170"/>
      <c r="W75" s="170"/>
    </row>
    <row r="76" spans="1:23" x14ac:dyDescent="0.2">
      <c r="A76" s="42"/>
      <c r="B76" s="31">
        <v>7</v>
      </c>
      <c r="C76" s="297"/>
      <c r="D76" s="297"/>
      <c r="E76" s="297"/>
      <c r="F76" s="297"/>
      <c r="G76" s="297"/>
      <c r="H76" s="297"/>
      <c r="I76" s="297"/>
      <c r="J76" s="170"/>
      <c r="K76" s="171"/>
      <c r="L76" s="44"/>
      <c r="M76" s="42"/>
      <c r="N76" s="31">
        <v>7</v>
      </c>
      <c r="O76" s="298"/>
      <c r="P76" s="299"/>
      <c r="Q76" s="299"/>
      <c r="R76" s="299"/>
      <c r="S76" s="299"/>
      <c r="T76" s="299"/>
      <c r="U76" s="300"/>
      <c r="V76" s="170"/>
      <c r="W76" s="170"/>
    </row>
    <row r="77" spans="1:23" x14ac:dyDescent="0.2">
      <c r="A77" s="42"/>
      <c r="B77" s="31">
        <v>8</v>
      </c>
      <c r="C77" s="297"/>
      <c r="D77" s="297"/>
      <c r="E77" s="297"/>
      <c r="F77" s="297"/>
      <c r="G77" s="297"/>
      <c r="H77" s="297"/>
      <c r="I77" s="297"/>
      <c r="J77" s="170"/>
      <c r="K77" s="171"/>
      <c r="L77" s="44"/>
      <c r="M77" s="42"/>
      <c r="N77" s="31">
        <v>8</v>
      </c>
      <c r="O77" s="298"/>
      <c r="P77" s="299"/>
      <c r="Q77" s="299"/>
      <c r="R77" s="299"/>
      <c r="S77" s="299"/>
      <c r="T77" s="299"/>
      <c r="U77" s="300"/>
      <c r="V77" s="170"/>
      <c r="W77" s="170"/>
    </row>
    <row r="78" spans="1:23" ht="15" x14ac:dyDescent="0.25">
      <c r="A78" s="42"/>
      <c r="B78" s="273" t="s">
        <v>46</v>
      </c>
      <c r="C78" s="274"/>
      <c r="D78" s="274"/>
      <c r="E78" s="274"/>
      <c r="F78" s="274"/>
      <c r="G78" s="274"/>
      <c r="H78" s="274"/>
      <c r="I78" s="275"/>
      <c r="J78" s="34">
        <f>SUM(J70:J77)</f>
        <v>1972009.5072988404</v>
      </c>
      <c r="K78" s="34"/>
      <c r="L78" s="45"/>
      <c r="M78" s="42"/>
      <c r="N78" s="273" t="s">
        <v>46</v>
      </c>
      <c r="O78" s="274"/>
      <c r="P78" s="274"/>
      <c r="Q78" s="274"/>
      <c r="R78" s="274"/>
      <c r="S78" s="274"/>
      <c r="T78" s="274"/>
      <c r="U78" s="275"/>
      <c r="V78" s="34">
        <f>SUM(V70:V77)</f>
        <v>-1199234.2205660332</v>
      </c>
      <c r="W78" s="31"/>
    </row>
    <row r="79" spans="1:23" x14ac:dyDescent="0.2">
      <c r="A79" s="171">
        <v>2020</v>
      </c>
      <c r="B79" s="284" t="s">
        <v>47</v>
      </c>
      <c r="C79" s="285"/>
      <c r="D79" s="285"/>
      <c r="E79" s="285"/>
      <c r="F79" s="285"/>
      <c r="G79" s="285"/>
      <c r="H79" s="285"/>
      <c r="I79" s="285"/>
      <c r="J79" s="285"/>
      <c r="K79" s="286"/>
      <c r="L79" s="41"/>
      <c r="M79" s="171">
        <v>2020</v>
      </c>
      <c r="N79" s="287" t="s">
        <v>47</v>
      </c>
      <c r="O79" s="288"/>
      <c r="P79" s="288"/>
      <c r="Q79" s="288"/>
      <c r="R79" s="288"/>
      <c r="S79" s="288"/>
      <c r="T79" s="288"/>
      <c r="U79" s="288"/>
      <c r="V79" s="288"/>
      <c r="W79" s="288"/>
    </row>
    <row r="80" spans="1:23" x14ac:dyDescent="0.2">
      <c r="A80" s="42"/>
      <c r="B80" s="31">
        <v>1</v>
      </c>
      <c r="C80" s="289" t="s">
        <v>48</v>
      </c>
      <c r="D80" s="290"/>
      <c r="E80" s="290"/>
      <c r="F80" s="290"/>
      <c r="G80" s="290"/>
      <c r="H80" s="290"/>
      <c r="I80" s="291"/>
      <c r="J80" s="170">
        <v>1097129.0363712162</v>
      </c>
      <c r="K80" s="171">
        <v>2021</v>
      </c>
      <c r="L80" s="44"/>
      <c r="M80" s="42"/>
      <c r="N80" s="31">
        <v>1</v>
      </c>
      <c r="O80" s="289" t="s">
        <v>49</v>
      </c>
      <c r="P80" s="290"/>
      <c r="Q80" s="290"/>
      <c r="R80" s="290"/>
      <c r="S80" s="290"/>
      <c r="T80" s="290"/>
      <c r="U80" s="291"/>
      <c r="V80" s="170">
        <f>-J80</f>
        <v>-1097129.0363712162</v>
      </c>
      <c r="W80" s="170"/>
    </row>
    <row r="81" spans="1:23" x14ac:dyDescent="0.2">
      <c r="A81" s="42"/>
      <c r="B81" s="31">
        <v>2</v>
      </c>
      <c r="C81" s="279" t="s">
        <v>50</v>
      </c>
      <c r="D81" s="279"/>
      <c r="E81" s="279"/>
      <c r="F81" s="279"/>
      <c r="G81" s="279"/>
      <c r="H81" s="279"/>
      <c r="I81" s="279"/>
      <c r="J81" s="170">
        <v>958753.96141928923</v>
      </c>
      <c r="K81" s="171">
        <v>2021</v>
      </c>
      <c r="L81" s="44"/>
      <c r="M81" s="42"/>
      <c r="N81" s="31">
        <v>2</v>
      </c>
      <c r="O81" s="279" t="s">
        <v>60</v>
      </c>
      <c r="P81" s="279"/>
      <c r="Q81" s="279"/>
      <c r="R81" s="279"/>
      <c r="S81" s="279"/>
      <c r="T81" s="279"/>
      <c r="U81" s="279"/>
      <c r="V81" s="170">
        <v>-1603755.0245224535</v>
      </c>
      <c r="W81" s="170"/>
    </row>
    <row r="82" spans="1:23" x14ac:dyDescent="0.2">
      <c r="A82" s="42"/>
      <c r="B82" s="31">
        <v>3</v>
      </c>
      <c r="C82" s="205"/>
      <c r="D82" s="205"/>
      <c r="E82" s="205"/>
      <c r="F82" s="205"/>
      <c r="G82" s="205"/>
      <c r="H82" s="205"/>
      <c r="I82" s="205"/>
      <c r="J82" s="170"/>
      <c r="K82" s="171"/>
      <c r="L82" s="44"/>
      <c r="M82" s="42"/>
      <c r="N82" s="31">
        <v>3</v>
      </c>
      <c r="O82" s="279" t="s">
        <v>50</v>
      </c>
      <c r="P82" s="279"/>
      <c r="Q82" s="279"/>
      <c r="R82" s="279"/>
      <c r="S82" s="279"/>
      <c r="T82" s="279"/>
      <c r="U82" s="279"/>
      <c r="V82" s="170"/>
      <c r="W82" s="170"/>
    </row>
    <row r="83" spans="1:23" x14ac:dyDescent="0.2">
      <c r="A83" s="42"/>
      <c r="B83" s="31">
        <v>4</v>
      </c>
      <c r="C83" s="205"/>
      <c r="D83" s="205"/>
      <c r="E83" s="205"/>
      <c r="F83" s="205"/>
      <c r="G83" s="205"/>
      <c r="H83" s="205"/>
      <c r="I83" s="205"/>
      <c r="J83" s="170"/>
      <c r="K83" s="171"/>
      <c r="L83" s="44"/>
      <c r="M83" s="42"/>
      <c r="N83" s="31">
        <v>4</v>
      </c>
      <c r="O83" s="207" t="s">
        <v>207</v>
      </c>
      <c r="P83" s="208"/>
      <c r="Q83" s="208"/>
      <c r="R83" s="208"/>
      <c r="S83" s="208"/>
      <c r="T83" s="208"/>
      <c r="U83" s="209"/>
      <c r="V83" s="170">
        <v>933411.75</v>
      </c>
      <c r="W83" s="170"/>
    </row>
    <row r="84" spans="1:23" x14ac:dyDescent="0.2">
      <c r="A84" s="42"/>
      <c r="B84" s="31">
        <v>5</v>
      </c>
      <c r="C84" s="297"/>
      <c r="D84" s="297"/>
      <c r="E84" s="297"/>
      <c r="F84" s="297"/>
      <c r="G84" s="297"/>
      <c r="H84" s="297"/>
      <c r="I84" s="297"/>
      <c r="J84" s="170"/>
      <c r="K84" s="171"/>
      <c r="L84" s="44"/>
      <c r="M84" s="42"/>
      <c r="N84" s="31">
        <v>5</v>
      </c>
      <c r="O84" s="298"/>
      <c r="P84" s="299"/>
      <c r="Q84" s="299"/>
      <c r="R84" s="299"/>
      <c r="S84" s="299"/>
      <c r="T84" s="299"/>
      <c r="U84" s="300"/>
      <c r="V84" s="170"/>
      <c r="W84" s="170"/>
    </row>
    <row r="85" spans="1:23" x14ac:dyDescent="0.2">
      <c r="A85" s="42"/>
      <c r="B85" s="31">
        <v>6</v>
      </c>
      <c r="C85" s="297"/>
      <c r="D85" s="297"/>
      <c r="E85" s="297"/>
      <c r="F85" s="297"/>
      <c r="G85" s="297"/>
      <c r="H85" s="297"/>
      <c r="I85" s="297"/>
      <c r="J85" s="170"/>
      <c r="K85" s="171"/>
      <c r="L85" s="44"/>
      <c r="M85" s="42"/>
      <c r="N85" s="31">
        <v>6</v>
      </c>
      <c r="O85" s="298"/>
      <c r="P85" s="299"/>
      <c r="Q85" s="299"/>
      <c r="R85" s="299"/>
      <c r="S85" s="299"/>
      <c r="T85" s="299"/>
      <c r="U85" s="300"/>
      <c r="V85" s="170"/>
      <c r="W85" s="170"/>
    </row>
    <row r="86" spans="1:23" x14ac:dyDescent="0.2">
      <c r="A86" s="42"/>
      <c r="B86" s="31">
        <v>7</v>
      </c>
      <c r="C86" s="297"/>
      <c r="D86" s="297"/>
      <c r="E86" s="297"/>
      <c r="F86" s="297"/>
      <c r="G86" s="297"/>
      <c r="H86" s="297"/>
      <c r="I86" s="297"/>
      <c r="J86" s="170"/>
      <c r="K86" s="171"/>
      <c r="L86" s="44"/>
      <c r="M86" s="42"/>
      <c r="N86" s="31">
        <v>7</v>
      </c>
      <c r="O86" s="298"/>
      <c r="P86" s="299"/>
      <c r="Q86" s="299"/>
      <c r="R86" s="299"/>
      <c r="S86" s="299"/>
      <c r="T86" s="299"/>
      <c r="U86" s="300"/>
      <c r="V86" s="170"/>
      <c r="W86" s="170"/>
    </row>
    <row r="87" spans="1:23" x14ac:dyDescent="0.2">
      <c r="A87" s="42"/>
      <c r="B87" s="31">
        <v>8</v>
      </c>
      <c r="C87" s="297"/>
      <c r="D87" s="297"/>
      <c r="E87" s="297"/>
      <c r="F87" s="297"/>
      <c r="G87" s="297"/>
      <c r="H87" s="297"/>
      <c r="I87" s="297"/>
      <c r="J87" s="170"/>
      <c r="K87" s="171"/>
      <c r="L87" s="44"/>
      <c r="M87" s="42"/>
      <c r="N87" s="31">
        <v>8</v>
      </c>
      <c r="O87" s="298"/>
      <c r="P87" s="299"/>
      <c r="Q87" s="299"/>
      <c r="R87" s="299"/>
      <c r="S87" s="299"/>
      <c r="T87" s="299"/>
      <c r="U87" s="300"/>
      <c r="V87" s="170"/>
      <c r="W87" s="170"/>
    </row>
    <row r="88" spans="1:23" ht="15" x14ac:dyDescent="0.25">
      <c r="A88" s="42"/>
      <c r="B88" s="273" t="s">
        <v>54</v>
      </c>
      <c r="C88" s="274"/>
      <c r="D88" s="274"/>
      <c r="E88" s="274"/>
      <c r="F88" s="274"/>
      <c r="G88" s="274"/>
      <c r="H88" s="274"/>
      <c r="I88" s="275"/>
      <c r="J88" s="34">
        <f>SUM(J80:J87)</f>
        <v>2055882.9977905054</v>
      </c>
      <c r="K88" s="47"/>
      <c r="L88" s="47"/>
      <c r="M88" s="42"/>
      <c r="N88" s="273" t="s">
        <v>54</v>
      </c>
      <c r="O88" s="274"/>
      <c r="P88" s="274"/>
      <c r="Q88" s="274"/>
      <c r="R88" s="274"/>
      <c r="S88" s="274"/>
      <c r="T88" s="274"/>
      <c r="U88" s="275"/>
      <c r="V88" s="34">
        <f>SUM(V80:V87)</f>
        <v>-1767472.3108936697</v>
      </c>
    </row>
    <row r="89" spans="1:23" ht="29.65" customHeight="1" x14ac:dyDescent="0.25">
      <c r="A89" s="48"/>
      <c r="B89" s="276" t="s">
        <v>55</v>
      </c>
      <c r="C89" s="277"/>
      <c r="D89" s="277"/>
      <c r="E89" s="277"/>
      <c r="F89" s="277"/>
      <c r="G89" s="277"/>
      <c r="H89" s="277"/>
      <c r="I89" s="278"/>
      <c r="J89" s="34">
        <f>J88+J78</f>
        <v>4027892.5050893459</v>
      </c>
      <c r="K89" s="47"/>
      <c r="L89" s="47"/>
      <c r="M89" s="48"/>
      <c r="N89" s="276" t="s">
        <v>55</v>
      </c>
      <c r="O89" s="277"/>
      <c r="P89" s="277"/>
      <c r="Q89" s="277"/>
      <c r="R89" s="277"/>
      <c r="S89" s="277"/>
      <c r="T89" s="277"/>
      <c r="U89" s="278"/>
      <c r="V89" s="34">
        <f>V88+V78</f>
        <v>-2966706.5314597031</v>
      </c>
    </row>
    <row r="90" spans="1:23" ht="15" x14ac:dyDescent="0.25">
      <c r="B90" s="49"/>
      <c r="C90" s="49"/>
      <c r="D90" s="49"/>
      <c r="E90" s="49"/>
      <c r="F90" s="49"/>
      <c r="G90" s="49"/>
      <c r="H90" s="49"/>
      <c r="I90" s="49"/>
      <c r="J90" s="47"/>
      <c r="K90" s="47"/>
      <c r="L90" s="47"/>
      <c r="M90" s="1"/>
      <c r="N90" s="50"/>
      <c r="O90" s="50"/>
      <c r="P90" s="50"/>
      <c r="Q90" s="50"/>
      <c r="R90" s="50"/>
      <c r="S90" s="50"/>
      <c r="T90" s="50"/>
      <c r="U90" s="50"/>
      <c r="V90" s="47"/>
    </row>
    <row r="91" spans="1:23" hidden="1" x14ac:dyDescent="0.2"/>
    <row r="92" spans="1:23" ht="15" hidden="1" x14ac:dyDescent="0.25">
      <c r="A92" s="37"/>
      <c r="B92" s="292" t="s">
        <v>17</v>
      </c>
      <c r="C92" s="293"/>
      <c r="D92" s="293"/>
      <c r="E92" s="293"/>
      <c r="F92" s="293"/>
      <c r="G92" s="293"/>
      <c r="H92" s="293"/>
      <c r="I92" s="293"/>
      <c r="J92" s="293"/>
      <c r="K92" s="294"/>
      <c r="L92" s="27"/>
      <c r="M92" s="37"/>
      <c r="N92" s="295" t="s">
        <v>3</v>
      </c>
      <c r="O92" s="295"/>
      <c r="P92" s="295"/>
      <c r="Q92" s="295"/>
      <c r="R92" s="295"/>
      <c r="S92" s="295"/>
      <c r="T92" s="295"/>
      <c r="U92" s="295"/>
      <c r="V92" s="295"/>
      <c r="W92" s="295"/>
    </row>
    <row r="93" spans="1:23" ht="30" hidden="1" x14ac:dyDescent="0.25">
      <c r="A93" s="38" t="s">
        <v>6</v>
      </c>
      <c r="B93" s="296" t="s">
        <v>18</v>
      </c>
      <c r="C93" s="296"/>
      <c r="D93" s="296"/>
      <c r="E93" s="296"/>
      <c r="F93" s="296"/>
      <c r="G93" s="296"/>
      <c r="H93" s="296"/>
      <c r="I93" s="296"/>
      <c r="J93" s="29" t="s">
        <v>19</v>
      </c>
      <c r="K93" s="29" t="s">
        <v>44</v>
      </c>
      <c r="L93" s="39"/>
      <c r="M93" s="38" t="s">
        <v>6</v>
      </c>
      <c r="N93" s="296" t="s">
        <v>18</v>
      </c>
      <c r="O93" s="296"/>
      <c r="P93" s="296"/>
      <c r="Q93" s="296"/>
      <c r="R93" s="296"/>
      <c r="S93" s="296"/>
      <c r="T93" s="296"/>
      <c r="U93" s="296"/>
      <c r="V93" s="29" t="s">
        <v>19</v>
      </c>
      <c r="W93" s="30" t="s">
        <v>44</v>
      </c>
    </row>
    <row r="94" spans="1:23" hidden="1" x14ac:dyDescent="0.2">
      <c r="A94" s="40"/>
      <c r="B94" s="284" t="s">
        <v>56</v>
      </c>
      <c r="C94" s="285"/>
      <c r="D94" s="285"/>
      <c r="E94" s="285"/>
      <c r="F94" s="285"/>
      <c r="G94" s="285"/>
      <c r="H94" s="285"/>
      <c r="I94" s="285"/>
      <c r="J94" s="285"/>
      <c r="K94" s="286"/>
      <c r="L94" s="41"/>
      <c r="M94" s="40"/>
      <c r="N94" s="284" t="s">
        <v>56</v>
      </c>
      <c r="O94" s="285"/>
      <c r="P94" s="285"/>
      <c r="Q94" s="285"/>
      <c r="R94" s="285"/>
      <c r="S94" s="285"/>
      <c r="T94" s="285"/>
      <c r="U94" s="285"/>
      <c r="V94" s="285"/>
      <c r="W94" s="286"/>
    </row>
    <row r="95" spans="1:23" hidden="1" x14ac:dyDescent="0.2">
      <c r="A95" s="42"/>
      <c r="B95" s="31">
        <v>1</v>
      </c>
      <c r="C95" s="289" t="s">
        <v>57</v>
      </c>
      <c r="D95" s="290"/>
      <c r="E95" s="290"/>
      <c r="F95" s="290"/>
      <c r="G95" s="290"/>
      <c r="H95" s="290"/>
      <c r="I95" s="291"/>
      <c r="J95" s="32"/>
      <c r="K95" s="40"/>
      <c r="L95" s="44"/>
      <c r="M95" s="42"/>
      <c r="N95" s="31">
        <v>1</v>
      </c>
      <c r="O95" s="289" t="s">
        <v>58</v>
      </c>
      <c r="P95" s="290"/>
      <c r="Q95" s="290"/>
      <c r="R95" s="290"/>
      <c r="S95" s="290"/>
      <c r="T95" s="290"/>
      <c r="U95" s="291"/>
      <c r="V95" s="32"/>
      <c r="W95" s="32"/>
    </row>
    <row r="96" spans="1:23" hidden="1" x14ac:dyDescent="0.2">
      <c r="A96" s="42"/>
      <c r="B96" s="31">
        <v>2</v>
      </c>
      <c r="C96" s="279" t="s">
        <v>59</v>
      </c>
      <c r="D96" s="279"/>
      <c r="E96" s="279"/>
      <c r="F96" s="279"/>
      <c r="G96" s="279"/>
      <c r="H96" s="279"/>
      <c r="I96" s="279"/>
      <c r="J96" s="32"/>
      <c r="K96" s="40"/>
      <c r="L96" s="44"/>
      <c r="M96" s="42"/>
      <c r="N96" s="31">
        <v>2</v>
      </c>
      <c r="O96" s="279" t="s">
        <v>60</v>
      </c>
      <c r="P96" s="279"/>
      <c r="Q96" s="279"/>
      <c r="R96" s="279"/>
      <c r="S96" s="279"/>
      <c r="T96" s="279"/>
      <c r="U96" s="279"/>
      <c r="V96" s="32"/>
      <c r="W96" s="32"/>
    </row>
    <row r="97" spans="1:23" hidden="1" x14ac:dyDescent="0.2">
      <c r="A97" s="42"/>
      <c r="B97" s="31">
        <v>3</v>
      </c>
      <c r="C97" s="280"/>
      <c r="D97" s="280"/>
      <c r="E97" s="280"/>
      <c r="F97" s="280"/>
      <c r="G97" s="280"/>
      <c r="H97" s="280"/>
      <c r="I97" s="280"/>
      <c r="J97" s="32"/>
      <c r="K97" s="40"/>
      <c r="L97" s="44"/>
      <c r="M97" s="42"/>
      <c r="N97" s="31">
        <v>3</v>
      </c>
      <c r="O97" s="279" t="s">
        <v>59</v>
      </c>
      <c r="P97" s="279"/>
      <c r="Q97" s="279"/>
      <c r="R97" s="279"/>
      <c r="S97" s="279"/>
      <c r="T97" s="279"/>
      <c r="U97" s="279"/>
      <c r="V97" s="32"/>
      <c r="W97" s="32"/>
    </row>
    <row r="98" spans="1:23" hidden="1" x14ac:dyDescent="0.2">
      <c r="A98" s="42"/>
      <c r="B98" s="31">
        <v>4</v>
      </c>
      <c r="C98" s="280"/>
      <c r="D98" s="280"/>
      <c r="E98" s="280"/>
      <c r="F98" s="280"/>
      <c r="G98" s="280"/>
      <c r="H98" s="280"/>
      <c r="I98" s="280"/>
      <c r="J98" s="32"/>
      <c r="K98" s="40"/>
      <c r="L98" s="44"/>
      <c r="M98" s="42"/>
      <c r="N98" s="31">
        <v>4</v>
      </c>
      <c r="O98" s="281"/>
      <c r="P98" s="282"/>
      <c r="Q98" s="282"/>
      <c r="R98" s="282"/>
      <c r="S98" s="282"/>
      <c r="T98" s="282"/>
      <c r="U98" s="283"/>
      <c r="V98" s="32"/>
      <c r="W98" s="32"/>
    </row>
    <row r="99" spans="1:23" hidden="1" x14ac:dyDescent="0.2">
      <c r="A99" s="42"/>
      <c r="B99" s="31">
        <v>5</v>
      </c>
      <c r="C99" s="269"/>
      <c r="D99" s="269"/>
      <c r="E99" s="269"/>
      <c r="F99" s="269"/>
      <c r="G99" s="269"/>
      <c r="H99" s="269"/>
      <c r="I99" s="269"/>
      <c r="J99" s="32"/>
      <c r="K99" s="40"/>
      <c r="L99" s="44"/>
      <c r="M99" s="42"/>
      <c r="N99" s="31">
        <v>5</v>
      </c>
      <c r="O99" s="270"/>
      <c r="P99" s="271"/>
      <c r="Q99" s="271"/>
      <c r="R99" s="271"/>
      <c r="S99" s="271"/>
      <c r="T99" s="271"/>
      <c r="U99" s="272"/>
      <c r="V99" s="32"/>
      <c r="W99" s="32"/>
    </row>
    <row r="100" spans="1:23" hidden="1" x14ac:dyDescent="0.2">
      <c r="A100" s="42"/>
      <c r="B100" s="31">
        <v>6</v>
      </c>
      <c r="C100" s="269"/>
      <c r="D100" s="269"/>
      <c r="E100" s="269"/>
      <c r="F100" s="269"/>
      <c r="G100" s="269"/>
      <c r="H100" s="269"/>
      <c r="I100" s="269"/>
      <c r="J100" s="32"/>
      <c r="K100" s="40"/>
      <c r="L100" s="44"/>
      <c r="M100" s="42"/>
      <c r="N100" s="31">
        <v>6</v>
      </c>
      <c r="O100" s="270"/>
      <c r="P100" s="271"/>
      <c r="Q100" s="271"/>
      <c r="R100" s="271"/>
      <c r="S100" s="271"/>
      <c r="T100" s="271"/>
      <c r="U100" s="272"/>
      <c r="V100" s="32"/>
      <c r="W100" s="32"/>
    </row>
    <row r="101" spans="1:23" hidden="1" x14ac:dyDescent="0.2">
      <c r="A101" s="42"/>
      <c r="B101" s="31">
        <v>7</v>
      </c>
      <c r="C101" s="269"/>
      <c r="D101" s="269"/>
      <c r="E101" s="269"/>
      <c r="F101" s="269"/>
      <c r="G101" s="269"/>
      <c r="H101" s="269"/>
      <c r="I101" s="269"/>
      <c r="J101" s="32"/>
      <c r="K101" s="40"/>
      <c r="L101" s="44"/>
      <c r="M101" s="42"/>
      <c r="N101" s="31">
        <v>7</v>
      </c>
      <c r="O101" s="270"/>
      <c r="P101" s="271"/>
      <c r="Q101" s="271"/>
      <c r="R101" s="271"/>
      <c r="S101" s="271"/>
      <c r="T101" s="271"/>
      <c r="U101" s="272"/>
      <c r="V101" s="32"/>
      <c r="W101" s="32"/>
    </row>
    <row r="102" spans="1:23" hidden="1" x14ac:dyDescent="0.2">
      <c r="A102" s="42"/>
      <c r="B102" s="31">
        <v>8</v>
      </c>
      <c r="C102" s="269"/>
      <c r="D102" s="269"/>
      <c r="E102" s="269"/>
      <c r="F102" s="269"/>
      <c r="G102" s="269"/>
      <c r="H102" s="269"/>
      <c r="I102" s="269"/>
      <c r="J102" s="32"/>
      <c r="K102" s="40"/>
      <c r="L102" s="44"/>
      <c r="M102" s="42"/>
      <c r="N102" s="31">
        <v>8</v>
      </c>
      <c r="O102" s="270"/>
      <c r="P102" s="271"/>
      <c r="Q102" s="271"/>
      <c r="R102" s="271"/>
      <c r="S102" s="271"/>
      <c r="T102" s="271"/>
      <c r="U102" s="272"/>
      <c r="V102" s="32"/>
      <c r="W102" s="32"/>
    </row>
    <row r="103" spans="1:23" ht="15" hidden="1" x14ac:dyDescent="0.25">
      <c r="A103" s="42"/>
      <c r="B103" s="273" t="s">
        <v>46</v>
      </c>
      <c r="C103" s="274"/>
      <c r="D103" s="274"/>
      <c r="E103" s="274"/>
      <c r="F103" s="274"/>
      <c r="G103" s="274"/>
      <c r="H103" s="274"/>
      <c r="I103" s="275"/>
      <c r="J103" s="34">
        <f>SUM(J95:J102)</f>
        <v>0</v>
      </c>
      <c r="K103" s="34"/>
      <c r="L103" s="45"/>
      <c r="M103" s="42"/>
      <c r="N103" s="273" t="s">
        <v>46</v>
      </c>
      <c r="O103" s="274"/>
      <c r="P103" s="274"/>
      <c r="Q103" s="274"/>
      <c r="R103" s="274"/>
      <c r="S103" s="274"/>
      <c r="T103" s="274"/>
      <c r="U103" s="275"/>
      <c r="V103" s="34">
        <f>SUM(V95:V102)</f>
        <v>0</v>
      </c>
      <c r="W103" s="31"/>
    </row>
    <row r="104" spans="1:23" hidden="1" x14ac:dyDescent="0.2">
      <c r="A104" s="40"/>
      <c r="B104" s="284" t="s">
        <v>47</v>
      </c>
      <c r="C104" s="285"/>
      <c r="D104" s="285"/>
      <c r="E104" s="285"/>
      <c r="F104" s="285"/>
      <c r="G104" s="285"/>
      <c r="H104" s="285"/>
      <c r="I104" s="285"/>
      <c r="J104" s="285"/>
      <c r="K104" s="286"/>
      <c r="L104" s="41"/>
      <c r="M104" s="40"/>
      <c r="N104" s="287" t="s">
        <v>47</v>
      </c>
      <c r="O104" s="288"/>
      <c r="P104" s="288"/>
      <c r="Q104" s="288"/>
      <c r="R104" s="288"/>
      <c r="S104" s="288"/>
      <c r="T104" s="288"/>
      <c r="U104" s="288"/>
      <c r="V104" s="288"/>
      <c r="W104" s="288"/>
    </row>
    <row r="105" spans="1:23" hidden="1" x14ac:dyDescent="0.2">
      <c r="A105" s="42"/>
      <c r="B105" s="31">
        <v>1</v>
      </c>
      <c r="C105" s="289" t="s">
        <v>48</v>
      </c>
      <c r="D105" s="290"/>
      <c r="E105" s="290"/>
      <c r="F105" s="290"/>
      <c r="G105" s="290"/>
      <c r="H105" s="290"/>
      <c r="I105" s="291"/>
      <c r="J105" s="32"/>
      <c r="K105" s="40"/>
      <c r="L105" s="44"/>
      <c r="M105" s="42"/>
      <c r="N105" s="31">
        <v>1</v>
      </c>
      <c r="O105" s="289" t="s">
        <v>49</v>
      </c>
      <c r="P105" s="290"/>
      <c r="Q105" s="290"/>
      <c r="R105" s="290"/>
      <c r="S105" s="290"/>
      <c r="T105" s="290"/>
      <c r="U105" s="291"/>
      <c r="V105" s="32"/>
      <c r="W105" s="32"/>
    </row>
    <row r="106" spans="1:23" hidden="1" x14ac:dyDescent="0.2">
      <c r="A106" s="42"/>
      <c r="B106" s="31">
        <v>2</v>
      </c>
      <c r="C106" s="279" t="s">
        <v>50</v>
      </c>
      <c r="D106" s="279"/>
      <c r="E106" s="279"/>
      <c r="F106" s="279"/>
      <c r="G106" s="279"/>
      <c r="H106" s="279"/>
      <c r="I106" s="279"/>
      <c r="J106" s="32"/>
      <c r="K106" s="40"/>
      <c r="L106" s="44"/>
      <c r="M106" s="42"/>
      <c r="N106" s="31">
        <v>2</v>
      </c>
      <c r="O106" s="279" t="s">
        <v>60</v>
      </c>
      <c r="P106" s="279"/>
      <c r="Q106" s="279"/>
      <c r="R106" s="279"/>
      <c r="S106" s="279"/>
      <c r="T106" s="279"/>
      <c r="U106" s="279"/>
      <c r="V106" s="32"/>
      <c r="W106" s="32"/>
    </row>
    <row r="107" spans="1:23" hidden="1" x14ac:dyDescent="0.2">
      <c r="A107" s="42"/>
      <c r="B107" s="31">
        <v>3</v>
      </c>
      <c r="C107" s="280"/>
      <c r="D107" s="280"/>
      <c r="E107" s="280"/>
      <c r="F107" s="280"/>
      <c r="G107" s="280"/>
      <c r="H107" s="280"/>
      <c r="I107" s="280"/>
      <c r="J107" s="32"/>
      <c r="K107" s="40"/>
      <c r="L107" s="44"/>
      <c r="M107" s="42"/>
      <c r="N107" s="31">
        <v>3</v>
      </c>
      <c r="O107" s="279" t="s">
        <v>50</v>
      </c>
      <c r="P107" s="279"/>
      <c r="Q107" s="279"/>
      <c r="R107" s="279"/>
      <c r="S107" s="279"/>
      <c r="T107" s="279"/>
      <c r="U107" s="279"/>
      <c r="V107" s="32"/>
      <c r="W107" s="32"/>
    </row>
    <row r="108" spans="1:23" hidden="1" x14ac:dyDescent="0.2">
      <c r="A108" s="42"/>
      <c r="B108" s="31">
        <v>4</v>
      </c>
      <c r="C108" s="280"/>
      <c r="D108" s="280"/>
      <c r="E108" s="280"/>
      <c r="F108" s="280"/>
      <c r="G108" s="280"/>
      <c r="H108" s="280"/>
      <c r="I108" s="280"/>
      <c r="J108" s="32"/>
      <c r="K108" s="40"/>
      <c r="L108" s="44"/>
      <c r="M108" s="42"/>
      <c r="N108" s="31">
        <v>4</v>
      </c>
      <c r="O108" s="281"/>
      <c r="P108" s="282"/>
      <c r="Q108" s="282"/>
      <c r="R108" s="282"/>
      <c r="S108" s="282"/>
      <c r="T108" s="282"/>
      <c r="U108" s="283"/>
      <c r="V108" s="32"/>
      <c r="W108" s="32"/>
    </row>
    <row r="109" spans="1:23" hidden="1" x14ac:dyDescent="0.2">
      <c r="A109" s="42"/>
      <c r="B109" s="31">
        <v>5</v>
      </c>
      <c r="C109" s="269"/>
      <c r="D109" s="269"/>
      <c r="E109" s="269"/>
      <c r="F109" s="269"/>
      <c r="G109" s="269"/>
      <c r="H109" s="269"/>
      <c r="I109" s="269"/>
      <c r="J109" s="32"/>
      <c r="K109" s="40"/>
      <c r="L109" s="44"/>
      <c r="M109" s="42"/>
      <c r="N109" s="31">
        <v>5</v>
      </c>
      <c r="O109" s="270"/>
      <c r="P109" s="271"/>
      <c r="Q109" s="271"/>
      <c r="R109" s="271"/>
      <c r="S109" s="271"/>
      <c r="T109" s="271"/>
      <c r="U109" s="272"/>
      <c r="V109" s="32"/>
      <c r="W109" s="32"/>
    </row>
    <row r="110" spans="1:23" hidden="1" x14ac:dyDescent="0.2">
      <c r="A110" s="42"/>
      <c r="B110" s="31">
        <v>6</v>
      </c>
      <c r="C110" s="269"/>
      <c r="D110" s="269"/>
      <c r="E110" s="269"/>
      <c r="F110" s="269"/>
      <c r="G110" s="269"/>
      <c r="H110" s="269"/>
      <c r="I110" s="269"/>
      <c r="J110" s="32"/>
      <c r="K110" s="40"/>
      <c r="L110" s="44"/>
      <c r="M110" s="42"/>
      <c r="N110" s="31">
        <v>6</v>
      </c>
      <c r="O110" s="270"/>
      <c r="P110" s="271"/>
      <c r="Q110" s="271"/>
      <c r="R110" s="271"/>
      <c r="S110" s="271"/>
      <c r="T110" s="271"/>
      <c r="U110" s="272"/>
      <c r="V110" s="32"/>
      <c r="W110" s="32"/>
    </row>
    <row r="111" spans="1:23" hidden="1" x14ac:dyDescent="0.2">
      <c r="A111" s="42"/>
      <c r="B111" s="31">
        <v>7</v>
      </c>
      <c r="C111" s="269"/>
      <c r="D111" s="269"/>
      <c r="E111" s="269"/>
      <c r="F111" s="269"/>
      <c r="G111" s="269"/>
      <c r="H111" s="269"/>
      <c r="I111" s="269"/>
      <c r="J111" s="32"/>
      <c r="K111" s="40"/>
      <c r="L111" s="44"/>
      <c r="M111" s="42"/>
      <c r="N111" s="31">
        <v>7</v>
      </c>
      <c r="O111" s="270"/>
      <c r="P111" s="271"/>
      <c r="Q111" s="271"/>
      <c r="R111" s="271"/>
      <c r="S111" s="271"/>
      <c r="T111" s="271"/>
      <c r="U111" s="272"/>
      <c r="V111" s="32"/>
      <c r="W111" s="32"/>
    </row>
    <row r="112" spans="1:23" hidden="1" x14ac:dyDescent="0.2">
      <c r="A112" s="42"/>
      <c r="B112" s="31">
        <v>8</v>
      </c>
      <c r="C112" s="269"/>
      <c r="D112" s="269"/>
      <c r="E112" s="269"/>
      <c r="F112" s="269"/>
      <c r="G112" s="269"/>
      <c r="H112" s="269"/>
      <c r="I112" s="269"/>
      <c r="J112" s="32"/>
      <c r="K112" s="40"/>
      <c r="L112" s="44"/>
      <c r="M112" s="42"/>
      <c r="N112" s="31">
        <v>8</v>
      </c>
      <c r="O112" s="270"/>
      <c r="P112" s="271"/>
      <c r="Q112" s="271"/>
      <c r="R112" s="271"/>
      <c r="S112" s="271"/>
      <c r="T112" s="271"/>
      <c r="U112" s="272"/>
      <c r="V112" s="32"/>
      <c r="W112" s="32"/>
    </row>
    <row r="113" spans="1:23" ht="15" hidden="1" x14ac:dyDescent="0.25">
      <c r="A113" s="42"/>
      <c r="B113" s="273" t="s">
        <v>54</v>
      </c>
      <c r="C113" s="274"/>
      <c r="D113" s="274"/>
      <c r="E113" s="274"/>
      <c r="F113" s="274"/>
      <c r="G113" s="274"/>
      <c r="H113" s="274"/>
      <c r="I113" s="275"/>
      <c r="J113" s="34">
        <f>SUM(J105:J112)</f>
        <v>0</v>
      </c>
      <c r="K113" s="47"/>
      <c r="L113" s="47"/>
      <c r="M113" s="42"/>
      <c r="N113" s="273" t="s">
        <v>54</v>
      </c>
      <c r="O113" s="274"/>
      <c r="P113" s="274"/>
      <c r="Q113" s="274"/>
      <c r="R113" s="274"/>
      <c r="S113" s="274"/>
      <c r="T113" s="274"/>
      <c r="U113" s="275"/>
      <c r="V113" s="34">
        <f>SUM(V105:V112)</f>
        <v>0</v>
      </c>
    </row>
    <row r="114" spans="1:23" ht="29.65" hidden="1" customHeight="1" x14ac:dyDescent="0.25">
      <c r="A114" s="48"/>
      <c r="B114" s="276" t="s">
        <v>55</v>
      </c>
      <c r="C114" s="277"/>
      <c r="D114" s="277"/>
      <c r="E114" s="277"/>
      <c r="F114" s="277"/>
      <c r="G114" s="277"/>
      <c r="H114" s="277"/>
      <c r="I114" s="278"/>
      <c r="J114" s="34">
        <f>J113+J103</f>
        <v>0</v>
      </c>
      <c r="K114" s="47"/>
      <c r="L114" s="47"/>
      <c r="M114" s="48"/>
      <c r="N114" s="276" t="s">
        <v>55</v>
      </c>
      <c r="O114" s="277"/>
      <c r="P114" s="277"/>
      <c r="Q114" s="277"/>
      <c r="R114" s="277"/>
      <c r="S114" s="277"/>
      <c r="T114" s="277"/>
      <c r="U114" s="278"/>
      <c r="V114" s="34">
        <f>V113+V103</f>
        <v>0</v>
      </c>
    </row>
    <row r="115" spans="1:23" ht="15" hidden="1" x14ac:dyDescent="0.25">
      <c r="B115" s="49"/>
      <c r="C115" s="49"/>
      <c r="D115" s="49"/>
      <c r="E115" s="49"/>
      <c r="F115" s="49"/>
      <c r="G115" s="49"/>
      <c r="H115" s="49"/>
      <c r="I115" s="49"/>
      <c r="J115" s="47"/>
      <c r="K115" s="47"/>
      <c r="L115" s="47"/>
      <c r="M115" s="1"/>
      <c r="N115" s="50"/>
      <c r="O115" s="50"/>
      <c r="P115" s="50"/>
      <c r="Q115" s="50"/>
      <c r="R115" s="50"/>
      <c r="S115" s="50"/>
      <c r="T115" s="50"/>
      <c r="U115" s="50"/>
      <c r="V115" s="47"/>
    </row>
    <row r="116" spans="1:23" hidden="1" x14ac:dyDescent="0.2">
      <c r="J116" s="1"/>
      <c r="P116" s="23"/>
    </row>
    <row r="117" spans="1:23" ht="15" hidden="1" x14ac:dyDescent="0.25">
      <c r="A117" s="37"/>
      <c r="B117" s="292" t="s">
        <v>17</v>
      </c>
      <c r="C117" s="293"/>
      <c r="D117" s="293"/>
      <c r="E117" s="293"/>
      <c r="F117" s="293"/>
      <c r="G117" s="293"/>
      <c r="H117" s="293"/>
      <c r="I117" s="293"/>
      <c r="J117" s="293"/>
      <c r="K117" s="294"/>
      <c r="L117" s="27"/>
      <c r="M117" s="37"/>
      <c r="N117" s="295" t="s">
        <v>3</v>
      </c>
      <c r="O117" s="295"/>
      <c r="P117" s="295"/>
      <c r="Q117" s="295"/>
      <c r="R117" s="295"/>
      <c r="S117" s="295"/>
      <c r="T117" s="295"/>
      <c r="U117" s="295"/>
      <c r="V117" s="295"/>
      <c r="W117" s="295"/>
    </row>
    <row r="118" spans="1:23" ht="30" hidden="1" x14ac:dyDescent="0.25">
      <c r="A118" s="38" t="s">
        <v>6</v>
      </c>
      <c r="B118" s="296" t="s">
        <v>18</v>
      </c>
      <c r="C118" s="296"/>
      <c r="D118" s="296"/>
      <c r="E118" s="296"/>
      <c r="F118" s="296"/>
      <c r="G118" s="296"/>
      <c r="H118" s="296"/>
      <c r="I118" s="296"/>
      <c r="J118" s="29" t="s">
        <v>19</v>
      </c>
      <c r="K118" s="29" t="s">
        <v>44</v>
      </c>
      <c r="L118" s="39"/>
      <c r="M118" s="38" t="s">
        <v>6</v>
      </c>
      <c r="N118" s="296" t="s">
        <v>18</v>
      </c>
      <c r="O118" s="296"/>
      <c r="P118" s="296"/>
      <c r="Q118" s="296"/>
      <c r="R118" s="296"/>
      <c r="S118" s="296"/>
      <c r="T118" s="296"/>
      <c r="U118" s="296"/>
      <c r="V118" s="29" t="s">
        <v>19</v>
      </c>
      <c r="W118" s="30" t="s">
        <v>44</v>
      </c>
    </row>
    <row r="119" spans="1:23" hidden="1" x14ac:dyDescent="0.2">
      <c r="A119" s="40"/>
      <c r="B119" s="284" t="s">
        <v>56</v>
      </c>
      <c r="C119" s="285"/>
      <c r="D119" s="285"/>
      <c r="E119" s="285"/>
      <c r="F119" s="285"/>
      <c r="G119" s="285"/>
      <c r="H119" s="285"/>
      <c r="I119" s="285"/>
      <c r="J119" s="285"/>
      <c r="K119" s="286"/>
      <c r="L119" s="41"/>
      <c r="M119" s="40"/>
      <c r="N119" s="284" t="s">
        <v>56</v>
      </c>
      <c r="O119" s="285"/>
      <c r="P119" s="285"/>
      <c r="Q119" s="285"/>
      <c r="R119" s="285"/>
      <c r="S119" s="285"/>
      <c r="T119" s="285"/>
      <c r="U119" s="285"/>
      <c r="V119" s="285"/>
      <c r="W119" s="286"/>
    </row>
    <row r="120" spans="1:23" hidden="1" x14ac:dyDescent="0.2">
      <c r="A120" s="42"/>
      <c r="B120" s="31">
        <v>1</v>
      </c>
      <c r="C120" s="289" t="s">
        <v>57</v>
      </c>
      <c r="D120" s="290"/>
      <c r="E120" s="290"/>
      <c r="F120" s="290"/>
      <c r="G120" s="290"/>
      <c r="H120" s="290"/>
      <c r="I120" s="291"/>
      <c r="J120" s="32"/>
      <c r="K120" s="40"/>
      <c r="L120" s="44"/>
      <c r="M120" s="42"/>
      <c r="N120" s="31">
        <v>1</v>
      </c>
      <c r="O120" s="289" t="s">
        <v>58</v>
      </c>
      <c r="P120" s="290"/>
      <c r="Q120" s="290"/>
      <c r="R120" s="290"/>
      <c r="S120" s="290"/>
      <c r="T120" s="290"/>
      <c r="U120" s="291"/>
      <c r="V120" s="32"/>
      <c r="W120" s="32"/>
    </row>
    <row r="121" spans="1:23" hidden="1" x14ac:dyDescent="0.2">
      <c r="A121" s="42"/>
      <c r="B121" s="31">
        <v>2</v>
      </c>
      <c r="C121" s="279" t="s">
        <v>59</v>
      </c>
      <c r="D121" s="279"/>
      <c r="E121" s="279"/>
      <c r="F121" s="279"/>
      <c r="G121" s="279"/>
      <c r="H121" s="279"/>
      <c r="I121" s="279"/>
      <c r="J121" s="32"/>
      <c r="K121" s="40"/>
      <c r="L121" s="44"/>
      <c r="M121" s="42"/>
      <c r="N121" s="31">
        <v>2</v>
      </c>
      <c r="O121" s="279" t="s">
        <v>60</v>
      </c>
      <c r="P121" s="279"/>
      <c r="Q121" s="279"/>
      <c r="R121" s="279"/>
      <c r="S121" s="279"/>
      <c r="T121" s="279"/>
      <c r="U121" s="279"/>
      <c r="V121" s="32"/>
      <c r="W121" s="32"/>
    </row>
    <row r="122" spans="1:23" hidden="1" x14ac:dyDescent="0.2">
      <c r="A122" s="42"/>
      <c r="B122" s="31">
        <v>3</v>
      </c>
      <c r="C122" s="280"/>
      <c r="D122" s="280"/>
      <c r="E122" s="280"/>
      <c r="F122" s="280"/>
      <c r="G122" s="280"/>
      <c r="H122" s="280"/>
      <c r="I122" s="280"/>
      <c r="J122" s="32"/>
      <c r="K122" s="40"/>
      <c r="L122" s="44"/>
      <c r="M122" s="42"/>
      <c r="N122" s="31">
        <v>3</v>
      </c>
      <c r="O122" s="279" t="s">
        <v>59</v>
      </c>
      <c r="P122" s="279"/>
      <c r="Q122" s="279"/>
      <c r="R122" s="279"/>
      <c r="S122" s="279"/>
      <c r="T122" s="279"/>
      <c r="U122" s="279"/>
      <c r="V122" s="32"/>
      <c r="W122" s="32"/>
    </row>
    <row r="123" spans="1:23" hidden="1" x14ac:dyDescent="0.2">
      <c r="A123" s="42"/>
      <c r="B123" s="31">
        <v>4</v>
      </c>
      <c r="C123" s="280"/>
      <c r="D123" s="280"/>
      <c r="E123" s="280"/>
      <c r="F123" s="280"/>
      <c r="G123" s="280"/>
      <c r="H123" s="280"/>
      <c r="I123" s="280"/>
      <c r="J123" s="32"/>
      <c r="K123" s="40"/>
      <c r="L123" s="44"/>
      <c r="M123" s="42"/>
      <c r="N123" s="31">
        <v>4</v>
      </c>
      <c r="O123" s="281"/>
      <c r="P123" s="282"/>
      <c r="Q123" s="282"/>
      <c r="R123" s="282"/>
      <c r="S123" s="282"/>
      <c r="T123" s="282"/>
      <c r="U123" s="283"/>
      <c r="V123" s="32"/>
      <c r="W123" s="32"/>
    </row>
    <row r="124" spans="1:23" hidden="1" x14ac:dyDescent="0.2">
      <c r="A124" s="42"/>
      <c r="B124" s="31">
        <v>5</v>
      </c>
      <c r="C124" s="269"/>
      <c r="D124" s="269"/>
      <c r="E124" s="269"/>
      <c r="F124" s="269"/>
      <c r="G124" s="269"/>
      <c r="H124" s="269"/>
      <c r="I124" s="269"/>
      <c r="J124" s="32"/>
      <c r="K124" s="40"/>
      <c r="L124" s="44"/>
      <c r="M124" s="42"/>
      <c r="N124" s="31">
        <v>5</v>
      </c>
      <c r="O124" s="270"/>
      <c r="P124" s="271"/>
      <c r="Q124" s="271"/>
      <c r="R124" s="271"/>
      <c r="S124" s="271"/>
      <c r="T124" s="271"/>
      <c r="U124" s="272"/>
      <c r="V124" s="32"/>
      <c r="W124" s="32"/>
    </row>
    <row r="125" spans="1:23" hidden="1" x14ac:dyDescent="0.2">
      <c r="A125" s="42"/>
      <c r="B125" s="31">
        <v>6</v>
      </c>
      <c r="C125" s="269"/>
      <c r="D125" s="269"/>
      <c r="E125" s="269"/>
      <c r="F125" s="269"/>
      <c r="G125" s="269"/>
      <c r="H125" s="269"/>
      <c r="I125" s="269"/>
      <c r="J125" s="32"/>
      <c r="K125" s="40"/>
      <c r="L125" s="44"/>
      <c r="M125" s="42"/>
      <c r="N125" s="31">
        <v>6</v>
      </c>
      <c r="O125" s="270"/>
      <c r="P125" s="271"/>
      <c r="Q125" s="271"/>
      <c r="R125" s="271"/>
      <c r="S125" s="271"/>
      <c r="T125" s="271"/>
      <c r="U125" s="272"/>
      <c r="V125" s="32"/>
      <c r="W125" s="32"/>
    </row>
    <row r="126" spans="1:23" hidden="1" x14ac:dyDescent="0.2">
      <c r="A126" s="42"/>
      <c r="B126" s="31">
        <v>7</v>
      </c>
      <c r="C126" s="269"/>
      <c r="D126" s="269"/>
      <c r="E126" s="269"/>
      <c r="F126" s="269"/>
      <c r="G126" s="269"/>
      <c r="H126" s="269"/>
      <c r="I126" s="269"/>
      <c r="J126" s="32"/>
      <c r="K126" s="40"/>
      <c r="L126" s="44"/>
      <c r="M126" s="42"/>
      <c r="N126" s="31">
        <v>7</v>
      </c>
      <c r="O126" s="270"/>
      <c r="P126" s="271"/>
      <c r="Q126" s="271"/>
      <c r="R126" s="271"/>
      <c r="S126" s="271"/>
      <c r="T126" s="271"/>
      <c r="U126" s="272"/>
      <c r="V126" s="32"/>
      <c r="W126" s="32"/>
    </row>
    <row r="127" spans="1:23" hidden="1" x14ac:dyDescent="0.2">
      <c r="A127" s="42"/>
      <c r="B127" s="31">
        <v>8</v>
      </c>
      <c r="C127" s="269"/>
      <c r="D127" s="269"/>
      <c r="E127" s="269"/>
      <c r="F127" s="269"/>
      <c r="G127" s="269"/>
      <c r="H127" s="269"/>
      <c r="I127" s="269"/>
      <c r="J127" s="32"/>
      <c r="K127" s="40"/>
      <c r="L127" s="44"/>
      <c r="M127" s="42"/>
      <c r="N127" s="31">
        <v>8</v>
      </c>
      <c r="O127" s="270"/>
      <c r="P127" s="271"/>
      <c r="Q127" s="271"/>
      <c r="R127" s="271"/>
      <c r="S127" s="271"/>
      <c r="T127" s="271"/>
      <c r="U127" s="272"/>
      <c r="V127" s="32"/>
      <c r="W127" s="32"/>
    </row>
    <row r="128" spans="1:23" ht="15" hidden="1" x14ac:dyDescent="0.25">
      <c r="A128" s="42"/>
      <c r="B128" s="273" t="s">
        <v>46</v>
      </c>
      <c r="C128" s="274"/>
      <c r="D128" s="274"/>
      <c r="E128" s="274"/>
      <c r="F128" s="274"/>
      <c r="G128" s="274"/>
      <c r="H128" s="274"/>
      <c r="I128" s="275"/>
      <c r="J128" s="34">
        <f>SUM(J120:J127)</f>
        <v>0</v>
      </c>
      <c r="K128" s="34"/>
      <c r="L128" s="45"/>
      <c r="M128" s="42"/>
      <c r="N128" s="273" t="s">
        <v>46</v>
      </c>
      <c r="O128" s="274"/>
      <c r="P128" s="274"/>
      <c r="Q128" s="274"/>
      <c r="R128" s="274"/>
      <c r="S128" s="274"/>
      <c r="T128" s="274"/>
      <c r="U128" s="275"/>
      <c r="V128" s="34">
        <f>SUM(V120:V127)</f>
        <v>0</v>
      </c>
      <c r="W128" s="31"/>
    </row>
    <row r="129" spans="1:23" hidden="1" x14ac:dyDescent="0.2">
      <c r="A129" s="40"/>
      <c r="B129" s="284" t="s">
        <v>47</v>
      </c>
      <c r="C129" s="285"/>
      <c r="D129" s="285"/>
      <c r="E129" s="285"/>
      <c r="F129" s="285"/>
      <c r="G129" s="285"/>
      <c r="H129" s="285"/>
      <c r="I129" s="285"/>
      <c r="J129" s="285"/>
      <c r="K129" s="286"/>
      <c r="L129" s="41"/>
      <c r="M129" s="40"/>
      <c r="N129" s="287" t="s">
        <v>47</v>
      </c>
      <c r="O129" s="288"/>
      <c r="P129" s="288"/>
      <c r="Q129" s="288"/>
      <c r="R129" s="288"/>
      <c r="S129" s="288"/>
      <c r="T129" s="288"/>
      <c r="U129" s="288"/>
      <c r="V129" s="288"/>
      <c r="W129" s="288"/>
    </row>
    <row r="130" spans="1:23" hidden="1" x14ac:dyDescent="0.2">
      <c r="A130" s="42"/>
      <c r="B130" s="31">
        <v>1</v>
      </c>
      <c r="C130" s="289" t="s">
        <v>48</v>
      </c>
      <c r="D130" s="290"/>
      <c r="E130" s="290"/>
      <c r="F130" s="290"/>
      <c r="G130" s="290"/>
      <c r="H130" s="290"/>
      <c r="I130" s="291"/>
      <c r="J130" s="32"/>
      <c r="K130" s="40"/>
      <c r="L130" s="44"/>
      <c r="M130" s="42"/>
      <c r="N130" s="31">
        <v>1</v>
      </c>
      <c r="O130" s="289" t="s">
        <v>49</v>
      </c>
      <c r="P130" s="290"/>
      <c r="Q130" s="290"/>
      <c r="R130" s="290"/>
      <c r="S130" s="290"/>
      <c r="T130" s="290"/>
      <c r="U130" s="291"/>
      <c r="V130" s="32"/>
      <c r="W130" s="32"/>
    </row>
    <row r="131" spans="1:23" hidden="1" x14ac:dyDescent="0.2">
      <c r="A131" s="42"/>
      <c r="B131" s="31">
        <v>2</v>
      </c>
      <c r="C131" s="279" t="s">
        <v>50</v>
      </c>
      <c r="D131" s="279"/>
      <c r="E131" s="279"/>
      <c r="F131" s="279"/>
      <c r="G131" s="279"/>
      <c r="H131" s="279"/>
      <c r="I131" s="279"/>
      <c r="J131" s="32"/>
      <c r="K131" s="40"/>
      <c r="L131" s="44"/>
      <c r="M131" s="42"/>
      <c r="N131" s="31">
        <v>2</v>
      </c>
      <c r="O131" s="279" t="s">
        <v>60</v>
      </c>
      <c r="P131" s="279"/>
      <c r="Q131" s="279"/>
      <c r="R131" s="279"/>
      <c r="S131" s="279"/>
      <c r="T131" s="279"/>
      <c r="U131" s="279"/>
      <c r="V131" s="32"/>
      <c r="W131" s="32"/>
    </row>
    <row r="132" spans="1:23" hidden="1" x14ac:dyDescent="0.2">
      <c r="A132" s="42"/>
      <c r="B132" s="31">
        <v>3</v>
      </c>
      <c r="C132" s="280"/>
      <c r="D132" s="280"/>
      <c r="E132" s="280"/>
      <c r="F132" s="280"/>
      <c r="G132" s="280"/>
      <c r="H132" s="280"/>
      <c r="I132" s="280"/>
      <c r="J132" s="32"/>
      <c r="K132" s="40"/>
      <c r="L132" s="44"/>
      <c r="M132" s="42"/>
      <c r="N132" s="31">
        <v>3</v>
      </c>
      <c r="O132" s="279" t="s">
        <v>50</v>
      </c>
      <c r="P132" s="279"/>
      <c r="Q132" s="279"/>
      <c r="R132" s="279"/>
      <c r="S132" s="279"/>
      <c r="T132" s="279"/>
      <c r="U132" s="279"/>
      <c r="V132" s="32"/>
      <c r="W132" s="32"/>
    </row>
    <row r="133" spans="1:23" hidden="1" x14ac:dyDescent="0.2">
      <c r="A133" s="42"/>
      <c r="B133" s="31">
        <v>4</v>
      </c>
      <c r="C133" s="280"/>
      <c r="D133" s="280"/>
      <c r="E133" s="280"/>
      <c r="F133" s="280"/>
      <c r="G133" s="280"/>
      <c r="H133" s="280"/>
      <c r="I133" s="280"/>
      <c r="J133" s="32"/>
      <c r="K133" s="40"/>
      <c r="L133" s="44"/>
      <c r="M133" s="42"/>
      <c r="N133" s="31">
        <v>4</v>
      </c>
      <c r="O133" s="281"/>
      <c r="P133" s="282"/>
      <c r="Q133" s="282"/>
      <c r="R133" s="282"/>
      <c r="S133" s="282"/>
      <c r="T133" s="282"/>
      <c r="U133" s="283"/>
      <c r="V133" s="32"/>
      <c r="W133" s="32"/>
    </row>
    <row r="134" spans="1:23" hidden="1" x14ac:dyDescent="0.2">
      <c r="A134" s="42"/>
      <c r="B134" s="31">
        <v>5</v>
      </c>
      <c r="C134" s="269"/>
      <c r="D134" s="269"/>
      <c r="E134" s="269"/>
      <c r="F134" s="269"/>
      <c r="G134" s="269"/>
      <c r="H134" s="269"/>
      <c r="I134" s="269"/>
      <c r="J134" s="32"/>
      <c r="K134" s="40"/>
      <c r="L134" s="44"/>
      <c r="M134" s="42"/>
      <c r="N134" s="31">
        <v>5</v>
      </c>
      <c r="O134" s="270"/>
      <c r="P134" s="271"/>
      <c r="Q134" s="271"/>
      <c r="R134" s="271"/>
      <c r="S134" s="271"/>
      <c r="T134" s="271"/>
      <c r="U134" s="272"/>
      <c r="V134" s="32"/>
      <c r="W134" s="32"/>
    </row>
    <row r="135" spans="1:23" hidden="1" x14ac:dyDescent="0.2">
      <c r="A135" s="42"/>
      <c r="B135" s="31">
        <v>6</v>
      </c>
      <c r="C135" s="269"/>
      <c r="D135" s="269"/>
      <c r="E135" s="269"/>
      <c r="F135" s="269"/>
      <c r="G135" s="269"/>
      <c r="H135" s="269"/>
      <c r="I135" s="269"/>
      <c r="J135" s="32"/>
      <c r="K135" s="40"/>
      <c r="L135" s="44"/>
      <c r="M135" s="42"/>
      <c r="N135" s="31">
        <v>6</v>
      </c>
      <c r="O135" s="270"/>
      <c r="P135" s="271"/>
      <c r="Q135" s="271"/>
      <c r="R135" s="271"/>
      <c r="S135" s="271"/>
      <c r="T135" s="271"/>
      <c r="U135" s="272"/>
      <c r="V135" s="32"/>
      <c r="W135" s="32"/>
    </row>
    <row r="136" spans="1:23" hidden="1" x14ac:dyDescent="0.2">
      <c r="A136" s="42"/>
      <c r="B136" s="31">
        <v>7</v>
      </c>
      <c r="C136" s="269"/>
      <c r="D136" s="269"/>
      <c r="E136" s="269"/>
      <c r="F136" s="269"/>
      <c r="G136" s="269"/>
      <c r="H136" s="269"/>
      <c r="I136" s="269"/>
      <c r="J136" s="32"/>
      <c r="K136" s="40"/>
      <c r="L136" s="44"/>
      <c r="M136" s="42"/>
      <c r="N136" s="31">
        <v>7</v>
      </c>
      <c r="O136" s="270"/>
      <c r="P136" s="271"/>
      <c r="Q136" s="271"/>
      <c r="R136" s="271"/>
      <c r="S136" s="271"/>
      <c r="T136" s="271"/>
      <c r="U136" s="272"/>
      <c r="V136" s="32"/>
      <c r="W136" s="32"/>
    </row>
    <row r="137" spans="1:23" hidden="1" x14ac:dyDescent="0.2">
      <c r="A137" s="42"/>
      <c r="B137" s="31">
        <v>8</v>
      </c>
      <c r="C137" s="269"/>
      <c r="D137" s="269"/>
      <c r="E137" s="269"/>
      <c r="F137" s="269"/>
      <c r="G137" s="269"/>
      <c r="H137" s="269"/>
      <c r="I137" s="269"/>
      <c r="J137" s="32"/>
      <c r="K137" s="40"/>
      <c r="L137" s="44"/>
      <c r="M137" s="42"/>
      <c r="N137" s="31">
        <v>8</v>
      </c>
      <c r="O137" s="270"/>
      <c r="P137" s="271"/>
      <c r="Q137" s="271"/>
      <c r="R137" s="271"/>
      <c r="S137" s="271"/>
      <c r="T137" s="271"/>
      <c r="U137" s="272"/>
      <c r="V137" s="32"/>
      <c r="W137" s="32"/>
    </row>
    <row r="138" spans="1:23" ht="15" hidden="1" x14ac:dyDescent="0.25">
      <c r="A138" s="42"/>
      <c r="B138" s="273" t="s">
        <v>54</v>
      </c>
      <c r="C138" s="274"/>
      <c r="D138" s="274"/>
      <c r="E138" s="274"/>
      <c r="F138" s="274"/>
      <c r="G138" s="274"/>
      <c r="H138" s="274"/>
      <c r="I138" s="275"/>
      <c r="J138" s="34">
        <f>SUM(J130:J137)</f>
        <v>0</v>
      </c>
      <c r="K138" s="47"/>
      <c r="L138" s="47"/>
      <c r="M138" s="42"/>
      <c r="N138" s="273" t="s">
        <v>54</v>
      </c>
      <c r="O138" s="274"/>
      <c r="P138" s="274"/>
      <c r="Q138" s="274"/>
      <c r="R138" s="274"/>
      <c r="S138" s="274"/>
      <c r="T138" s="274"/>
      <c r="U138" s="275"/>
      <c r="V138" s="34">
        <f>SUM(V130:V137)</f>
        <v>0</v>
      </c>
    </row>
    <row r="139" spans="1:23" ht="29.65" hidden="1" customHeight="1" x14ac:dyDescent="0.25">
      <c r="A139" s="48"/>
      <c r="B139" s="276" t="s">
        <v>55</v>
      </c>
      <c r="C139" s="277"/>
      <c r="D139" s="277"/>
      <c r="E139" s="277"/>
      <c r="F139" s="277"/>
      <c r="G139" s="277"/>
      <c r="H139" s="277"/>
      <c r="I139" s="278"/>
      <c r="J139" s="34">
        <f>J138+J128</f>
        <v>0</v>
      </c>
      <c r="K139" s="47"/>
      <c r="L139" s="47"/>
      <c r="M139" s="48"/>
      <c r="N139" s="276" t="s">
        <v>55</v>
      </c>
      <c r="O139" s="277"/>
      <c r="P139" s="277"/>
      <c r="Q139" s="277"/>
      <c r="R139" s="277"/>
      <c r="S139" s="277"/>
      <c r="T139" s="277"/>
      <c r="U139" s="278"/>
      <c r="V139" s="34">
        <f>V138+V128</f>
        <v>0</v>
      </c>
    </row>
    <row r="140" spans="1:23" ht="15" hidden="1" x14ac:dyDescent="0.25">
      <c r="B140" s="49"/>
      <c r="C140" s="49"/>
      <c r="D140" s="49"/>
      <c r="E140" s="49"/>
      <c r="F140" s="49"/>
      <c r="G140" s="49"/>
      <c r="H140" s="49"/>
      <c r="I140" s="49"/>
      <c r="J140" s="47"/>
      <c r="K140" s="47"/>
      <c r="L140" s="47"/>
      <c r="M140" s="1"/>
      <c r="N140" s="50"/>
      <c r="O140" s="50"/>
      <c r="P140" s="50"/>
      <c r="Q140" s="50"/>
      <c r="R140" s="50"/>
      <c r="S140" s="50"/>
      <c r="T140" s="50"/>
      <c r="U140" s="50"/>
      <c r="V140" s="47"/>
    </row>
    <row r="141" spans="1:23" hidden="1" x14ac:dyDescent="0.2">
      <c r="J141" s="1"/>
      <c r="P141" s="23"/>
    </row>
    <row r="142" spans="1:23" ht="15" hidden="1" x14ac:dyDescent="0.25">
      <c r="A142" s="37"/>
      <c r="B142" s="292" t="s">
        <v>17</v>
      </c>
      <c r="C142" s="293"/>
      <c r="D142" s="293"/>
      <c r="E142" s="293"/>
      <c r="F142" s="293"/>
      <c r="G142" s="293"/>
      <c r="H142" s="293"/>
      <c r="I142" s="293"/>
      <c r="J142" s="293"/>
      <c r="K142" s="294"/>
      <c r="L142" s="27"/>
      <c r="M142" s="37"/>
      <c r="N142" s="295" t="s">
        <v>3</v>
      </c>
      <c r="O142" s="295"/>
      <c r="P142" s="295"/>
      <c r="Q142" s="295"/>
      <c r="R142" s="295"/>
      <c r="S142" s="295"/>
      <c r="T142" s="295"/>
      <c r="U142" s="295"/>
      <c r="V142" s="295"/>
      <c r="W142" s="295"/>
    </row>
    <row r="143" spans="1:23" ht="30" hidden="1" x14ac:dyDescent="0.25">
      <c r="A143" s="38" t="s">
        <v>6</v>
      </c>
      <c r="B143" s="296" t="s">
        <v>18</v>
      </c>
      <c r="C143" s="296"/>
      <c r="D143" s="296"/>
      <c r="E143" s="296"/>
      <c r="F143" s="296"/>
      <c r="G143" s="296"/>
      <c r="H143" s="296"/>
      <c r="I143" s="296"/>
      <c r="J143" s="29" t="s">
        <v>19</v>
      </c>
      <c r="K143" s="29" t="s">
        <v>44</v>
      </c>
      <c r="L143" s="39"/>
      <c r="M143" s="38" t="s">
        <v>6</v>
      </c>
      <c r="N143" s="296" t="s">
        <v>18</v>
      </c>
      <c r="O143" s="296"/>
      <c r="P143" s="296"/>
      <c r="Q143" s="296"/>
      <c r="R143" s="296"/>
      <c r="S143" s="296"/>
      <c r="T143" s="296"/>
      <c r="U143" s="296"/>
      <c r="V143" s="29" t="s">
        <v>19</v>
      </c>
      <c r="W143" s="30" t="s">
        <v>44</v>
      </c>
    </row>
    <row r="144" spans="1:23" hidden="1" x14ac:dyDescent="0.2">
      <c r="A144" s="40"/>
      <c r="B144" s="284" t="s">
        <v>56</v>
      </c>
      <c r="C144" s="285"/>
      <c r="D144" s="285"/>
      <c r="E144" s="285"/>
      <c r="F144" s="285"/>
      <c r="G144" s="285"/>
      <c r="H144" s="285"/>
      <c r="I144" s="285"/>
      <c r="J144" s="285"/>
      <c r="K144" s="286"/>
      <c r="L144" s="41"/>
      <c r="M144" s="40"/>
      <c r="N144" s="284" t="s">
        <v>56</v>
      </c>
      <c r="O144" s="285"/>
      <c r="P144" s="285"/>
      <c r="Q144" s="285"/>
      <c r="R144" s="285"/>
      <c r="S144" s="285"/>
      <c r="T144" s="285"/>
      <c r="U144" s="285"/>
      <c r="V144" s="285"/>
      <c r="W144" s="286"/>
    </row>
    <row r="145" spans="1:23" hidden="1" x14ac:dyDescent="0.2">
      <c r="A145" s="42"/>
      <c r="B145" s="31">
        <v>1</v>
      </c>
      <c r="C145" s="289" t="s">
        <v>57</v>
      </c>
      <c r="D145" s="290"/>
      <c r="E145" s="290"/>
      <c r="F145" s="290"/>
      <c r="G145" s="290"/>
      <c r="H145" s="290"/>
      <c r="I145" s="291"/>
      <c r="J145" s="32"/>
      <c r="K145" s="40"/>
      <c r="L145" s="44"/>
      <c r="M145" s="42"/>
      <c r="N145" s="31">
        <v>1</v>
      </c>
      <c r="O145" s="289" t="s">
        <v>58</v>
      </c>
      <c r="P145" s="290"/>
      <c r="Q145" s="290"/>
      <c r="R145" s="290"/>
      <c r="S145" s="290"/>
      <c r="T145" s="290"/>
      <c r="U145" s="291"/>
      <c r="V145" s="32"/>
      <c r="W145" s="32"/>
    </row>
    <row r="146" spans="1:23" hidden="1" x14ac:dyDescent="0.2">
      <c r="A146" s="42"/>
      <c r="B146" s="31">
        <v>2</v>
      </c>
      <c r="C146" s="279" t="s">
        <v>59</v>
      </c>
      <c r="D146" s="279"/>
      <c r="E146" s="279"/>
      <c r="F146" s="279"/>
      <c r="G146" s="279"/>
      <c r="H146" s="279"/>
      <c r="I146" s="279"/>
      <c r="J146" s="32"/>
      <c r="K146" s="40"/>
      <c r="L146" s="44"/>
      <c r="M146" s="42"/>
      <c r="N146" s="31">
        <v>2</v>
      </c>
      <c r="O146" s="279" t="s">
        <v>61</v>
      </c>
      <c r="P146" s="279"/>
      <c r="Q146" s="279"/>
      <c r="R146" s="279"/>
      <c r="S146" s="279"/>
      <c r="T146" s="279"/>
      <c r="U146" s="279"/>
      <c r="V146" s="32"/>
      <c r="W146" s="32"/>
    </row>
    <row r="147" spans="1:23" hidden="1" x14ac:dyDescent="0.2">
      <c r="A147" s="42"/>
      <c r="B147" s="31">
        <v>3</v>
      </c>
      <c r="C147" s="280"/>
      <c r="D147" s="280"/>
      <c r="E147" s="280"/>
      <c r="F147" s="280"/>
      <c r="G147" s="280"/>
      <c r="H147" s="280"/>
      <c r="I147" s="280"/>
      <c r="J147" s="32"/>
      <c r="K147" s="40"/>
      <c r="L147" s="44"/>
      <c r="M147" s="42"/>
      <c r="N147" s="31">
        <v>3</v>
      </c>
      <c r="O147" s="279" t="s">
        <v>59</v>
      </c>
      <c r="P147" s="279"/>
      <c r="Q147" s="279"/>
      <c r="R147" s="279"/>
      <c r="S147" s="279"/>
      <c r="T147" s="279"/>
      <c r="U147" s="279"/>
      <c r="V147" s="32"/>
      <c r="W147" s="32"/>
    </row>
    <row r="148" spans="1:23" hidden="1" x14ac:dyDescent="0.2">
      <c r="A148" s="42"/>
      <c r="B148" s="31">
        <v>4</v>
      </c>
      <c r="C148" s="280"/>
      <c r="D148" s="280"/>
      <c r="E148" s="280"/>
      <c r="F148" s="280"/>
      <c r="G148" s="280"/>
      <c r="H148" s="280"/>
      <c r="I148" s="280"/>
      <c r="J148" s="32"/>
      <c r="K148" s="40"/>
      <c r="L148" s="44"/>
      <c r="M148" s="42"/>
      <c r="N148" s="31">
        <v>4</v>
      </c>
      <c r="O148" s="281"/>
      <c r="P148" s="282"/>
      <c r="Q148" s="282"/>
      <c r="R148" s="282"/>
      <c r="S148" s="282"/>
      <c r="T148" s="282"/>
      <c r="U148" s="283"/>
      <c r="V148" s="32"/>
      <c r="W148" s="32"/>
    </row>
    <row r="149" spans="1:23" hidden="1" x14ac:dyDescent="0.2">
      <c r="A149" s="42"/>
      <c r="B149" s="31">
        <v>5</v>
      </c>
      <c r="C149" s="269"/>
      <c r="D149" s="269"/>
      <c r="E149" s="269"/>
      <c r="F149" s="269"/>
      <c r="G149" s="269"/>
      <c r="H149" s="269"/>
      <c r="I149" s="269"/>
      <c r="J149" s="32"/>
      <c r="K149" s="40"/>
      <c r="L149" s="44"/>
      <c r="M149" s="42"/>
      <c r="N149" s="31">
        <v>5</v>
      </c>
      <c r="O149" s="270"/>
      <c r="P149" s="271"/>
      <c r="Q149" s="271"/>
      <c r="R149" s="271"/>
      <c r="S149" s="271"/>
      <c r="T149" s="271"/>
      <c r="U149" s="272"/>
      <c r="V149" s="32"/>
      <c r="W149" s="32"/>
    </row>
    <row r="150" spans="1:23" hidden="1" x14ac:dyDescent="0.2">
      <c r="A150" s="42"/>
      <c r="B150" s="31">
        <v>6</v>
      </c>
      <c r="C150" s="269"/>
      <c r="D150" s="269"/>
      <c r="E150" s="269"/>
      <c r="F150" s="269"/>
      <c r="G150" s="269"/>
      <c r="H150" s="269"/>
      <c r="I150" s="269"/>
      <c r="J150" s="32"/>
      <c r="K150" s="40"/>
      <c r="L150" s="44"/>
      <c r="M150" s="42"/>
      <c r="N150" s="31">
        <v>6</v>
      </c>
      <c r="O150" s="270"/>
      <c r="P150" s="271"/>
      <c r="Q150" s="271"/>
      <c r="R150" s="271"/>
      <c r="S150" s="271"/>
      <c r="T150" s="271"/>
      <c r="U150" s="272"/>
      <c r="V150" s="32"/>
      <c r="W150" s="32"/>
    </row>
    <row r="151" spans="1:23" hidden="1" x14ac:dyDescent="0.2">
      <c r="A151" s="42"/>
      <c r="B151" s="31">
        <v>7</v>
      </c>
      <c r="C151" s="269"/>
      <c r="D151" s="269"/>
      <c r="E151" s="269"/>
      <c r="F151" s="269"/>
      <c r="G151" s="269"/>
      <c r="H151" s="269"/>
      <c r="I151" s="269"/>
      <c r="J151" s="32"/>
      <c r="K151" s="40"/>
      <c r="L151" s="44"/>
      <c r="M151" s="42"/>
      <c r="N151" s="31">
        <v>7</v>
      </c>
      <c r="O151" s="270"/>
      <c r="P151" s="271"/>
      <c r="Q151" s="271"/>
      <c r="R151" s="271"/>
      <c r="S151" s="271"/>
      <c r="T151" s="271"/>
      <c r="U151" s="272"/>
      <c r="V151" s="32"/>
      <c r="W151" s="32"/>
    </row>
    <row r="152" spans="1:23" hidden="1" x14ac:dyDescent="0.2">
      <c r="A152" s="42"/>
      <c r="B152" s="31">
        <v>8</v>
      </c>
      <c r="C152" s="269"/>
      <c r="D152" s="269"/>
      <c r="E152" s="269"/>
      <c r="F152" s="269"/>
      <c r="G152" s="269"/>
      <c r="H152" s="269"/>
      <c r="I152" s="269"/>
      <c r="J152" s="32"/>
      <c r="K152" s="40"/>
      <c r="L152" s="44"/>
      <c r="M152" s="42"/>
      <c r="N152" s="31">
        <v>8</v>
      </c>
      <c r="O152" s="270"/>
      <c r="P152" s="271"/>
      <c r="Q152" s="271"/>
      <c r="R152" s="271"/>
      <c r="S152" s="271"/>
      <c r="T152" s="271"/>
      <c r="U152" s="272"/>
      <c r="V152" s="32"/>
      <c r="W152" s="32"/>
    </row>
    <row r="153" spans="1:23" ht="15" hidden="1" x14ac:dyDescent="0.25">
      <c r="A153" s="42"/>
      <c r="B153" s="273" t="s">
        <v>46</v>
      </c>
      <c r="C153" s="274"/>
      <c r="D153" s="274"/>
      <c r="E153" s="274"/>
      <c r="F153" s="274"/>
      <c r="G153" s="274"/>
      <c r="H153" s="274"/>
      <c r="I153" s="275"/>
      <c r="J153" s="34">
        <f>SUM(J145:J152)</f>
        <v>0</v>
      </c>
      <c r="K153" s="34"/>
      <c r="L153" s="45"/>
      <c r="M153" s="42"/>
      <c r="N153" s="273" t="s">
        <v>46</v>
      </c>
      <c r="O153" s="274"/>
      <c r="P153" s="274"/>
      <c r="Q153" s="274"/>
      <c r="R153" s="274"/>
      <c r="S153" s="274"/>
      <c r="T153" s="274"/>
      <c r="U153" s="275"/>
      <c r="V153" s="34">
        <f>SUM(V145:V152)</f>
        <v>0</v>
      </c>
      <c r="W153" s="31"/>
    </row>
    <row r="154" spans="1:23" hidden="1" x14ac:dyDescent="0.2">
      <c r="A154" s="40"/>
      <c r="B154" s="284" t="s">
        <v>47</v>
      </c>
      <c r="C154" s="285"/>
      <c r="D154" s="285"/>
      <c r="E154" s="285"/>
      <c r="F154" s="285"/>
      <c r="G154" s="285"/>
      <c r="H154" s="285"/>
      <c r="I154" s="285"/>
      <c r="J154" s="285"/>
      <c r="K154" s="286"/>
      <c r="L154" s="41"/>
      <c r="M154" s="40"/>
      <c r="N154" s="287" t="s">
        <v>47</v>
      </c>
      <c r="O154" s="288"/>
      <c r="P154" s="288"/>
      <c r="Q154" s="288"/>
      <c r="R154" s="288"/>
      <c r="S154" s="288"/>
      <c r="T154" s="288"/>
      <c r="U154" s="288"/>
      <c r="V154" s="288"/>
      <c r="W154" s="288"/>
    </row>
    <row r="155" spans="1:23" hidden="1" x14ac:dyDescent="0.2">
      <c r="A155" s="42"/>
      <c r="B155" s="31">
        <v>1</v>
      </c>
      <c r="C155" s="289" t="s">
        <v>48</v>
      </c>
      <c r="D155" s="290"/>
      <c r="E155" s="290"/>
      <c r="F155" s="290"/>
      <c r="G155" s="290"/>
      <c r="H155" s="290"/>
      <c r="I155" s="291"/>
      <c r="J155" s="32"/>
      <c r="K155" s="40"/>
      <c r="L155" s="44"/>
      <c r="M155" s="42"/>
      <c r="N155" s="31">
        <v>1</v>
      </c>
      <c r="O155" s="289" t="s">
        <v>49</v>
      </c>
      <c r="P155" s="290"/>
      <c r="Q155" s="290"/>
      <c r="R155" s="290"/>
      <c r="S155" s="290"/>
      <c r="T155" s="290"/>
      <c r="U155" s="291"/>
      <c r="V155" s="32"/>
      <c r="W155" s="32"/>
    </row>
    <row r="156" spans="1:23" hidden="1" x14ac:dyDescent="0.2">
      <c r="A156" s="42"/>
      <c r="B156" s="31">
        <v>2</v>
      </c>
      <c r="C156" s="279" t="s">
        <v>50</v>
      </c>
      <c r="D156" s="279"/>
      <c r="E156" s="279"/>
      <c r="F156" s="279"/>
      <c r="G156" s="279"/>
      <c r="H156" s="279"/>
      <c r="I156" s="279"/>
      <c r="J156" s="32"/>
      <c r="K156" s="40"/>
      <c r="L156" s="44"/>
      <c r="M156" s="42"/>
      <c r="N156" s="31">
        <v>2</v>
      </c>
      <c r="O156" s="279" t="s">
        <v>29</v>
      </c>
      <c r="P156" s="279"/>
      <c r="Q156" s="279"/>
      <c r="R156" s="279"/>
      <c r="S156" s="279"/>
      <c r="T156" s="279"/>
      <c r="U156" s="279"/>
      <c r="V156" s="32"/>
      <c r="W156" s="32"/>
    </row>
    <row r="157" spans="1:23" hidden="1" x14ac:dyDescent="0.2">
      <c r="A157" s="42"/>
      <c r="B157" s="31">
        <v>3</v>
      </c>
      <c r="C157" s="280"/>
      <c r="D157" s="280"/>
      <c r="E157" s="280"/>
      <c r="F157" s="280"/>
      <c r="G157" s="280"/>
      <c r="H157" s="280"/>
      <c r="I157" s="280"/>
      <c r="J157" s="32"/>
      <c r="K157" s="40"/>
      <c r="L157" s="44"/>
      <c r="M157" s="42"/>
      <c r="N157" s="31">
        <v>3</v>
      </c>
      <c r="O157" s="279" t="s">
        <v>50</v>
      </c>
      <c r="P157" s="279"/>
      <c r="Q157" s="279"/>
      <c r="R157" s="279"/>
      <c r="S157" s="279"/>
      <c r="T157" s="279"/>
      <c r="U157" s="279"/>
      <c r="V157" s="32"/>
      <c r="W157" s="32"/>
    </row>
    <row r="158" spans="1:23" hidden="1" x14ac:dyDescent="0.2">
      <c r="A158" s="42"/>
      <c r="B158" s="31">
        <v>4</v>
      </c>
      <c r="C158" s="280"/>
      <c r="D158" s="280"/>
      <c r="E158" s="280"/>
      <c r="F158" s="280"/>
      <c r="G158" s="280"/>
      <c r="H158" s="280"/>
      <c r="I158" s="280"/>
      <c r="J158" s="32"/>
      <c r="K158" s="40"/>
      <c r="L158" s="44"/>
      <c r="M158" s="42"/>
      <c r="N158" s="31">
        <v>4</v>
      </c>
      <c r="O158" s="281"/>
      <c r="P158" s="282"/>
      <c r="Q158" s="282"/>
      <c r="R158" s="282"/>
      <c r="S158" s="282"/>
      <c r="T158" s="282"/>
      <c r="U158" s="283"/>
      <c r="V158" s="32"/>
      <c r="W158" s="32"/>
    </row>
    <row r="159" spans="1:23" hidden="1" x14ac:dyDescent="0.2">
      <c r="A159" s="42"/>
      <c r="B159" s="31">
        <v>5</v>
      </c>
      <c r="C159" s="269"/>
      <c r="D159" s="269"/>
      <c r="E159" s="269"/>
      <c r="F159" s="269"/>
      <c r="G159" s="269"/>
      <c r="H159" s="269"/>
      <c r="I159" s="269"/>
      <c r="J159" s="32"/>
      <c r="K159" s="40"/>
      <c r="L159" s="44"/>
      <c r="M159" s="42"/>
      <c r="N159" s="31">
        <v>5</v>
      </c>
      <c r="O159" s="270"/>
      <c r="P159" s="271"/>
      <c r="Q159" s="271"/>
      <c r="R159" s="271"/>
      <c r="S159" s="271"/>
      <c r="T159" s="271"/>
      <c r="U159" s="272"/>
      <c r="V159" s="32"/>
      <c r="W159" s="32"/>
    </row>
    <row r="160" spans="1:23" hidden="1" x14ac:dyDescent="0.2">
      <c r="A160" s="42"/>
      <c r="B160" s="31">
        <v>6</v>
      </c>
      <c r="C160" s="269"/>
      <c r="D160" s="269"/>
      <c r="E160" s="269"/>
      <c r="F160" s="269"/>
      <c r="G160" s="269"/>
      <c r="H160" s="269"/>
      <c r="I160" s="269"/>
      <c r="J160" s="32"/>
      <c r="K160" s="40"/>
      <c r="L160" s="44"/>
      <c r="M160" s="42"/>
      <c r="N160" s="31">
        <v>6</v>
      </c>
      <c r="O160" s="270"/>
      <c r="P160" s="271"/>
      <c r="Q160" s="271"/>
      <c r="R160" s="271"/>
      <c r="S160" s="271"/>
      <c r="T160" s="271"/>
      <c r="U160" s="272"/>
      <c r="V160" s="32"/>
      <c r="W160" s="32"/>
    </row>
    <row r="161" spans="1:23" hidden="1" x14ac:dyDescent="0.2">
      <c r="A161" s="42"/>
      <c r="B161" s="31">
        <v>7</v>
      </c>
      <c r="C161" s="269"/>
      <c r="D161" s="269"/>
      <c r="E161" s="269"/>
      <c r="F161" s="269"/>
      <c r="G161" s="269"/>
      <c r="H161" s="269"/>
      <c r="I161" s="269"/>
      <c r="J161" s="32"/>
      <c r="K161" s="40"/>
      <c r="L161" s="44"/>
      <c r="M161" s="42"/>
      <c r="N161" s="31">
        <v>7</v>
      </c>
      <c r="O161" s="270"/>
      <c r="P161" s="271"/>
      <c r="Q161" s="271"/>
      <c r="R161" s="271"/>
      <c r="S161" s="271"/>
      <c r="T161" s="271"/>
      <c r="U161" s="272"/>
      <c r="V161" s="32"/>
      <c r="W161" s="32"/>
    </row>
    <row r="162" spans="1:23" hidden="1" x14ac:dyDescent="0.2">
      <c r="A162" s="42"/>
      <c r="B162" s="31">
        <v>8</v>
      </c>
      <c r="C162" s="269"/>
      <c r="D162" s="269"/>
      <c r="E162" s="269"/>
      <c r="F162" s="269"/>
      <c r="G162" s="269"/>
      <c r="H162" s="269"/>
      <c r="I162" s="269"/>
      <c r="J162" s="32"/>
      <c r="K162" s="40"/>
      <c r="L162" s="44"/>
      <c r="M162" s="42"/>
      <c r="N162" s="31">
        <v>8</v>
      </c>
      <c r="O162" s="270"/>
      <c r="P162" s="271"/>
      <c r="Q162" s="271"/>
      <c r="R162" s="271"/>
      <c r="S162" s="271"/>
      <c r="T162" s="271"/>
      <c r="U162" s="272"/>
      <c r="V162" s="32"/>
      <c r="W162" s="32"/>
    </row>
    <row r="163" spans="1:23" ht="15" hidden="1" x14ac:dyDescent="0.25">
      <c r="A163" s="42"/>
      <c r="B163" s="273" t="s">
        <v>54</v>
      </c>
      <c r="C163" s="274"/>
      <c r="D163" s="274"/>
      <c r="E163" s="274"/>
      <c r="F163" s="274"/>
      <c r="G163" s="274"/>
      <c r="H163" s="274"/>
      <c r="I163" s="275"/>
      <c r="J163" s="34">
        <f>SUM(J155:J162)</f>
        <v>0</v>
      </c>
      <c r="K163" s="47"/>
      <c r="L163" s="47"/>
      <c r="M163" s="42"/>
      <c r="N163" s="273" t="s">
        <v>54</v>
      </c>
      <c r="O163" s="274"/>
      <c r="P163" s="274"/>
      <c r="Q163" s="274"/>
      <c r="R163" s="274"/>
      <c r="S163" s="274"/>
      <c r="T163" s="274"/>
      <c r="U163" s="275"/>
      <c r="V163" s="34">
        <f>SUM(V155:V162)</f>
        <v>0</v>
      </c>
    </row>
    <row r="164" spans="1:23" ht="31.9" hidden="1" customHeight="1" x14ac:dyDescent="0.25">
      <c r="A164" s="48"/>
      <c r="B164" s="276" t="s">
        <v>55</v>
      </c>
      <c r="C164" s="277"/>
      <c r="D164" s="277"/>
      <c r="E164" s="277"/>
      <c r="F164" s="277"/>
      <c r="G164" s="277"/>
      <c r="H164" s="277"/>
      <c r="I164" s="278"/>
      <c r="J164" s="34">
        <f>J163+J153</f>
        <v>0</v>
      </c>
      <c r="K164" s="47"/>
      <c r="L164" s="47"/>
      <c r="M164" s="48"/>
      <c r="N164" s="276" t="s">
        <v>55</v>
      </c>
      <c r="O164" s="277"/>
      <c r="P164" s="277"/>
      <c r="Q164" s="277"/>
      <c r="R164" s="277"/>
      <c r="S164" s="277"/>
      <c r="T164" s="277"/>
      <c r="U164" s="278"/>
      <c r="V164" s="34">
        <f>V163+V153</f>
        <v>0</v>
      </c>
    </row>
    <row r="165" spans="1:23" hidden="1" x14ac:dyDescent="0.2"/>
    <row r="166" spans="1:23" hidden="1" x14ac:dyDescent="0.2"/>
    <row r="167" spans="1:23" hidden="1" x14ac:dyDescent="0.2"/>
    <row r="168" spans="1:23" hidden="1" x14ac:dyDescent="0.2"/>
    <row r="169" spans="1:23" hidden="1" x14ac:dyDescent="0.2"/>
    <row r="170" spans="1:23" hidden="1" x14ac:dyDescent="0.2"/>
  </sheetData>
  <mergeCells count="259">
    <mergeCell ref="B17:L17"/>
    <mergeCell ref="N17:X17"/>
    <mergeCell ref="B18:I18"/>
    <mergeCell ref="N18:U18"/>
    <mergeCell ref="C19:I19"/>
    <mergeCell ref="O19:U19"/>
    <mergeCell ref="C23:I23"/>
    <mergeCell ref="O23:U23"/>
    <mergeCell ref="C24:I24"/>
    <mergeCell ref="O24:U24"/>
    <mergeCell ref="C25:I25"/>
    <mergeCell ref="O25:U25"/>
    <mergeCell ref="C20:I20"/>
    <mergeCell ref="O20:U20"/>
    <mergeCell ref="C21:I21"/>
    <mergeCell ref="O21:U21"/>
    <mergeCell ref="C22:I22"/>
    <mergeCell ref="O22:U22"/>
    <mergeCell ref="B29:I29"/>
    <mergeCell ref="N29:U29"/>
    <mergeCell ref="W35:Z39"/>
    <mergeCell ref="B38:V38"/>
    <mergeCell ref="B39:V39"/>
    <mergeCell ref="B41:K41"/>
    <mergeCell ref="N41:W41"/>
    <mergeCell ref="C26:I26"/>
    <mergeCell ref="O26:U26"/>
    <mergeCell ref="B27:I27"/>
    <mergeCell ref="N27:U27"/>
    <mergeCell ref="B28:I28"/>
    <mergeCell ref="N28:U28"/>
    <mergeCell ref="C45:I45"/>
    <mergeCell ref="O45:U45"/>
    <mergeCell ref="C46:I46"/>
    <mergeCell ref="O46:U46"/>
    <mergeCell ref="C47:I47"/>
    <mergeCell ref="O47:U47"/>
    <mergeCell ref="B42:I42"/>
    <mergeCell ref="N42:U42"/>
    <mergeCell ref="B43:K43"/>
    <mergeCell ref="N43:W43"/>
    <mergeCell ref="C44:I44"/>
    <mergeCell ref="O44:U44"/>
    <mergeCell ref="C51:I51"/>
    <mergeCell ref="O51:U51"/>
    <mergeCell ref="B52:I52"/>
    <mergeCell ref="N52:U52"/>
    <mergeCell ref="B53:K53"/>
    <mergeCell ref="N53:W53"/>
    <mergeCell ref="C48:I48"/>
    <mergeCell ref="O48:U48"/>
    <mergeCell ref="C49:I49"/>
    <mergeCell ref="O49:U49"/>
    <mergeCell ref="C50:I50"/>
    <mergeCell ref="O50:U50"/>
    <mergeCell ref="C57:I57"/>
    <mergeCell ref="O57:U57"/>
    <mergeCell ref="C58:I58"/>
    <mergeCell ref="O58:U58"/>
    <mergeCell ref="C59:I59"/>
    <mergeCell ref="O59:U59"/>
    <mergeCell ref="C54:I54"/>
    <mergeCell ref="O54:U54"/>
    <mergeCell ref="C55:I55"/>
    <mergeCell ref="O55:U55"/>
    <mergeCell ref="C56:I56"/>
    <mergeCell ref="O56:U56"/>
    <mergeCell ref="B63:I63"/>
    <mergeCell ref="N63:U63"/>
    <mergeCell ref="B67:K67"/>
    <mergeCell ref="N67:W67"/>
    <mergeCell ref="B68:I68"/>
    <mergeCell ref="N68:U68"/>
    <mergeCell ref="C60:I60"/>
    <mergeCell ref="O60:U60"/>
    <mergeCell ref="C61:I61"/>
    <mergeCell ref="O61:U61"/>
    <mergeCell ref="B62:I62"/>
    <mergeCell ref="N62:U62"/>
    <mergeCell ref="C72:I72"/>
    <mergeCell ref="O72:U72"/>
    <mergeCell ref="C73:I73"/>
    <mergeCell ref="O73:U73"/>
    <mergeCell ref="C74:I74"/>
    <mergeCell ref="O74:U74"/>
    <mergeCell ref="B69:K69"/>
    <mergeCell ref="N69:W69"/>
    <mergeCell ref="C70:I70"/>
    <mergeCell ref="O70:U70"/>
    <mergeCell ref="C71:I71"/>
    <mergeCell ref="O71:U71"/>
    <mergeCell ref="B78:I78"/>
    <mergeCell ref="N78:U78"/>
    <mergeCell ref="B79:K79"/>
    <mergeCell ref="N79:W79"/>
    <mergeCell ref="C80:I80"/>
    <mergeCell ref="O80:U80"/>
    <mergeCell ref="C75:I75"/>
    <mergeCell ref="O75:U75"/>
    <mergeCell ref="C76:I76"/>
    <mergeCell ref="O76:U76"/>
    <mergeCell ref="C77:I77"/>
    <mergeCell ref="O77:U77"/>
    <mergeCell ref="C84:I84"/>
    <mergeCell ref="O84:U84"/>
    <mergeCell ref="C85:I85"/>
    <mergeCell ref="O85:U85"/>
    <mergeCell ref="C86:I86"/>
    <mergeCell ref="O86:U86"/>
    <mergeCell ref="C81:I81"/>
    <mergeCell ref="O81:U81"/>
    <mergeCell ref="C82:I82"/>
    <mergeCell ref="O82:U82"/>
    <mergeCell ref="C83:I83"/>
    <mergeCell ref="O83:U83"/>
    <mergeCell ref="B92:K92"/>
    <mergeCell ref="N92:W92"/>
    <mergeCell ref="B93:I93"/>
    <mergeCell ref="N93:U93"/>
    <mergeCell ref="B94:K94"/>
    <mergeCell ref="N94:W94"/>
    <mergeCell ref="C87:I87"/>
    <mergeCell ref="O87:U87"/>
    <mergeCell ref="B88:I88"/>
    <mergeCell ref="N88:U88"/>
    <mergeCell ref="B89:I89"/>
    <mergeCell ref="N89:U89"/>
    <mergeCell ref="C98:I98"/>
    <mergeCell ref="O98:U98"/>
    <mergeCell ref="C99:I99"/>
    <mergeCell ref="O99:U99"/>
    <mergeCell ref="C100:I100"/>
    <mergeCell ref="O100:U100"/>
    <mergeCell ref="C95:I95"/>
    <mergeCell ref="O95:U95"/>
    <mergeCell ref="C96:I96"/>
    <mergeCell ref="O96:U96"/>
    <mergeCell ref="C97:I97"/>
    <mergeCell ref="O97:U97"/>
    <mergeCell ref="B104:K104"/>
    <mergeCell ref="N104:W104"/>
    <mergeCell ref="C105:I105"/>
    <mergeCell ref="O105:U105"/>
    <mergeCell ref="C106:I106"/>
    <mergeCell ref="O106:U106"/>
    <mergeCell ref="C101:I101"/>
    <mergeCell ref="O101:U101"/>
    <mergeCell ref="C102:I102"/>
    <mergeCell ref="O102:U102"/>
    <mergeCell ref="B103:I103"/>
    <mergeCell ref="N103:U103"/>
    <mergeCell ref="C110:I110"/>
    <mergeCell ref="O110:U110"/>
    <mergeCell ref="C111:I111"/>
    <mergeCell ref="O111:U111"/>
    <mergeCell ref="C112:I112"/>
    <mergeCell ref="O112:U112"/>
    <mergeCell ref="C107:I107"/>
    <mergeCell ref="O107:U107"/>
    <mergeCell ref="C108:I108"/>
    <mergeCell ref="O108:U108"/>
    <mergeCell ref="C109:I109"/>
    <mergeCell ref="O109:U109"/>
    <mergeCell ref="B118:I118"/>
    <mergeCell ref="N118:U118"/>
    <mergeCell ref="B119:K119"/>
    <mergeCell ref="N119:W119"/>
    <mergeCell ref="C120:I120"/>
    <mergeCell ref="O120:U120"/>
    <mergeCell ref="B113:I113"/>
    <mergeCell ref="N113:U113"/>
    <mergeCell ref="B114:I114"/>
    <mergeCell ref="N114:U114"/>
    <mergeCell ref="B117:K117"/>
    <mergeCell ref="N117:W117"/>
    <mergeCell ref="C124:I124"/>
    <mergeCell ref="O124:U124"/>
    <mergeCell ref="C125:I125"/>
    <mergeCell ref="O125:U125"/>
    <mergeCell ref="C126:I126"/>
    <mergeCell ref="O126:U126"/>
    <mergeCell ref="C121:I121"/>
    <mergeCell ref="O121:U121"/>
    <mergeCell ref="C122:I122"/>
    <mergeCell ref="O122:U122"/>
    <mergeCell ref="C123:I123"/>
    <mergeCell ref="O123:U123"/>
    <mergeCell ref="C130:I130"/>
    <mergeCell ref="O130:U130"/>
    <mergeCell ref="C131:I131"/>
    <mergeCell ref="O131:U131"/>
    <mergeCell ref="C132:I132"/>
    <mergeCell ref="O132:U132"/>
    <mergeCell ref="C127:I127"/>
    <mergeCell ref="O127:U127"/>
    <mergeCell ref="B128:I128"/>
    <mergeCell ref="N128:U128"/>
    <mergeCell ref="B129:K129"/>
    <mergeCell ref="N129:W129"/>
    <mergeCell ref="C136:I136"/>
    <mergeCell ref="O136:U136"/>
    <mergeCell ref="C137:I137"/>
    <mergeCell ref="O137:U137"/>
    <mergeCell ref="B138:I138"/>
    <mergeCell ref="N138:U138"/>
    <mergeCell ref="C133:I133"/>
    <mergeCell ref="O133:U133"/>
    <mergeCell ref="C134:I134"/>
    <mergeCell ref="O134:U134"/>
    <mergeCell ref="C135:I135"/>
    <mergeCell ref="O135:U135"/>
    <mergeCell ref="B144:K144"/>
    <mergeCell ref="N144:W144"/>
    <mergeCell ref="C145:I145"/>
    <mergeCell ref="O145:U145"/>
    <mergeCell ref="C146:I146"/>
    <mergeCell ref="O146:U146"/>
    <mergeCell ref="B139:I139"/>
    <mergeCell ref="N139:U139"/>
    <mergeCell ref="B142:K142"/>
    <mergeCell ref="N142:W142"/>
    <mergeCell ref="B143:I143"/>
    <mergeCell ref="N143:U143"/>
    <mergeCell ref="C150:I150"/>
    <mergeCell ref="O150:U150"/>
    <mergeCell ref="C151:I151"/>
    <mergeCell ref="O151:U151"/>
    <mergeCell ref="C152:I152"/>
    <mergeCell ref="O152:U152"/>
    <mergeCell ref="C147:I147"/>
    <mergeCell ref="O147:U147"/>
    <mergeCell ref="C148:I148"/>
    <mergeCell ref="O148:U148"/>
    <mergeCell ref="C149:I149"/>
    <mergeCell ref="O149:U149"/>
    <mergeCell ref="C156:I156"/>
    <mergeCell ref="O156:U156"/>
    <mergeCell ref="C157:I157"/>
    <mergeCell ref="O157:U157"/>
    <mergeCell ref="C158:I158"/>
    <mergeCell ref="O158:U158"/>
    <mergeCell ref="B153:I153"/>
    <mergeCell ref="N153:U153"/>
    <mergeCell ref="B154:K154"/>
    <mergeCell ref="N154:W154"/>
    <mergeCell ref="C155:I155"/>
    <mergeCell ref="O155:U155"/>
    <mergeCell ref="C162:I162"/>
    <mergeCell ref="O162:U162"/>
    <mergeCell ref="B163:I163"/>
    <mergeCell ref="N163:U163"/>
    <mergeCell ref="B164:I164"/>
    <mergeCell ref="N164:U164"/>
    <mergeCell ref="C159:I159"/>
    <mergeCell ref="O159:U159"/>
    <mergeCell ref="C160:I160"/>
    <mergeCell ref="O160:U160"/>
    <mergeCell ref="C161:I161"/>
    <mergeCell ref="O161:U161"/>
  </mergeCells>
  <dataValidations count="1">
    <dataValidation type="list" allowBlank="1" showInputMessage="1" showErrorMessage="1" sqref="K19:K26 W19:W26" xr:uid="{17276F12-406F-4236-B4B2-51E21C1359C3}">
      <formula1>"Yes,No"</formula1>
    </dataValidation>
  </dataValidations>
  <pageMargins left="0.70866141732283472" right="0.70866141732283472" top="0.74803149606299213" bottom="0.74803149606299213" header="0.31496062992125984" footer="0.31496062992125984"/>
  <pageSetup scale="36" orientation="landscape" r:id="rId1"/>
  <ignoredErrors>
    <ignoredError sqref="V54:V58 N70:W80"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1. Information Sheet</vt:lpstr>
      <vt:lpstr>GA 2019</vt:lpstr>
      <vt:lpstr>GA 2020</vt:lpstr>
      <vt:lpstr>Account 1588</vt:lpstr>
      <vt:lpstr>Principal Adjustment</vt:lpstr>
      <vt:lpstr>'Account 1588'!Print_Area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Sabrina Liu</dc:creator>
  <cp:lastModifiedBy>Natalie Yeates</cp:lastModifiedBy>
  <cp:lastPrinted>2021-08-18T09:26:14Z</cp:lastPrinted>
  <dcterms:created xsi:type="dcterms:W3CDTF">2021-07-27T18:04:43Z</dcterms:created>
  <dcterms:modified xsi:type="dcterms:W3CDTF">2021-08-18T09:27:21Z</dcterms:modified>
</cp:coreProperties>
</file>