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lphin\Documents\2022 Rates Update\Excels to File\"/>
    </mc:Choice>
  </mc:AlternateContent>
  <xr:revisionPtr revIDLastSave="0" documentId="13_ncr:1_{7C7C11D4-3774-4786-8445-87CB8AA9CED2}" xr6:coauthVersionLast="36" xr6:coauthVersionMax="36" xr10:uidLastSave="{00000000-0000-0000-0000-000000000000}"/>
  <bookViews>
    <workbookView xWindow="0" yWindow="0" windowWidth="28800" windowHeight="11330" tabRatio="854" xr2:uid="{21E71CA4-F855-4EB4-B444-0C93CA1AB258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</externalReferences>
  <definedNames>
    <definedName name="_xlnm._FilterDatabase" localSheetId="0" hidden="1">RESIDENTIAL!$B$20:$J$65</definedName>
    <definedName name="_Key1" hidden="1">#REF!</definedName>
    <definedName name="_Order1" hidden="1">0</definedName>
    <definedName name="_Sort" hidden="1">#REF!</definedName>
    <definedName name="_V1" localSheetId="1" hidden="1">{#N/A,#N/A,FALSE,"Aging Summary";#N/A,#N/A,FALSE,"Ratio Analysis";#N/A,#N/A,FALSE,"Test 120 Day Accts";#N/A,#N/A,FALSE,"Tickmarks"}</definedName>
    <definedName name="_V1" localSheetId="4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localSheetId="5" hidden="1">{#N/A,#N/A,FALSE,"Aging Summary";#N/A,#N/A,FALSE,"Ratio Analysis";#N/A,#N/A,FALSE,"Test 120 Day Accts";#N/A,#N/A,FALSE,"Tickmarks"}</definedName>
    <definedName name="_V1" localSheetId="6" hidden="1">{#N/A,#N/A,FALSE,"Aging Summary";#N/A,#N/A,FALSE,"Ratio Analysis";#N/A,#N/A,FALSE,"Test 120 Day Accts";#N/A,#N/A,FALSE,"Tickmarks"}</definedName>
    <definedName name="_V1" localSheetId="7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localSheetId="4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localSheetId="5" hidden="1">{#N/A,#N/A,FALSE,"Aging Summary";#N/A,#N/A,FALSE,"Ratio Analysis";#N/A,#N/A,FALSE,"Test 120 Day Accts";#N/A,#N/A,FALSE,"Tickmarks"}</definedName>
    <definedName name="a" localSheetId="6" hidden="1">{#N/A,#N/A,FALSE,"Aging Summary";#N/A,#N/A,FALSE,"Ratio Analysis";#N/A,#N/A,FALSE,"Test 120 Day Accts";#N/A,#N/A,FALSE,"Tickmarks"}</definedName>
    <definedName name="a" localSheetId="7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4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localSheetId="5" hidden="1">{#N/A,#N/A,FALSE,"Aging Summary";#N/A,#N/A,FALSE,"Ratio Analysis";#N/A,#N/A,FALSE,"Test 120 Day Accts";#N/A,#N/A,FALSE,"Tickmarks"}</definedName>
    <definedName name="aa" localSheetId="6" hidden="1">{#N/A,#N/A,FALSE,"Aging Summary";#N/A,#N/A,FALSE,"Ratio Analysis";#N/A,#N/A,FALSE,"Test 120 Day Accts";#N/A,#N/A,FALSE,"Tickmarks"}</definedName>
    <definedName name="aa" localSheetId="7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localSheetId="1" hidden="1">{#N/A,#N/A,FALSE,"Aging Summary";#N/A,#N/A,FALSE,"Ratio Analysis";#N/A,#N/A,FALSE,"Test 120 Day Accts";#N/A,#N/A,FALSE,"Tickmarks"}</definedName>
    <definedName name="ab" localSheetId="4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localSheetId="5" hidden="1">{#N/A,#N/A,FALSE,"Aging Summary";#N/A,#N/A,FALSE,"Ratio Analysis";#N/A,#N/A,FALSE,"Test 120 Day Accts";#N/A,#N/A,FALSE,"Tickmarks"}</definedName>
    <definedName name="ab" localSheetId="6" hidden="1">{#N/A,#N/A,FALSE,"Aging Summary";#N/A,#N/A,FALSE,"Ratio Analysis";#N/A,#N/A,FALSE,"Test 120 Day Accts";#N/A,#N/A,FALSE,"Tickmarks"}</definedName>
    <definedName name="ab" localSheetId="7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4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7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localSheetId="1" hidden="1">{#N/A,#N/A,FALSE,"Aging Summary";#N/A,#N/A,FALSE,"Ratio Analysis";#N/A,#N/A,FALSE,"Test 120 Day Accts";#N/A,#N/A,FALSE,"Tickmarks"}</definedName>
    <definedName name="adf" localSheetId="4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localSheetId="5" hidden="1">{#N/A,#N/A,FALSE,"Aging Summary";#N/A,#N/A,FALSE,"Ratio Analysis";#N/A,#N/A,FALSE,"Test 120 Day Accts";#N/A,#N/A,FALSE,"Tickmarks"}</definedName>
    <definedName name="adf" localSheetId="6" hidden="1">{#N/A,#N/A,FALSE,"Aging Summary";#N/A,#N/A,FALSE,"Ratio Analysis";#N/A,#N/A,FALSE,"Test 120 Day Accts";#N/A,#N/A,FALSE,"Tickmarks"}</definedName>
    <definedName name="adf" localSheetId="7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localSheetId="1" hidden="1">{#N/A,#N/A,FALSE,"Aging Summary";#N/A,#N/A,FALSE,"Ratio Analysis";#N/A,#N/A,FALSE,"Test 120 Day Accts";#N/A,#N/A,FALSE,"Tickmarks"}</definedName>
    <definedName name="bvvbnvbn" localSheetId="4" hidden="1">{#N/A,#N/A,FALSE,"Aging Summary";#N/A,#N/A,FALSE,"Ratio Analysis";#N/A,#N/A,FALSE,"Test 120 Day Accts";#N/A,#N/A,FALSE,"Tickmarks"}</definedName>
    <definedName name="bvvbnvbn" localSheetId="3" hidden="1">{#N/A,#N/A,FALSE,"Aging Summary";#N/A,#N/A,FALSE,"Ratio Analysis";#N/A,#N/A,FALSE,"Test 120 Day Accts";#N/A,#N/A,FALSE,"Tickmarks"}</definedName>
    <definedName name="bvvbnvbn" localSheetId="2" hidden="1">{#N/A,#N/A,FALSE,"Aging Summary";#N/A,#N/A,FALSE,"Ratio Analysis";#N/A,#N/A,FALSE,"Test 120 Day Accts";#N/A,#N/A,FALSE,"Tickmarks"}</definedName>
    <definedName name="bvvbnvbn" localSheetId="5" hidden="1">{#N/A,#N/A,FALSE,"Aging Summary";#N/A,#N/A,FALSE,"Ratio Analysis";#N/A,#N/A,FALSE,"Test 120 Day Accts";#N/A,#N/A,FALSE,"Tickmarks"}</definedName>
    <definedName name="bvvbnvbn" localSheetId="6" hidden="1">{#N/A,#N/A,FALSE,"Aging Summary";#N/A,#N/A,FALSE,"Ratio Analysis";#N/A,#N/A,FALSE,"Test 120 Day Accts";#N/A,#N/A,FALSE,"Tickmarks"}</definedName>
    <definedName name="bvvbnvbn" localSheetId="7" hidden="1">{#N/A,#N/A,FALSE,"Aging Summary";#N/A,#N/A,FALSE,"Ratio Analysis";#N/A,#N/A,FALSE,"Test 120 Day Accts";#N/A,#N/A,FALSE,"Tickmarks"}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localSheetId="1" hidden="1">{#N/A,#N/A,FALSE,"Aging Summary";#N/A,#N/A,FALSE,"Ratio Analysis";#N/A,#N/A,FALSE,"Test 120 Day Accts";#N/A,#N/A,FALSE,"Tickmarks"}</definedName>
    <definedName name="cvcxvcxvx" localSheetId="4" hidden="1">{#N/A,#N/A,FALSE,"Aging Summary";#N/A,#N/A,FALSE,"Ratio Analysis";#N/A,#N/A,FALSE,"Test 120 Day Accts";#N/A,#N/A,FALSE,"Tickmarks"}</definedName>
    <definedName name="cvcxvcxvx" localSheetId="3" hidden="1">{#N/A,#N/A,FALSE,"Aging Summary";#N/A,#N/A,FALSE,"Ratio Analysis";#N/A,#N/A,FALSE,"Test 120 Day Accts";#N/A,#N/A,FALSE,"Tickmarks"}</definedName>
    <definedName name="cvcxvcxvx" localSheetId="2" hidden="1">{#N/A,#N/A,FALSE,"Aging Summary";#N/A,#N/A,FALSE,"Ratio Analysis";#N/A,#N/A,FALSE,"Test 120 Day Accts";#N/A,#N/A,FALSE,"Tickmarks"}</definedName>
    <definedName name="cvcxvcxvx" localSheetId="5" hidden="1">{#N/A,#N/A,FALSE,"Aging Summary";#N/A,#N/A,FALSE,"Ratio Analysis";#N/A,#N/A,FALSE,"Test 120 Day Accts";#N/A,#N/A,FALSE,"Tickmarks"}</definedName>
    <definedName name="cvcxvcxvx" localSheetId="6" hidden="1">{#N/A,#N/A,FALSE,"Aging Summary";#N/A,#N/A,FALSE,"Ratio Analysis";#N/A,#N/A,FALSE,"Test 120 Day Accts";#N/A,#N/A,FALSE,"Tickmarks"}</definedName>
    <definedName name="cvcxvcxvx" localSheetId="7" hidden="1">{#N/A,#N/A,FALSE,"Aging Summary";#N/A,#N/A,FALSE,"Ratio Analysis";#N/A,#N/A,FALSE,"Test 120 Day Accts";#N/A,#N/A,FALSE,"Tickmarks"}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localSheetId="1" hidden="1">{#N/A,#N/A,FALSE,"Aging Summary";#N/A,#N/A,FALSE,"Ratio Analysis";#N/A,#N/A,FALSE,"Test 120 Day Accts";#N/A,#N/A,FALSE,"Tickmarks"}</definedName>
    <definedName name="czxcz" localSheetId="4" hidden="1">{#N/A,#N/A,FALSE,"Aging Summary";#N/A,#N/A,FALSE,"Ratio Analysis";#N/A,#N/A,FALSE,"Test 120 Day Accts";#N/A,#N/A,FALSE,"Tickmarks"}</definedName>
    <definedName name="czxcz" localSheetId="3" hidden="1">{#N/A,#N/A,FALSE,"Aging Summary";#N/A,#N/A,FALSE,"Ratio Analysis";#N/A,#N/A,FALSE,"Test 120 Day Accts";#N/A,#N/A,FALSE,"Tickmarks"}</definedName>
    <definedName name="czxcz" localSheetId="2" hidden="1">{#N/A,#N/A,FALSE,"Aging Summary";#N/A,#N/A,FALSE,"Ratio Analysis";#N/A,#N/A,FALSE,"Test 120 Day Accts";#N/A,#N/A,FALSE,"Tickmarks"}</definedName>
    <definedName name="czxcz" localSheetId="5" hidden="1">{#N/A,#N/A,FALSE,"Aging Summary";#N/A,#N/A,FALSE,"Ratio Analysis";#N/A,#N/A,FALSE,"Test 120 Day Accts";#N/A,#N/A,FALSE,"Tickmarks"}</definedName>
    <definedName name="czxcz" localSheetId="6" hidden="1">{#N/A,#N/A,FALSE,"Aging Summary";#N/A,#N/A,FALSE,"Ratio Analysis";#N/A,#N/A,FALSE,"Test 120 Day Accts";#N/A,#N/A,FALSE,"Tickmarks"}</definedName>
    <definedName name="czxcz" localSheetId="7" hidden="1">{#N/A,#N/A,FALSE,"Aging Summary";#N/A,#N/A,FALSE,"Ratio Analysis";#N/A,#N/A,FALSE,"Test 120 Day Accts";#N/A,#N/A,FALSE,"Tickmarks"}</definedName>
    <definedName name="czxcz" hidden="1">{#N/A,#N/A,FALSE,"Aging Summary";#N/A,#N/A,FALSE,"Ratio Analysis";#N/A,#N/A,FALSE,"Test 120 Day Accts";#N/A,#N/A,FALSE,"Tickmarks"}</definedName>
    <definedName name="dd" localSheetId="1" hidden="1">{#N/A,#N/A,FALSE,"Aging Summary";#N/A,#N/A,FALSE,"Ratio Analysis";#N/A,#N/A,FALSE,"Test 120 Day Accts";#N/A,#N/A,FALSE,"Tickmarks"}</definedName>
    <definedName name="dd" localSheetId="4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2" hidden="1">{#N/A,#N/A,FALSE,"Aging Summary";#N/A,#N/A,FALSE,"Ratio Analysis";#N/A,#N/A,FALSE,"Test 120 Day Accts";#N/A,#N/A,FALSE,"Tickmarks"}</definedName>
    <definedName name="dd" localSheetId="5" hidden="1">{#N/A,#N/A,FALSE,"Aging Summary";#N/A,#N/A,FALSE,"Ratio Analysis";#N/A,#N/A,FALSE,"Test 120 Day Accts";#N/A,#N/A,FALSE,"Tickmarks"}</definedName>
    <definedName name="dd" localSheetId="6" hidden="1">{#N/A,#N/A,FALSE,"Aging Summary";#N/A,#N/A,FALSE,"Ratio Analysis";#N/A,#N/A,FALSE,"Test 120 Day Accts";#N/A,#N/A,FALSE,"Tickmarks"}</definedName>
    <definedName name="dd" localSheetId="7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localSheetId="1" hidden="1">{#N/A,#N/A,FALSE,"Aging Summary";#N/A,#N/A,FALSE,"Ratio Analysis";#N/A,#N/A,FALSE,"Test 120 Day Accts";#N/A,#N/A,FALSE,"Tickmarks"}</definedName>
    <definedName name="dfhgfdgg" localSheetId="4" hidden="1">{#N/A,#N/A,FALSE,"Aging Summary";#N/A,#N/A,FALSE,"Ratio Analysis";#N/A,#N/A,FALSE,"Test 120 Day Accts";#N/A,#N/A,FALSE,"Tickmarks"}</definedName>
    <definedName name="dfhgfdgg" localSheetId="3" hidden="1">{#N/A,#N/A,FALSE,"Aging Summary";#N/A,#N/A,FALSE,"Ratio Analysis";#N/A,#N/A,FALSE,"Test 120 Day Accts";#N/A,#N/A,FALSE,"Tickmarks"}</definedName>
    <definedName name="dfhgfdgg" localSheetId="2" hidden="1">{#N/A,#N/A,FALSE,"Aging Summary";#N/A,#N/A,FALSE,"Ratio Analysis";#N/A,#N/A,FALSE,"Test 120 Day Accts";#N/A,#N/A,FALSE,"Tickmarks"}</definedName>
    <definedName name="dfhgfdgg" localSheetId="5" hidden="1">{#N/A,#N/A,FALSE,"Aging Summary";#N/A,#N/A,FALSE,"Ratio Analysis";#N/A,#N/A,FALSE,"Test 120 Day Accts";#N/A,#N/A,FALSE,"Tickmarks"}</definedName>
    <definedName name="dfhgfdgg" localSheetId="6" hidden="1">{#N/A,#N/A,FALSE,"Aging Summary";#N/A,#N/A,FALSE,"Ratio Analysis";#N/A,#N/A,FALSE,"Test 120 Day Accts";#N/A,#N/A,FALSE,"Tickmarks"}</definedName>
    <definedName name="dfhgfdgg" localSheetId="7" hidden="1">{#N/A,#N/A,FALSE,"Aging Summary";#N/A,#N/A,FALSE,"Ratio Analysis";#N/A,#N/A,FALSE,"Test 120 Day Accts";#N/A,#N/A,FALSE,"Tickmarks"}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localSheetId="1" hidden="1">{"year1",#N/A,FALSE,"compare";"year2",#N/A,FALSE,"compare";"year3",#N/A,FALSE,"compare";"year4",#N/A,FALSE,"compare";"year5",#N/A,FALSE,"compare"}</definedName>
    <definedName name="dgvfdgfdgfd" localSheetId="4" hidden="1">{"year1",#N/A,FALSE,"compare";"year2",#N/A,FALSE,"compare";"year3",#N/A,FALSE,"compare";"year4",#N/A,FALSE,"compare";"year5",#N/A,FALSE,"compare"}</definedName>
    <definedName name="dgvfdgfdgfd" localSheetId="3" hidden="1">{"year1",#N/A,FALSE,"compare";"year2",#N/A,FALSE,"compare";"year3",#N/A,FALSE,"compare";"year4",#N/A,FALSE,"compare";"year5",#N/A,FALSE,"compare"}</definedName>
    <definedName name="dgvfdgfdgfd" localSheetId="2" hidden="1">{"year1",#N/A,FALSE,"compare";"year2",#N/A,FALSE,"compare";"year3",#N/A,FALSE,"compare";"year4",#N/A,FALSE,"compare";"year5",#N/A,FALSE,"compare"}</definedName>
    <definedName name="dgvfdgfdgfd" localSheetId="5" hidden="1">{"year1",#N/A,FALSE,"compare";"year2",#N/A,FALSE,"compare";"year3",#N/A,FALSE,"compare";"year4",#N/A,FALSE,"compare";"year5",#N/A,FALSE,"compare"}</definedName>
    <definedName name="dgvfdgfdgfd" localSheetId="6" hidden="1">{"year1",#N/A,FALSE,"compare";"year2",#N/A,FALSE,"compare";"year3",#N/A,FALSE,"compare";"year4",#N/A,FALSE,"compare";"year5",#N/A,FALSE,"compare"}</definedName>
    <definedName name="dgvfdgfdgfd" localSheetId="7" hidden="1">{"year1",#N/A,FALSE,"compare";"year2",#N/A,FALSE,"compare";"year3",#N/A,FALSE,"compare";"year4",#N/A,FALSE,"compare";"year5",#N/A,FALSE,"compare"}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localSheetId="1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5" hidden="1">{#N/A,#N/A,FALSE,"Aging Summary";#N/A,#N/A,FALSE,"Ratio Analysis";#N/A,#N/A,FALSE,"Test 120 Day Accts";#N/A,#N/A,FALSE,"Tickmarks"}</definedName>
    <definedName name="e" localSheetId="6" hidden="1">{#N/A,#N/A,FALSE,"Aging Summary";#N/A,#N/A,FALSE,"Ratio Analysis";#N/A,#N/A,FALSE,"Test 120 Day Accts";#N/A,#N/A,FALSE,"Tickmarks"}</definedName>
    <definedName name="e" localSheetId="7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localSheetId="1" hidden="1">{#N/A,#N/A,FALSE,"Aging Summary";#N/A,#N/A,FALSE,"Ratio Analysis";#N/A,#N/A,FALSE,"Test 120 Day Accts";#N/A,#N/A,FALSE,"Tickmarks"}</definedName>
    <definedName name="eqeqe" localSheetId="4" hidden="1">{#N/A,#N/A,FALSE,"Aging Summary";#N/A,#N/A,FALSE,"Ratio Analysis";#N/A,#N/A,FALSE,"Test 120 Day Accts";#N/A,#N/A,FALSE,"Tickmarks"}</definedName>
    <definedName name="eqeqe" localSheetId="3" hidden="1">{#N/A,#N/A,FALSE,"Aging Summary";#N/A,#N/A,FALSE,"Ratio Analysis";#N/A,#N/A,FALSE,"Test 120 Day Accts";#N/A,#N/A,FALSE,"Tickmarks"}</definedName>
    <definedName name="eqeqe" localSheetId="2" hidden="1">{#N/A,#N/A,FALSE,"Aging Summary";#N/A,#N/A,FALSE,"Ratio Analysis";#N/A,#N/A,FALSE,"Test 120 Day Accts";#N/A,#N/A,FALSE,"Tickmarks"}</definedName>
    <definedName name="eqeqe" localSheetId="5" hidden="1">{#N/A,#N/A,FALSE,"Aging Summary";#N/A,#N/A,FALSE,"Ratio Analysis";#N/A,#N/A,FALSE,"Test 120 Day Accts";#N/A,#N/A,FALSE,"Tickmarks"}</definedName>
    <definedName name="eqeqe" localSheetId="6" hidden="1">{#N/A,#N/A,FALSE,"Aging Summary";#N/A,#N/A,FALSE,"Ratio Analysis";#N/A,#N/A,FALSE,"Test 120 Day Accts";#N/A,#N/A,FALSE,"Tickmarks"}</definedName>
    <definedName name="eqeqe" localSheetId="7" hidden="1">{#N/A,#N/A,FALSE,"Aging Summary";#N/A,#N/A,FALSE,"Ratio Analysis";#N/A,#N/A,FALSE,"Test 120 Day Accts";#N/A,#N/A,FALSE,"Tickmarks"}</definedName>
    <definedName name="eqeqe" hidden="1">{#N/A,#N/A,FALSE,"Aging Summary";#N/A,#N/A,FALSE,"Ratio Analysis";#N/A,#N/A,FALSE,"Test 120 Day Accts";#N/A,#N/A,FALSE,"Tickmarks"}</definedName>
    <definedName name="errw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localSheetId="1" hidden="1">{#N/A,#N/A,FALSE,"Aging Summary";#N/A,#N/A,FALSE,"Ratio Analysis";#N/A,#N/A,FALSE,"Test 120 Day Accts";#N/A,#N/A,FALSE,"Tickmarks"}</definedName>
    <definedName name="fdgfdgdfgdf" localSheetId="4" hidden="1">{#N/A,#N/A,FALSE,"Aging Summary";#N/A,#N/A,FALSE,"Ratio Analysis";#N/A,#N/A,FALSE,"Test 120 Day Accts";#N/A,#N/A,FALSE,"Tickmarks"}</definedName>
    <definedName name="fdgfdgdfgdf" localSheetId="3" hidden="1">{#N/A,#N/A,FALSE,"Aging Summary";#N/A,#N/A,FALSE,"Ratio Analysis";#N/A,#N/A,FALSE,"Test 120 Day Accts";#N/A,#N/A,FALSE,"Tickmarks"}</definedName>
    <definedName name="fdgfdgdfgdf" localSheetId="2" hidden="1">{#N/A,#N/A,FALSE,"Aging Summary";#N/A,#N/A,FALSE,"Ratio Analysis";#N/A,#N/A,FALSE,"Test 120 Day Accts";#N/A,#N/A,FALSE,"Tickmarks"}</definedName>
    <definedName name="fdgfdgdfgdf" localSheetId="5" hidden="1">{#N/A,#N/A,FALSE,"Aging Summary";#N/A,#N/A,FALSE,"Ratio Analysis";#N/A,#N/A,FALSE,"Test 120 Day Accts";#N/A,#N/A,FALSE,"Tickmarks"}</definedName>
    <definedName name="fdgfdgdfgdf" localSheetId="6" hidden="1">{#N/A,#N/A,FALSE,"Aging Summary";#N/A,#N/A,FALSE,"Ratio Analysis";#N/A,#N/A,FALSE,"Test 120 Day Accts";#N/A,#N/A,FALSE,"Tickmarks"}</definedName>
    <definedName name="fdgfdgdfgdf" localSheetId="7" hidden="1">{#N/A,#N/A,FALSE,"Aging Summary";#N/A,#N/A,FALSE,"Ratio Analysis";#N/A,#N/A,FALSE,"Test 120 Day Accts";#N/A,#N/A,FALSE,"Tickmarks"}</definedName>
    <definedName name="fdgfdgdfgdf" hidden="1">{#N/A,#N/A,FALSE,"Aging Summary";#N/A,#N/A,FALSE,"Ratio Analysis";#N/A,#N/A,FALSE,"Test 120 Day Accts";#N/A,#N/A,FALSE,"Tickmarks"}</definedName>
    <definedName name="fdgfdgdgdggg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localSheetId="1" hidden="1">{#N/A,#N/A,FALSE,"Aging Summary";#N/A,#N/A,FALSE,"Ratio Analysis";#N/A,#N/A,FALSE,"Test 120 Day Accts";#N/A,#N/A,FALSE,"Tickmarks"}</definedName>
    <definedName name="fdgfdgfdg" localSheetId="4" hidden="1">{#N/A,#N/A,FALSE,"Aging Summary";#N/A,#N/A,FALSE,"Ratio Analysis";#N/A,#N/A,FALSE,"Test 120 Day Accts";#N/A,#N/A,FALSE,"Tickmarks"}</definedName>
    <definedName name="fdgfdgfdg" localSheetId="3" hidden="1">{#N/A,#N/A,FALSE,"Aging Summary";#N/A,#N/A,FALSE,"Ratio Analysis";#N/A,#N/A,FALSE,"Test 120 Day Accts";#N/A,#N/A,FALSE,"Tickmarks"}</definedName>
    <definedName name="fdgfdgfdg" localSheetId="2" hidden="1">{#N/A,#N/A,FALSE,"Aging Summary";#N/A,#N/A,FALSE,"Ratio Analysis";#N/A,#N/A,FALSE,"Test 120 Day Accts";#N/A,#N/A,FALSE,"Tickmarks"}</definedName>
    <definedName name="fdgfdgfdg" localSheetId="5" hidden="1">{#N/A,#N/A,FALSE,"Aging Summary";#N/A,#N/A,FALSE,"Ratio Analysis";#N/A,#N/A,FALSE,"Test 120 Day Accts";#N/A,#N/A,FALSE,"Tickmarks"}</definedName>
    <definedName name="fdgfdgfdg" localSheetId="6" hidden="1">{#N/A,#N/A,FALSE,"Aging Summary";#N/A,#N/A,FALSE,"Ratio Analysis";#N/A,#N/A,FALSE,"Test 120 Day Accts";#N/A,#N/A,FALSE,"Tickmarks"}</definedName>
    <definedName name="fdgfdgfdg" localSheetId="7" hidden="1">{#N/A,#N/A,FALSE,"Aging Summary";#N/A,#N/A,FALSE,"Ratio Analysis";#N/A,#N/A,FALSE,"Test 120 Day Accts";#N/A,#N/A,FALSE,"Tickmarks"}</definedName>
    <definedName name="fdgfdgfdg" hidden="1">{#N/A,#N/A,FALSE,"Aging Summary";#N/A,#N/A,FALSE,"Ratio Analysis";#N/A,#N/A,FALSE,"Test 120 Day Accts";#N/A,#N/A,FALSE,"Tickmarks"}</definedName>
    <definedName name="fdgfdgfdgd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localSheetId="1" hidden="1">{#N/A,#N/A,FALSE,"Aging Summary";#N/A,#N/A,FALSE,"Ratio Analysis";#N/A,#N/A,FALSE,"Test 120 Day Accts";#N/A,#N/A,FALSE,"Tickmarks"}</definedName>
    <definedName name="fgdgdgd" localSheetId="4" hidden="1">{#N/A,#N/A,FALSE,"Aging Summary";#N/A,#N/A,FALSE,"Ratio Analysis";#N/A,#N/A,FALSE,"Test 120 Day Accts";#N/A,#N/A,FALSE,"Tickmarks"}</definedName>
    <definedName name="fgdgdgd" localSheetId="3" hidden="1">{#N/A,#N/A,FALSE,"Aging Summary";#N/A,#N/A,FALSE,"Ratio Analysis";#N/A,#N/A,FALSE,"Test 120 Day Accts";#N/A,#N/A,FALSE,"Tickmarks"}</definedName>
    <definedName name="fgdgdgd" localSheetId="2" hidden="1">{#N/A,#N/A,FALSE,"Aging Summary";#N/A,#N/A,FALSE,"Ratio Analysis";#N/A,#N/A,FALSE,"Test 120 Day Accts";#N/A,#N/A,FALSE,"Tickmarks"}</definedName>
    <definedName name="fgdgdgd" localSheetId="5" hidden="1">{#N/A,#N/A,FALSE,"Aging Summary";#N/A,#N/A,FALSE,"Ratio Analysis";#N/A,#N/A,FALSE,"Test 120 Day Accts";#N/A,#N/A,FALSE,"Tickmarks"}</definedName>
    <definedName name="fgdgdgd" localSheetId="6" hidden="1">{#N/A,#N/A,FALSE,"Aging Summary";#N/A,#N/A,FALSE,"Ratio Analysis";#N/A,#N/A,FALSE,"Test 120 Day Accts";#N/A,#N/A,FALSE,"Tickmarks"}</definedName>
    <definedName name="fgdgdgd" localSheetId="7" hidden="1">{#N/A,#N/A,FALSE,"Aging Summary";#N/A,#N/A,FALSE,"Ratio Analysis";#N/A,#N/A,FALSE,"Test 120 Day Accts";#N/A,#N/A,FALSE,"Tickmarks"}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localSheetId="1" hidden="1">{#N/A,#N/A,FALSE,"Aging Summary";#N/A,#N/A,FALSE,"Ratio Analysis";#N/A,#N/A,FALSE,"Test 120 Day Accts";#N/A,#N/A,FALSE,"Tickmarks"}</definedName>
    <definedName name="fhh" localSheetId="4" hidden="1">{#N/A,#N/A,FALSE,"Aging Summary";#N/A,#N/A,FALSE,"Ratio Analysis";#N/A,#N/A,FALSE,"Test 120 Day Accts";#N/A,#N/A,FALSE,"Tickmarks"}</definedName>
    <definedName name="fhh" localSheetId="3" hidden="1">{#N/A,#N/A,FALSE,"Aging Summary";#N/A,#N/A,FALSE,"Ratio Analysis";#N/A,#N/A,FALSE,"Test 120 Day Accts";#N/A,#N/A,FALSE,"Tickmarks"}</definedName>
    <definedName name="fhh" localSheetId="2" hidden="1">{#N/A,#N/A,FALSE,"Aging Summary";#N/A,#N/A,FALSE,"Ratio Analysis";#N/A,#N/A,FALSE,"Test 120 Day Accts";#N/A,#N/A,FALSE,"Tickmarks"}</definedName>
    <definedName name="fhh" localSheetId="5" hidden="1">{#N/A,#N/A,FALSE,"Aging Summary";#N/A,#N/A,FALSE,"Ratio Analysis";#N/A,#N/A,FALSE,"Test 120 Day Accts";#N/A,#N/A,FALSE,"Tickmarks"}</definedName>
    <definedName name="fhh" localSheetId="6" hidden="1">{#N/A,#N/A,FALSE,"Aging Summary";#N/A,#N/A,FALSE,"Ratio Analysis";#N/A,#N/A,FALSE,"Test 120 Day Accts";#N/A,#N/A,FALSE,"Tickmarks"}</definedName>
    <definedName name="fhh" localSheetId="7" hidden="1">{#N/A,#N/A,FALSE,"Aging Summary";#N/A,#N/A,FALSE,"Ratio Analysis";#N/A,#N/A,FALSE,"Test 120 Day Accts";#N/A,#N/A,FALSE,"Tickmarks"}</definedName>
    <definedName name="fhh" hidden="1">{#N/A,#N/A,FALSE,"Aging Summary";#N/A,#N/A,FALSE,"Ratio Analysis";#N/A,#N/A,FALSE,"Test 120 Day Accts";#N/A,#N/A,FALSE,"Tickmarks"}</definedName>
    <definedName name="fsds" hidden="1">#REF!</definedName>
    <definedName name="fsfs" hidden="1">#REF!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localSheetId="1" hidden="1">{#N/A,#N/A,FALSE,"Aging Summary";#N/A,#N/A,FALSE,"Ratio Analysis";#N/A,#N/A,FALSE,"Test 120 Day Accts";#N/A,#N/A,FALSE,"Tickmarks"}</definedName>
    <definedName name="gfdgfdgd" localSheetId="4" hidden="1">{#N/A,#N/A,FALSE,"Aging Summary";#N/A,#N/A,FALSE,"Ratio Analysis";#N/A,#N/A,FALSE,"Test 120 Day Accts";#N/A,#N/A,FALSE,"Tickmarks"}</definedName>
    <definedName name="gfdgfdgd" localSheetId="3" hidden="1">{#N/A,#N/A,FALSE,"Aging Summary";#N/A,#N/A,FALSE,"Ratio Analysis";#N/A,#N/A,FALSE,"Test 120 Day Accts";#N/A,#N/A,FALSE,"Tickmarks"}</definedName>
    <definedName name="gfdgfdgd" localSheetId="2" hidden="1">{#N/A,#N/A,FALSE,"Aging Summary";#N/A,#N/A,FALSE,"Ratio Analysis";#N/A,#N/A,FALSE,"Test 120 Day Accts";#N/A,#N/A,FALSE,"Tickmarks"}</definedName>
    <definedName name="gfdgfdgd" localSheetId="5" hidden="1">{#N/A,#N/A,FALSE,"Aging Summary";#N/A,#N/A,FALSE,"Ratio Analysis";#N/A,#N/A,FALSE,"Test 120 Day Accts";#N/A,#N/A,FALSE,"Tickmarks"}</definedName>
    <definedName name="gfdgfdgd" localSheetId="6" hidden="1">{#N/A,#N/A,FALSE,"Aging Summary";#N/A,#N/A,FALSE,"Ratio Analysis";#N/A,#N/A,FALSE,"Test 120 Day Accts";#N/A,#N/A,FALSE,"Tickmarks"}</definedName>
    <definedName name="gfdgfdgd" localSheetId="7" hidden="1">{#N/A,#N/A,FALSE,"Aging Summary";#N/A,#N/A,FALSE,"Ratio Analysis";#N/A,#N/A,FALSE,"Test 120 Day Accts";#N/A,#N/A,FALSE,"Tickmarks"}</definedName>
    <definedName name="gfdgfdgd" hidden="1">{#N/A,#N/A,FALSE,"Aging Summary";#N/A,#N/A,FALSE,"Ratio Analysis";#N/A,#N/A,FALSE,"Test 120 Day Accts";#N/A,#N/A,FALSE,"Tickmarks"}</definedName>
    <definedName name="gfdgfdgfdg" localSheetId="1" hidden="1">{#N/A,#N/A,FALSE,"Aging Summary";#N/A,#N/A,FALSE,"Ratio Analysis";#N/A,#N/A,FALSE,"Test 120 Day Accts";#N/A,#N/A,FALSE,"Tickmarks"}</definedName>
    <definedName name="gfdgfdgfdg" localSheetId="4" hidden="1">{#N/A,#N/A,FALSE,"Aging Summary";#N/A,#N/A,FALSE,"Ratio Analysis";#N/A,#N/A,FALSE,"Test 120 Day Accts";#N/A,#N/A,FALSE,"Tickmarks"}</definedName>
    <definedName name="gfdgfdgfdg" localSheetId="3" hidden="1">{#N/A,#N/A,FALSE,"Aging Summary";#N/A,#N/A,FALSE,"Ratio Analysis";#N/A,#N/A,FALSE,"Test 120 Day Accts";#N/A,#N/A,FALSE,"Tickmarks"}</definedName>
    <definedName name="gfdgfdgfdg" localSheetId="2" hidden="1">{#N/A,#N/A,FALSE,"Aging Summary";#N/A,#N/A,FALSE,"Ratio Analysis";#N/A,#N/A,FALSE,"Test 120 Day Accts";#N/A,#N/A,FALSE,"Tickmarks"}</definedName>
    <definedName name="gfdgfdgfdg" localSheetId="5" hidden="1">{#N/A,#N/A,FALSE,"Aging Summary";#N/A,#N/A,FALSE,"Ratio Analysis";#N/A,#N/A,FALSE,"Test 120 Day Accts";#N/A,#N/A,FALSE,"Tickmarks"}</definedName>
    <definedName name="gfdgfdgfdg" localSheetId="6" hidden="1">{#N/A,#N/A,FALSE,"Aging Summary";#N/A,#N/A,FALSE,"Ratio Analysis";#N/A,#N/A,FALSE,"Test 120 Day Accts";#N/A,#N/A,FALSE,"Tickmarks"}</definedName>
    <definedName name="gfdgfdgfdg" localSheetId="7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localSheetId="1" hidden="1">{#N/A,#N/A,FALSE,"Aging Summary";#N/A,#N/A,FALSE,"Ratio Analysis";#N/A,#N/A,FALSE,"Test 120 Day Accts";#N/A,#N/A,FALSE,"Tickmarks"}</definedName>
    <definedName name="ggggggg" localSheetId="4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localSheetId="5" hidden="1">{#N/A,#N/A,FALSE,"Aging Summary";#N/A,#N/A,FALSE,"Ratio Analysis";#N/A,#N/A,FALSE,"Test 120 Day Accts";#N/A,#N/A,FALSE,"Tickmarks"}</definedName>
    <definedName name="ggggggg" localSheetId="6" hidden="1">{#N/A,#N/A,FALSE,"Aging Summary";#N/A,#N/A,FALSE,"Ratio Analysis";#N/A,#N/A,FALSE,"Test 120 Day Accts";#N/A,#N/A,FALSE,"Tickmarks"}</definedName>
    <definedName name="ggggggg" localSheetId="7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localSheetId="5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localSheetId="7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localSheetId="1" hidden="1">{#N/A,#N/A,FALSE,"Aging Summary";#N/A,#N/A,FALSE,"Ratio Analysis";#N/A,#N/A,FALSE,"Test 120 Day Accts";#N/A,#N/A,FALSE,"Tickmarks"}</definedName>
    <definedName name="ghgh" localSheetId="4" hidden="1">{#N/A,#N/A,FALSE,"Aging Summary";#N/A,#N/A,FALSE,"Ratio Analysis";#N/A,#N/A,FALSE,"Test 120 Day Accts";#N/A,#N/A,FALSE,"Tickmarks"}</definedName>
    <definedName name="ghgh" localSheetId="3" hidden="1">{#N/A,#N/A,FALSE,"Aging Summary";#N/A,#N/A,FALSE,"Ratio Analysis";#N/A,#N/A,FALSE,"Test 120 Day Accts";#N/A,#N/A,FALSE,"Tickmarks"}</definedName>
    <definedName name="ghgh" localSheetId="2" hidden="1">{#N/A,#N/A,FALSE,"Aging Summary";#N/A,#N/A,FALSE,"Ratio Analysis";#N/A,#N/A,FALSE,"Test 120 Day Accts";#N/A,#N/A,FALSE,"Tickmarks"}</definedName>
    <definedName name="ghgh" localSheetId="5" hidden="1">{#N/A,#N/A,FALSE,"Aging Summary";#N/A,#N/A,FALSE,"Ratio Analysis";#N/A,#N/A,FALSE,"Test 120 Day Accts";#N/A,#N/A,FALSE,"Tickmarks"}</definedName>
    <definedName name="ghgh" localSheetId="6" hidden="1">{#N/A,#N/A,FALSE,"Aging Summary";#N/A,#N/A,FALSE,"Ratio Analysis";#N/A,#N/A,FALSE,"Test 120 Day Accts";#N/A,#N/A,FALSE,"Tickmarks"}</definedName>
    <definedName name="ghgh" localSheetId="7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localSheetId="1" hidden="1">{#N/A,#N/A,FALSE,"Aging Summary";#N/A,#N/A,FALSE,"Ratio Analysis";#N/A,#N/A,FALSE,"Test 120 Day Accts";#N/A,#N/A,FALSE,"Tickmarks"}</definedName>
    <definedName name="h" localSheetId="4" hidden="1">{#N/A,#N/A,FALSE,"Aging Summary";#N/A,#N/A,FALSE,"Ratio Analysis";#N/A,#N/A,FALSE,"Test 120 Day Accts";#N/A,#N/A,FALSE,"Tickmarks"}</definedName>
    <definedName name="h" localSheetId="3" hidden="1">{#N/A,#N/A,FALSE,"Aging Summary";#N/A,#N/A,FALSE,"Ratio Analysis";#N/A,#N/A,FALSE,"Test 120 Day Accts";#N/A,#N/A,FALSE,"Tickmarks"}</definedName>
    <definedName name="h" localSheetId="2" hidden="1">{#N/A,#N/A,FALSE,"Aging Summary";#N/A,#N/A,FALSE,"Ratio Analysis";#N/A,#N/A,FALSE,"Test 120 Day Accts";#N/A,#N/A,FALSE,"Tickmarks"}</definedName>
    <definedName name="h" localSheetId="5" hidden="1">{#N/A,#N/A,FALSE,"Aging Summary";#N/A,#N/A,FALSE,"Ratio Analysis";#N/A,#N/A,FALSE,"Test 120 Day Accts";#N/A,#N/A,FALSE,"Tickmarks"}</definedName>
    <definedName name="h" localSheetId="6" hidden="1">{#N/A,#N/A,FALSE,"Aging Summary";#N/A,#N/A,FALSE,"Ratio Analysis";#N/A,#N/A,FALSE,"Test 120 Day Accts";#N/A,#N/A,FALSE,"Tickmarks"}</definedName>
    <definedName name="h" localSheetId="7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localSheetId="1" hidden="1">{#N/A,#N/A,FALSE,"Aging Summary";#N/A,#N/A,FALSE,"Ratio Analysis";#N/A,#N/A,FALSE,"Test 120 Day Accts";#N/A,#N/A,FALSE,"Tickmarks"}</definedName>
    <definedName name="hfghfh" localSheetId="4" hidden="1">{#N/A,#N/A,FALSE,"Aging Summary";#N/A,#N/A,FALSE,"Ratio Analysis";#N/A,#N/A,FALSE,"Test 120 Day Accts";#N/A,#N/A,FALSE,"Tickmarks"}</definedName>
    <definedName name="hfghfh" localSheetId="3" hidden="1">{#N/A,#N/A,FALSE,"Aging Summary";#N/A,#N/A,FALSE,"Ratio Analysis";#N/A,#N/A,FALSE,"Test 120 Day Accts";#N/A,#N/A,FALSE,"Tickmarks"}</definedName>
    <definedName name="hfghfh" localSheetId="2" hidden="1">{#N/A,#N/A,FALSE,"Aging Summary";#N/A,#N/A,FALSE,"Ratio Analysis";#N/A,#N/A,FALSE,"Test 120 Day Accts";#N/A,#N/A,FALSE,"Tickmarks"}</definedName>
    <definedName name="hfghfh" localSheetId="5" hidden="1">{#N/A,#N/A,FALSE,"Aging Summary";#N/A,#N/A,FALSE,"Ratio Analysis";#N/A,#N/A,FALSE,"Test 120 Day Accts";#N/A,#N/A,FALSE,"Tickmarks"}</definedName>
    <definedName name="hfghfh" localSheetId="6" hidden="1">{#N/A,#N/A,FALSE,"Aging Summary";#N/A,#N/A,FALSE,"Ratio Analysis";#N/A,#N/A,FALSE,"Test 120 Day Accts";#N/A,#N/A,FALSE,"Tickmarks"}</definedName>
    <definedName name="hfghfh" localSheetId="7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localSheetId="1" hidden="1">{#N/A,#N/A,FALSE,"Aging Summary";#N/A,#N/A,FALSE,"Ratio Analysis";#N/A,#N/A,FALSE,"Test 120 Day Accts";#N/A,#N/A,FALSE,"Tickmarks"}</definedName>
    <definedName name="hgjhj" localSheetId="4" hidden="1">{#N/A,#N/A,FALSE,"Aging Summary";#N/A,#N/A,FALSE,"Ratio Analysis";#N/A,#N/A,FALSE,"Test 120 Day Accts";#N/A,#N/A,FALSE,"Tickmarks"}</definedName>
    <definedName name="hgjhj" localSheetId="3" hidden="1">{#N/A,#N/A,FALSE,"Aging Summary";#N/A,#N/A,FALSE,"Ratio Analysis";#N/A,#N/A,FALSE,"Test 120 Day Accts";#N/A,#N/A,FALSE,"Tickmarks"}</definedName>
    <definedName name="hgjhj" localSheetId="2" hidden="1">{#N/A,#N/A,FALSE,"Aging Summary";#N/A,#N/A,FALSE,"Ratio Analysis";#N/A,#N/A,FALSE,"Test 120 Day Accts";#N/A,#N/A,FALSE,"Tickmarks"}</definedName>
    <definedName name="hgjhj" localSheetId="5" hidden="1">{#N/A,#N/A,FALSE,"Aging Summary";#N/A,#N/A,FALSE,"Ratio Analysis";#N/A,#N/A,FALSE,"Test 120 Day Accts";#N/A,#N/A,FALSE,"Tickmarks"}</definedName>
    <definedName name="hgjhj" localSheetId="6" hidden="1">{#N/A,#N/A,FALSE,"Aging Summary";#N/A,#N/A,FALSE,"Ratio Analysis";#N/A,#N/A,FALSE,"Test 120 Day Accts";#N/A,#N/A,FALSE,"Tickmarks"}</definedName>
    <definedName name="hgjhj" localSheetId="7" hidden="1">{#N/A,#N/A,FALSE,"Aging Summary";#N/A,#N/A,FALSE,"Ratio Analysis";#N/A,#N/A,FALSE,"Test 120 Day Accts";#N/A,#N/A,FALSE,"Tickmarks"}</definedName>
    <definedName name="hgjhj" hidden="1">{#N/A,#N/A,FALSE,"Aging Summary";#N/A,#N/A,FALSE,"Ratio Analysis";#N/A,#N/A,FALSE,"Test 120 Day Accts";#N/A,#N/A,FALSE,"Tickmarks"}</definedName>
    <definedName name="hgjhjhgjh" localSheetId="1" hidden="1">{#N/A,#N/A,FALSE,"Aging Summary";#N/A,#N/A,FALSE,"Ratio Analysis";#N/A,#N/A,FALSE,"Test 120 Day Accts";#N/A,#N/A,FALSE,"Tickmarks"}</definedName>
    <definedName name="hgjhjhgjh" localSheetId="4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localSheetId="5" hidden="1">{#N/A,#N/A,FALSE,"Aging Summary";#N/A,#N/A,FALSE,"Ratio Analysis";#N/A,#N/A,FALSE,"Test 120 Day Accts";#N/A,#N/A,FALSE,"Tickmarks"}</definedName>
    <definedName name="hgjhjhgjh" localSheetId="6" hidden="1">{#N/A,#N/A,FALSE,"Aging Summary";#N/A,#N/A,FALSE,"Ratio Analysis";#N/A,#N/A,FALSE,"Test 120 Day Accts";#N/A,#N/A,FALSE,"Tickmarks"}</definedName>
    <definedName name="hgjhjhgjh" localSheetId="7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localSheetId="1" hidden="1">{#N/A,#N/A,FALSE,"Aging Summary";#N/A,#N/A,FALSE,"Ratio Analysis";#N/A,#N/A,FALSE,"Test 120 Day Accts";#N/A,#N/A,FALSE,"Tickmarks"}</definedName>
    <definedName name="iuoiuoiu" localSheetId="4" hidden="1">{#N/A,#N/A,FALSE,"Aging Summary";#N/A,#N/A,FALSE,"Ratio Analysis";#N/A,#N/A,FALSE,"Test 120 Day Accts";#N/A,#N/A,FALSE,"Tickmarks"}</definedName>
    <definedName name="iuoiuoiu" localSheetId="3" hidden="1">{#N/A,#N/A,FALSE,"Aging Summary";#N/A,#N/A,FALSE,"Ratio Analysis";#N/A,#N/A,FALSE,"Test 120 Day Accts";#N/A,#N/A,FALSE,"Tickmarks"}</definedName>
    <definedName name="iuoiuoiu" localSheetId="2" hidden="1">{#N/A,#N/A,FALSE,"Aging Summary";#N/A,#N/A,FALSE,"Ratio Analysis";#N/A,#N/A,FALSE,"Test 120 Day Accts";#N/A,#N/A,FALSE,"Tickmarks"}</definedName>
    <definedName name="iuoiuoiu" localSheetId="5" hidden="1">{#N/A,#N/A,FALSE,"Aging Summary";#N/A,#N/A,FALSE,"Ratio Analysis";#N/A,#N/A,FALSE,"Test 120 Day Accts";#N/A,#N/A,FALSE,"Tickmarks"}</definedName>
    <definedName name="iuoiuoiu" localSheetId="6" hidden="1">{#N/A,#N/A,FALSE,"Aging Summary";#N/A,#N/A,FALSE,"Ratio Analysis";#N/A,#N/A,FALSE,"Test 120 Day Accts";#N/A,#N/A,FALSE,"Tickmarks"}</definedName>
    <definedName name="iuoiuoiu" localSheetId="7" hidden="1">{#N/A,#N/A,FALSE,"Aging Summary";#N/A,#N/A,FALSE,"Ratio Analysis";#N/A,#N/A,FALSE,"Test 120 Day Accts";#N/A,#N/A,FALSE,"Tickmarks"}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localSheetId="1" hidden="1">{#N/A,#N/A,FALSE,"Aging Summary";#N/A,#N/A,FALSE,"Ratio Analysis";#N/A,#N/A,FALSE,"Test 120 Day Accts";#N/A,#N/A,FALSE,"Tickmarks"}</definedName>
    <definedName name="iyui" localSheetId="4" hidden="1">{#N/A,#N/A,FALSE,"Aging Summary";#N/A,#N/A,FALSE,"Ratio Analysis";#N/A,#N/A,FALSE,"Test 120 Day Accts";#N/A,#N/A,FALSE,"Tickmarks"}</definedName>
    <definedName name="iyui" localSheetId="3" hidden="1">{#N/A,#N/A,FALSE,"Aging Summary";#N/A,#N/A,FALSE,"Ratio Analysis";#N/A,#N/A,FALSE,"Test 120 Day Accts";#N/A,#N/A,FALSE,"Tickmarks"}</definedName>
    <definedName name="iyui" localSheetId="2" hidden="1">{#N/A,#N/A,FALSE,"Aging Summary";#N/A,#N/A,FALSE,"Ratio Analysis";#N/A,#N/A,FALSE,"Test 120 Day Accts";#N/A,#N/A,FALSE,"Tickmarks"}</definedName>
    <definedName name="iyui" localSheetId="5" hidden="1">{#N/A,#N/A,FALSE,"Aging Summary";#N/A,#N/A,FALSE,"Ratio Analysis";#N/A,#N/A,FALSE,"Test 120 Day Accts";#N/A,#N/A,FALSE,"Tickmarks"}</definedName>
    <definedName name="iyui" localSheetId="6" hidden="1">{#N/A,#N/A,FALSE,"Aging Summary";#N/A,#N/A,FALSE,"Ratio Analysis";#N/A,#N/A,FALSE,"Test 120 Day Accts";#N/A,#N/A,FALSE,"Tickmarks"}</definedName>
    <definedName name="iyui" localSheetId="7" hidden="1">{#N/A,#N/A,FALSE,"Aging Summary";#N/A,#N/A,FALSE,"Ratio Analysis";#N/A,#N/A,FALSE,"Test 120 Day Accts";#N/A,#N/A,FALSE,"Tickmarks"}</definedName>
    <definedName name="iyui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localSheetId="4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localSheetId="5" hidden="1">{#N/A,#N/A,FALSE,"Aging Summary";#N/A,#N/A,FALSE,"Ratio Analysis";#N/A,#N/A,FALSE,"Test 120 Day Accts";#N/A,#N/A,FALSE,"Tickmarks"}</definedName>
    <definedName name="j" localSheetId="6" hidden="1">{#N/A,#N/A,FALSE,"Aging Summary";#N/A,#N/A,FALSE,"Ratio Analysis";#N/A,#N/A,FALSE,"Test 120 Day Accts";#N/A,#N/A,FALSE,"Tickmarks"}</definedName>
    <definedName name="j" localSheetId="7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4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localSheetId="5" hidden="1">{#N/A,#N/A,FALSE,"Aging Summary";#N/A,#N/A,FALSE,"Ratio Analysis";#N/A,#N/A,FALSE,"Test 120 Day Accts";#N/A,#N/A,FALSE,"Tickmarks"}</definedName>
    <definedName name="jgg" localSheetId="6" hidden="1">{#N/A,#N/A,FALSE,"Aging Summary";#N/A,#N/A,FALSE,"Ratio Analysis";#N/A,#N/A,FALSE,"Test 120 Day Accts";#N/A,#N/A,FALSE,"Tickmarks"}</definedName>
    <definedName name="jgg" localSheetId="7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localSheetId="5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localSheetId="7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localSheetId="5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localSheetId="7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localSheetId="1" hidden="1">{"income",#N/A,FALSE,"income_statement"}</definedName>
    <definedName name="jhgjhgjhg" localSheetId="4" hidden="1">{"income",#N/A,FALSE,"income_statement"}</definedName>
    <definedName name="jhgjhgjhg" localSheetId="3" hidden="1">{"income",#N/A,FALSE,"income_statement"}</definedName>
    <definedName name="jhgjhgjhg" localSheetId="2" hidden="1">{"income",#N/A,FALSE,"income_statement"}</definedName>
    <definedName name="jhgjhgjhg" localSheetId="5" hidden="1">{"income",#N/A,FALSE,"income_statement"}</definedName>
    <definedName name="jhgjhgjhg" localSheetId="6" hidden="1">{"income",#N/A,FALSE,"income_statement"}</definedName>
    <definedName name="jhgjhgjhg" localSheetId="7" hidden="1">{"income",#N/A,FALSE,"income_statement"}</definedName>
    <definedName name="jhgjhgjhg" hidden="1">{"income",#N/A,FALSE,"income_statement"}</definedName>
    <definedName name="jhgjhgjhgj" localSheetId="1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localSheetId="5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localSheetId="7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jhgjjghhj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localSheetId="1" hidden="1">{#N/A,#N/A,FALSE,"Aging Summary";#N/A,#N/A,FALSE,"Ratio Analysis";#N/A,#N/A,FALSE,"Test 120 Day Accts";#N/A,#N/A,FALSE,"Tickmarks"}</definedName>
    <definedName name="jhkjhlkjhk" localSheetId="4" hidden="1">{#N/A,#N/A,FALSE,"Aging Summary";#N/A,#N/A,FALSE,"Ratio Analysis";#N/A,#N/A,FALSE,"Test 120 Day Accts";#N/A,#N/A,FALSE,"Tickmarks"}</definedName>
    <definedName name="jhkjhlkjhk" localSheetId="3" hidden="1">{#N/A,#N/A,FALSE,"Aging Summary";#N/A,#N/A,FALSE,"Ratio Analysis";#N/A,#N/A,FALSE,"Test 120 Day Accts";#N/A,#N/A,FALSE,"Tickmarks"}</definedName>
    <definedName name="jhkjhlkjhk" localSheetId="2" hidden="1">{#N/A,#N/A,FALSE,"Aging Summary";#N/A,#N/A,FALSE,"Ratio Analysis";#N/A,#N/A,FALSE,"Test 120 Day Accts";#N/A,#N/A,FALSE,"Tickmarks"}</definedName>
    <definedName name="jhkjhlkjhk" localSheetId="5" hidden="1">{#N/A,#N/A,FALSE,"Aging Summary";#N/A,#N/A,FALSE,"Ratio Analysis";#N/A,#N/A,FALSE,"Test 120 Day Accts";#N/A,#N/A,FALSE,"Tickmarks"}</definedName>
    <definedName name="jhkjhlkjhk" localSheetId="6" hidden="1">{#N/A,#N/A,FALSE,"Aging Summary";#N/A,#N/A,FALSE,"Ratio Analysis";#N/A,#N/A,FALSE,"Test 120 Day Accts";#N/A,#N/A,FALSE,"Tickmarks"}</definedName>
    <definedName name="jhkjhlkjhk" localSheetId="7" hidden="1">{#N/A,#N/A,FALSE,"Aging Summary";#N/A,#N/A,FALSE,"Ratio Analysis";#N/A,#N/A,FALSE,"Test 120 Day Accts";#N/A,#N/A,FALSE,"Tickmarks"}</definedName>
    <definedName name="jhkjhlkjhk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localSheetId="5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localSheetId="7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1" hidden="1">{#N/A,#N/A,FALSE,"Aging Summary";#N/A,#N/A,FALSE,"Ratio Analysis";#N/A,#N/A,FALSE,"Test 120 Day Accts";#N/A,#N/A,FALSE,"Tickmarks"}</definedName>
    <definedName name="jjj" localSheetId="4" hidden="1">{#N/A,#N/A,FALSE,"Aging Summary";#N/A,#N/A,FALSE,"Ratio Analysis";#N/A,#N/A,FALSE,"Test 120 Day Accts";#N/A,#N/A,FALSE,"Tickmarks"}</definedName>
    <definedName name="jjj" localSheetId="3" hidden="1">{#N/A,#N/A,FALSE,"Aging Summary";#N/A,#N/A,FALSE,"Ratio Analysis";#N/A,#N/A,FALSE,"Test 120 Day Accts";#N/A,#N/A,FALSE,"Tickmarks"}</definedName>
    <definedName name="jjj" localSheetId="2" hidden="1">{#N/A,#N/A,FALSE,"Aging Summary";#N/A,#N/A,FALSE,"Ratio Analysis";#N/A,#N/A,FALSE,"Test 120 Day Accts";#N/A,#N/A,FALSE,"Tickmarks"}</definedName>
    <definedName name="jjj" localSheetId="5" hidden="1">{#N/A,#N/A,FALSE,"Aging Summary";#N/A,#N/A,FALSE,"Ratio Analysis";#N/A,#N/A,FALSE,"Test 120 Day Accts";#N/A,#N/A,FALSE,"Tickmarks"}</definedName>
    <definedName name="jjj" localSheetId="6" hidden="1">{#N/A,#N/A,FALSE,"Aging Summary";#N/A,#N/A,FALSE,"Ratio Analysis";#N/A,#N/A,FALSE,"Test 120 Day Accts";#N/A,#N/A,FALSE,"Tickmarks"}</definedName>
    <definedName name="jjj" localSheetId="7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localSheetId="1" hidden="1">{"datatable",#N/A,FALSE,"Cust.Adds_Volumes"}</definedName>
    <definedName name="jkjhkjhkhkh" localSheetId="4" hidden="1">{"datatable",#N/A,FALSE,"Cust.Adds_Volumes"}</definedName>
    <definedName name="jkjhkjhkhkh" localSheetId="3" hidden="1">{"datatable",#N/A,FALSE,"Cust.Adds_Volumes"}</definedName>
    <definedName name="jkjhkjhkhkh" localSheetId="2" hidden="1">{"datatable",#N/A,FALSE,"Cust.Adds_Volumes"}</definedName>
    <definedName name="jkjhkjhkhkh" localSheetId="5" hidden="1">{"datatable",#N/A,FALSE,"Cust.Adds_Volumes"}</definedName>
    <definedName name="jkjhkjhkhkh" localSheetId="6" hidden="1">{"datatable",#N/A,FALSE,"Cust.Adds_Volumes"}</definedName>
    <definedName name="jkjhkjhkhkh" localSheetId="7" hidden="1">{"datatable",#N/A,FALSE,"Cust.Adds_Volumes"}</definedName>
    <definedName name="jkjhkjhkhkh" hidden="1">{"datatable",#N/A,FALSE,"Cust.Adds_Volumes"}</definedName>
    <definedName name="JKLKJLJ" localSheetId="1" hidden="1">{#N/A,#N/A,FALSE,"Aging Summary";#N/A,#N/A,FALSE,"Ratio Analysis";#N/A,#N/A,FALSE,"Test 120 Day Accts";#N/A,#N/A,FALSE,"Tickmarks"}</definedName>
    <definedName name="JKLKJLJ" localSheetId="4" hidden="1">{#N/A,#N/A,FALSE,"Aging Summary";#N/A,#N/A,FALSE,"Ratio Analysis";#N/A,#N/A,FALSE,"Test 120 Day Accts";#N/A,#N/A,FALSE,"Tickmarks"}</definedName>
    <definedName name="JKLKJLJ" localSheetId="3" hidden="1">{#N/A,#N/A,FALSE,"Aging Summary";#N/A,#N/A,FALSE,"Ratio Analysis";#N/A,#N/A,FALSE,"Test 120 Day Accts";#N/A,#N/A,FALSE,"Tickmarks"}</definedName>
    <definedName name="JKLKJLJ" localSheetId="2" hidden="1">{#N/A,#N/A,FALSE,"Aging Summary";#N/A,#N/A,FALSE,"Ratio Analysis";#N/A,#N/A,FALSE,"Test 120 Day Accts";#N/A,#N/A,FALSE,"Tickmarks"}</definedName>
    <definedName name="JKLKJLJ" localSheetId="5" hidden="1">{#N/A,#N/A,FALSE,"Aging Summary";#N/A,#N/A,FALSE,"Ratio Analysis";#N/A,#N/A,FALSE,"Test 120 Day Accts";#N/A,#N/A,FALSE,"Tickmarks"}</definedName>
    <definedName name="JKLKJLJ" localSheetId="6" hidden="1">{#N/A,#N/A,FALSE,"Aging Summary";#N/A,#N/A,FALSE,"Ratio Analysis";#N/A,#N/A,FALSE,"Test 120 Day Accts";#N/A,#N/A,FALSE,"Tickmarks"}</definedName>
    <definedName name="JKLKJLJ" localSheetId="7" hidden="1">{#N/A,#N/A,FALSE,"Aging Summary";#N/A,#N/A,FALSE,"Ratio Analysis";#N/A,#N/A,FALSE,"Test 120 Day Accts";#N/A,#N/A,FALSE,"Tickmarks"}</definedName>
    <definedName name="JKLKJLJ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localSheetId="5" hidden="1">{#N/A,#N/A,FALSE,"Aging Summary";#N/A,#N/A,FALSE,"Ratio Analysis";#N/A,#N/A,FALSE,"Test 120 Day Accts";#N/A,#N/A,FALSE,"Tickmarks"}</definedName>
    <definedName name="K" localSheetId="6" hidden="1">{#N/A,#N/A,FALSE,"Aging Summary";#N/A,#N/A,FALSE,"Ratio Analysis";#N/A,#N/A,FALSE,"Test 120 Day Accts";#N/A,#N/A,FALSE,"Tickmarks"}</definedName>
    <definedName name="K" localSheetId="7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localSheetId="1" hidden="1">{#N/A,#N/A,FALSE,"Aging Summary";#N/A,#N/A,FALSE,"Ratio Analysis";#N/A,#N/A,FALSE,"Test 120 Day Accts";#N/A,#N/A,FALSE,"Tickmarks"}</definedName>
    <definedName name="l" localSheetId="4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localSheetId="5" hidden="1">{#N/A,#N/A,FALSE,"Aging Summary";#N/A,#N/A,FALSE,"Ratio Analysis";#N/A,#N/A,FALSE,"Test 120 Day Accts";#N/A,#N/A,FALSE,"Tickmarks"}</definedName>
    <definedName name="l" localSheetId="6" hidden="1">{#N/A,#N/A,FALSE,"Aging Summary";#N/A,#N/A,FALSE,"Ratio Analysis";#N/A,#N/A,FALSE,"Test 120 Day Accts";#N/A,#N/A,FALSE,"Tickmarks"}</definedName>
    <definedName name="l" localSheetId="7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NAME1">'[4]1. Information Sheet'!$F$14</definedName>
    <definedName name="lhl" hidden="1">#REF!</definedName>
    <definedName name="ljljlj" hidden="1">#REF!</definedName>
    <definedName name="lkjlj" hidden="1">#REF!</definedName>
    <definedName name="lkjlkl" hidden="1">#REF!</definedName>
    <definedName name="lkll" localSheetId="1" hidden="1">{#N/A,#N/A,FALSE,"Aging Summary";#N/A,#N/A,FALSE,"Ratio Analysis";#N/A,#N/A,FALSE,"Test 120 Day Accts";#N/A,#N/A,FALSE,"Tickmarks"}</definedName>
    <definedName name="lkll" localSheetId="4" hidden="1">{#N/A,#N/A,FALSE,"Aging Summary";#N/A,#N/A,FALSE,"Ratio Analysis";#N/A,#N/A,FALSE,"Test 120 Day Accts";#N/A,#N/A,FALSE,"Tickmarks"}</definedName>
    <definedName name="lkll" localSheetId="3" hidden="1">{#N/A,#N/A,FALSE,"Aging Summary";#N/A,#N/A,FALSE,"Ratio Analysis";#N/A,#N/A,FALSE,"Test 120 Day Accts";#N/A,#N/A,FALSE,"Tickmarks"}</definedName>
    <definedName name="lkll" localSheetId="2" hidden="1">{#N/A,#N/A,FALSE,"Aging Summary";#N/A,#N/A,FALSE,"Ratio Analysis";#N/A,#N/A,FALSE,"Test 120 Day Accts";#N/A,#N/A,FALSE,"Tickmarks"}</definedName>
    <definedName name="lkll" localSheetId="5" hidden="1">{#N/A,#N/A,FALSE,"Aging Summary";#N/A,#N/A,FALSE,"Ratio Analysis";#N/A,#N/A,FALSE,"Test 120 Day Accts";#N/A,#N/A,FALSE,"Tickmarks"}</definedName>
    <definedName name="lkll" localSheetId="6" hidden="1">{#N/A,#N/A,FALSE,"Aging Summary";#N/A,#N/A,FALSE,"Ratio Analysis";#N/A,#N/A,FALSE,"Test 120 Day Accts";#N/A,#N/A,FALSE,"Tickmarks"}</definedName>
    <definedName name="lkll" localSheetId="7" hidden="1">{#N/A,#N/A,FALSE,"Aging Summary";#N/A,#N/A,FALSE,"Ratio Analysis";#N/A,#N/A,FALSE,"Test 120 Day Accts";#N/A,#N/A,FALSE,"Tickmarks"}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localSheetId="1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6" hidden="1">{#N/A,#N/A,FALSE,"Aging Summary";#N/A,#N/A,FALSE,"Ratio Analysis";#N/A,#N/A,FALSE,"Test 120 Day Accts";#N/A,#N/A,FALSE,"Tickmarks"}</definedName>
    <definedName name="m" localSheetId="7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2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localSheetId="6" hidden="1">{#N/A,#N/A,FALSE,"Aging Summary";#N/A,#N/A,FALSE,"Ratio Analysis";#N/A,#N/A,FALSE,"Test 120 Day Accts";#N/A,#N/A,FALSE,"Tickmarks"}</definedName>
    <definedName name="MMM" localSheetId="7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localSheetId="1" hidden="1">{#N/A,#N/A,FALSE,"Aging Summary";#N/A,#N/A,FALSE,"Ratio Analysis";#N/A,#N/A,FALSE,"Test 120 Day Accts";#N/A,#N/A,FALSE,"Tickmarks"}</definedName>
    <definedName name="mnbmnb" localSheetId="4" hidden="1">{#N/A,#N/A,FALSE,"Aging Summary";#N/A,#N/A,FALSE,"Ratio Analysis";#N/A,#N/A,FALSE,"Test 120 Day Accts";#N/A,#N/A,FALSE,"Tickmarks"}</definedName>
    <definedName name="mnbmnb" localSheetId="3" hidden="1">{#N/A,#N/A,FALSE,"Aging Summary";#N/A,#N/A,FALSE,"Ratio Analysis";#N/A,#N/A,FALSE,"Test 120 Day Accts";#N/A,#N/A,FALSE,"Tickmarks"}</definedName>
    <definedName name="mnbmnb" localSheetId="2" hidden="1">{#N/A,#N/A,FALSE,"Aging Summary";#N/A,#N/A,FALSE,"Ratio Analysis";#N/A,#N/A,FALSE,"Test 120 Day Accts";#N/A,#N/A,FALSE,"Tickmarks"}</definedName>
    <definedName name="mnbmnb" localSheetId="5" hidden="1">{#N/A,#N/A,FALSE,"Aging Summary";#N/A,#N/A,FALSE,"Ratio Analysis";#N/A,#N/A,FALSE,"Test 120 Day Accts";#N/A,#N/A,FALSE,"Tickmarks"}</definedName>
    <definedName name="mnbmnb" localSheetId="6" hidden="1">{#N/A,#N/A,FALSE,"Aging Summary";#N/A,#N/A,FALSE,"Ratio Analysis";#N/A,#N/A,FALSE,"Test 120 Day Accts";#N/A,#N/A,FALSE,"Tickmarks"}</definedName>
    <definedName name="mnbmnb" localSheetId="7" hidden="1">{#N/A,#N/A,FALSE,"Aging Summary";#N/A,#N/A,FALSE,"Ratio Analysis";#N/A,#N/A,FALSE,"Test 120 Day Accts";#N/A,#N/A,FALSE,"Tickmarks"}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localSheetId="1" hidden="1">{#N/A,#N/A,FALSE,"Aging Summary";#N/A,#N/A,FALSE,"Ratio Analysis";#N/A,#N/A,FALSE,"Test 120 Day Accts";#N/A,#N/A,FALSE,"Tickmarks"}</definedName>
    <definedName name="n" localSheetId="4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localSheetId="2" hidden="1">{#N/A,#N/A,FALSE,"Aging Summary";#N/A,#N/A,FALSE,"Ratio Analysis";#N/A,#N/A,FALSE,"Test 120 Day Accts";#N/A,#N/A,FALSE,"Tickmarks"}</definedName>
    <definedName name="n" localSheetId="5" hidden="1">{#N/A,#N/A,FALSE,"Aging Summary";#N/A,#N/A,FALSE,"Ratio Analysis";#N/A,#N/A,FALSE,"Test 120 Day Accts";#N/A,#N/A,FALSE,"Tickmarks"}</definedName>
    <definedName name="n" localSheetId="6" hidden="1">{#N/A,#N/A,FALSE,"Aging Summary";#N/A,#N/A,FALSE,"Ratio Analysis";#N/A,#N/A,FALSE,"Test 120 Day Accts";#N/A,#N/A,FALSE,"Tickmarks"}</definedName>
    <definedName name="n" localSheetId="7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mbnm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localSheetId="1" hidden="1">{#N/A,#N/A,FALSE,"Aging Summary";#N/A,#N/A,FALSE,"Ratio Analysis";#N/A,#N/A,FALSE,"Test 120 Day Accts";#N/A,#N/A,FALSE,"Tickmarks"}</definedName>
    <definedName name="oiupop" localSheetId="4" hidden="1">{#N/A,#N/A,FALSE,"Aging Summary";#N/A,#N/A,FALSE,"Ratio Analysis";#N/A,#N/A,FALSE,"Test 120 Day Accts";#N/A,#N/A,FALSE,"Tickmarks"}</definedName>
    <definedName name="oiupop" localSheetId="3" hidden="1">{#N/A,#N/A,FALSE,"Aging Summary";#N/A,#N/A,FALSE,"Ratio Analysis";#N/A,#N/A,FALSE,"Test 120 Day Accts";#N/A,#N/A,FALSE,"Tickmarks"}</definedName>
    <definedName name="oiupop" localSheetId="2" hidden="1">{#N/A,#N/A,FALSE,"Aging Summary";#N/A,#N/A,FALSE,"Ratio Analysis";#N/A,#N/A,FALSE,"Test 120 Day Accts";#N/A,#N/A,FALSE,"Tickmarks"}</definedName>
    <definedName name="oiupop" localSheetId="5" hidden="1">{#N/A,#N/A,FALSE,"Aging Summary";#N/A,#N/A,FALSE,"Ratio Analysis";#N/A,#N/A,FALSE,"Test 120 Day Accts";#N/A,#N/A,FALSE,"Tickmarks"}</definedName>
    <definedName name="oiupop" localSheetId="6" hidden="1">{#N/A,#N/A,FALSE,"Aging Summary";#N/A,#N/A,FALSE,"Ratio Analysis";#N/A,#N/A,FALSE,"Test 120 Day Accts";#N/A,#N/A,FALSE,"Tickmarks"}</definedName>
    <definedName name="oiupop" localSheetId="7" hidden="1">{#N/A,#N/A,FALSE,"Aging Summary";#N/A,#N/A,FALSE,"Ratio Analysis";#N/A,#N/A,FALSE,"Test 120 Day Accts";#N/A,#N/A,FALSE,"Tickmarks"}</definedName>
    <definedName name="oiupop" hidden="1">{#N/A,#N/A,FALSE,"Aging Summary";#N/A,#N/A,FALSE,"Ratio Analysis";#N/A,#N/A,FALSE,"Test 120 Day Accts";#N/A,#N/A,FALSE,"Tickmarks"}</definedName>
    <definedName name="oiyuoiyui" localSheetId="1" hidden="1">{#N/A,#N/A,FALSE,"Aging Summary";#N/A,#N/A,FALSE,"Ratio Analysis";#N/A,#N/A,FALSE,"Test 120 Day Accts";#N/A,#N/A,FALSE,"Tickmarks"}</definedName>
    <definedName name="oiyuoiyui" localSheetId="4" hidden="1">{#N/A,#N/A,FALSE,"Aging Summary";#N/A,#N/A,FALSE,"Ratio Analysis";#N/A,#N/A,FALSE,"Test 120 Day Accts";#N/A,#N/A,FALSE,"Tickmarks"}</definedName>
    <definedName name="oiyuoiyui" localSheetId="3" hidden="1">{#N/A,#N/A,FALSE,"Aging Summary";#N/A,#N/A,FALSE,"Ratio Analysis";#N/A,#N/A,FALSE,"Test 120 Day Accts";#N/A,#N/A,FALSE,"Tickmarks"}</definedName>
    <definedName name="oiyuoiyui" localSheetId="2" hidden="1">{#N/A,#N/A,FALSE,"Aging Summary";#N/A,#N/A,FALSE,"Ratio Analysis";#N/A,#N/A,FALSE,"Test 120 Day Accts";#N/A,#N/A,FALSE,"Tickmarks"}</definedName>
    <definedName name="oiyuoiyui" localSheetId="5" hidden="1">{#N/A,#N/A,FALSE,"Aging Summary";#N/A,#N/A,FALSE,"Ratio Analysis";#N/A,#N/A,FALSE,"Test 120 Day Accts";#N/A,#N/A,FALSE,"Tickmarks"}</definedName>
    <definedName name="oiyuoiyui" localSheetId="6" hidden="1">{#N/A,#N/A,FALSE,"Aging Summary";#N/A,#N/A,FALSE,"Ratio Analysis";#N/A,#N/A,FALSE,"Test 120 Day Accts";#N/A,#N/A,FALSE,"Tickmarks"}</definedName>
    <definedName name="oiyuoiyui" localSheetId="7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localSheetId="1" hidden="1">{#N/A,#N/A,FALSE,"Aging Summary";#N/A,#N/A,FALSE,"Ratio Analysis";#N/A,#N/A,FALSE,"Test 120 Day Accts";#N/A,#N/A,FALSE,"Tickmarks"}</definedName>
    <definedName name="oo" localSheetId="4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localSheetId="5" hidden="1">{#N/A,#N/A,FALSE,"Aging Summary";#N/A,#N/A,FALSE,"Ratio Analysis";#N/A,#N/A,FALSE,"Test 120 Day Accts";#N/A,#N/A,FALSE,"Tickmarks"}</definedName>
    <definedName name="oo" localSheetId="6" hidden="1">{#N/A,#N/A,FALSE,"Aging Summary";#N/A,#N/A,FALSE,"Ratio Analysis";#N/A,#N/A,FALSE,"Test 120 Day Accts";#N/A,#N/A,FALSE,"Tickmarks"}</definedName>
    <definedName name="oo" localSheetId="7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localSheetId="1" hidden="1">{#N/A,#N/A,FALSE,"Aging Summary";#N/A,#N/A,FALSE,"Ratio Analysis";#N/A,#N/A,FALSE,"Test 120 Day Accts";#N/A,#N/A,FALSE,"Tickmarks"}</definedName>
    <definedName name="opoipoi" localSheetId="4" hidden="1">{#N/A,#N/A,FALSE,"Aging Summary";#N/A,#N/A,FALSE,"Ratio Analysis";#N/A,#N/A,FALSE,"Test 120 Day Accts";#N/A,#N/A,FALSE,"Tickmarks"}</definedName>
    <definedName name="opoipoi" localSheetId="3" hidden="1">{#N/A,#N/A,FALSE,"Aging Summary";#N/A,#N/A,FALSE,"Ratio Analysis";#N/A,#N/A,FALSE,"Test 120 Day Accts";#N/A,#N/A,FALSE,"Tickmarks"}</definedName>
    <definedName name="opoipoi" localSheetId="2" hidden="1">{#N/A,#N/A,FALSE,"Aging Summary";#N/A,#N/A,FALSE,"Ratio Analysis";#N/A,#N/A,FALSE,"Test 120 Day Accts";#N/A,#N/A,FALSE,"Tickmarks"}</definedName>
    <definedName name="opoipoi" localSheetId="5" hidden="1">{#N/A,#N/A,FALSE,"Aging Summary";#N/A,#N/A,FALSE,"Ratio Analysis";#N/A,#N/A,FALSE,"Test 120 Day Accts";#N/A,#N/A,FALSE,"Tickmarks"}</definedName>
    <definedName name="opoipoi" localSheetId="6" hidden="1">{#N/A,#N/A,FALSE,"Aging Summary";#N/A,#N/A,FALSE,"Ratio Analysis";#N/A,#N/A,FALSE,"Test 120 Day Accts";#N/A,#N/A,FALSE,"Tickmarks"}</definedName>
    <definedName name="opoipoi" localSheetId="7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5" hidden="1">{#N/A,#N/A,FALSE,"Aging Summary";#N/A,#N/A,FALSE,"Ratio Analysis";#N/A,#N/A,FALSE,"Test 120 Day Accts";#N/A,#N/A,FALSE,"Tickmarks"}</definedName>
    <definedName name="p" localSheetId="6" hidden="1">{#N/A,#N/A,FALSE,"Aging Summary";#N/A,#N/A,FALSE,"Ratio Analysis";#N/A,#N/A,FALSE,"Test 120 Day Accts";#N/A,#N/A,FALSE,"Tickmarks"}</definedName>
    <definedName name="p" localSheetId="7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localSheetId="1" hidden="1">{#N/A,#N/A,FALSE,"Aging Summary";#N/A,#N/A,FALSE,"Ratio Analysis";#N/A,#N/A,FALSE,"Test 120 Day Accts";#N/A,#N/A,FALSE,"Tickmarks"}</definedName>
    <definedName name="poipoi" localSheetId="4" hidden="1">{#N/A,#N/A,FALSE,"Aging Summary";#N/A,#N/A,FALSE,"Ratio Analysis";#N/A,#N/A,FALSE,"Test 120 Day Accts";#N/A,#N/A,FALSE,"Tickmarks"}</definedName>
    <definedName name="poipoi" localSheetId="3" hidden="1">{#N/A,#N/A,FALSE,"Aging Summary";#N/A,#N/A,FALSE,"Ratio Analysis";#N/A,#N/A,FALSE,"Test 120 Day Accts";#N/A,#N/A,FALSE,"Tickmarks"}</definedName>
    <definedName name="poipoi" localSheetId="2" hidden="1">{#N/A,#N/A,FALSE,"Aging Summary";#N/A,#N/A,FALSE,"Ratio Analysis";#N/A,#N/A,FALSE,"Test 120 Day Accts";#N/A,#N/A,FALSE,"Tickmarks"}</definedName>
    <definedName name="poipoi" localSheetId="5" hidden="1">{#N/A,#N/A,FALSE,"Aging Summary";#N/A,#N/A,FALSE,"Ratio Analysis";#N/A,#N/A,FALSE,"Test 120 Day Accts";#N/A,#N/A,FALSE,"Tickmarks"}</definedName>
    <definedName name="poipoi" localSheetId="6" hidden="1">{#N/A,#N/A,FALSE,"Aging Summary";#N/A,#N/A,FALSE,"Ratio Analysis";#N/A,#N/A,FALSE,"Test 120 Day Accts";#N/A,#N/A,FALSE,"Tickmarks"}</definedName>
    <definedName name="poipoi" localSheetId="7" hidden="1">{#N/A,#N/A,FALSE,"Aging Summary";#N/A,#N/A,FALSE,"Ratio Analysis";#N/A,#N/A,FALSE,"Test 120 Day Accts";#N/A,#N/A,FALSE,"Tickmarks"}</definedName>
    <definedName name="poipoi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localSheetId="5" hidden="1">{#N/A,#N/A,FALSE,"Aging Summary";#N/A,#N/A,FALSE,"Ratio Analysis";#N/A,#N/A,FALSE,"Test 120 Day Accts";#N/A,#N/A,FALSE,"Tickmarks"}</definedName>
    <definedName name="pp" localSheetId="6" hidden="1">{#N/A,#N/A,FALSE,"Aging Summary";#N/A,#N/A,FALSE,"Ratio Analysis";#N/A,#N/A,FALSE,"Test 120 Day Accts";#N/A,#N/A,FALSE,"Tickmarks"}</definedName>
    <definedName name="pp" localSheetId="7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CSMUR!$A$10:$S$117</definedName>
    <definedName name="_xlnm.Print_Area" localSheetId="4">'GS 1,000-4,999 kW'!$A$10:$T$133</definedName>
    <definedName name="_xlnm.Print_Area" localSheetId="3">'GS 50-999 kW'!$A$10:$T$73</definedName>
    <definedName name="_xlnm.Print_Area" localSheetId="2">'GS&lt;50 kW'!$A$10:$T$135</definedName>
    <definedName name="_xlnm.Print_Area" localSheetId="5">'LARGE USE SERVICE'!$A$10:$S$71</definedName>
    <definedName name="_xlnm.Print_Area" localSheetId="0">RESIDENTIAL!$B$10:$S$180</definedName>
    <definedName name="_xlnm.Print_Area" localSheetId="6">'STREET LIGHTING SERVICE'!$A$10:$S$69</definedName>
    <definedName name="_xlnm.Print_Area" localSheetId="7">USL!$A$10:$T$65</definedName>
    <definedName name="qqeqe" localSheetId="1" hidden="1">{#N/A,#N/A,FALSE,"Aging Summary";#N/A,#N/A,FALSE,"Ratio Analysis";#N/A,#N/A,FALSE,"Test 120 Day Accts";#N/A,#N/A,FALSE,"Tickmarks"}</definedName>
    <definedName name="qqeqe" localSheetId="4" hidden="1">{#N/A,#N/A,FALSE,"Aging Summary";#N/A,#N/A,FALSE,"Ratio Analysis";#N/A,#N/A,FALSE,"Test 120 Day Accts";#N/A,#N/A,FALSE,"Tickmarks"}</definedName>
    <definedName name="qqeqe" localSheetId="3" hidden="1">{#N/A,#N/A,FALSE,"Aging Summary";#N/A,#N/A,FALSE,"Ratio Analysis";#N/A,#N/A,FALSE,"Test 120 Day Accts";#N/A,#N/A,FALSE,"Tickmarks"}</definedName>
    <definedName name="qqeqe" localSheetId="2" hidden="1">{#N/A,#N/A,FALSE,"Aging Summary";#N/A,#N/A,FALSE,"Ratio Analysis";#N/A,#N/A,FALSE,"Test 120 Day Accts";#N/A,#N/A,FALSE,"Tickmarks"}</definedName>
    <definedName name="qqeqe" localSheetId="5" hidden="1">{#N/A,#N/A,FALSE,"Aging Summary";#N/A,#N/A,FALSE,"Ratio Analysis";#N/A,#N/A,FALSE,"Test 120 Day Accts";#N/A,#N/A,FALSE,"Tickmarks"}</definedName>
    <definedName name="qqeqe" localSheetId="6" hidden="1">{#N/A,#N/A,FALSE,"Aging Summary";#N/A,#N/A,FALSE,"Ratio Analysis";#N/A,#N/A,FALSE,"Test 120 Day Accts";#N/A,#N/A,FALSE,"Tickmarks"}</definedName>
    <definedName name="qqeqe" localSheetId="7" hidden="1">{#N/A,#N/A,FALSE,"Aging Summary";#N/A,#N/A,FALSE,"Ratio Analysis";#N/A,#N/A,FALSE,"Test 120 Day Accts";#N/A,#N/A,FALSE,"Tickmarks"}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eee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localSheetId="1" hidden="1">{#N/A,#N/A,FALSE,"Aging Summary";#N/A,#N/A,FALSE,"Ratio Analysis";#N/A,#N/A,FALSE,"Test 120 Day Accts";#N/A,#N/A,FALSE,"Tickmarks"}</definedName>
    <definedName name="retretretret" localSheetId="4" hidden="1">{#N/A,#N/A,FALSE,"Aging Summary";#N/A,#N/A,FALSE,"Ratio Analysis";#N/A,#N/A,FALSE,"Test 120 Day Accts";#N/A,#N/A,FALSE,"Tickmarks"}</definedName>
    <definedName name="retretretret" localSheetId="3" hidden="1">{#N/A,#N/A,FALSE,"Aging Summary";#N/A,#N/A,FALSE,"Ratio Analysis";#N/A,#N/A,FALSE,"Test 120 Day Accts";#N/A,#N/A,FALSE,"Tickmarks"}</definedName>
    <definedName name="retretretret" localSheetId="2" hidden="1">{#N/A,#N/A,FALSE,"Aging Summary";#N/A,#N/A,FALSE,"Ratio Analysis";#N/A,#N/A,FALSE,"Test 120 Day Accts";#N/A,#N/A,FALSE,"Tickmarks"}</definedName>
    <definedName name="retretretret" localSheetId="5" hidden="1">{#N/A,#N/A,FALSE,"Aging Summary";#N/A,#N/A,FALSE,"Ratio Analysis";#N/A,#N/A,FALSE,"Test 120 Day Accts";#N/A,#N/A,FALSE,"Tickmarks"}</definedName>
    <definedName name="retretretret" localSheetId="6" hidden="1">{#N/A,#N/A,FALSE,"Aging Summary";#N/A,#N/A,FALSE,"Ratio Analysis";#N/A,#N/A,FALSE,"Test 120 Day Accts";#N/A,#N/A,FALSE,"Tickmarks"}</definedName>
    <definedName name="retretretret" localSheetId="7" hidden="1">{#N/A,#N/A,FALSE,"Aging Summary";#N/A,#N/A,FALSE,"Ratio Analysis";#N/A,#N/A,FALSE,"Test 120 Day Accts";#N/A,#N/A,FALSE,"Tickmarks"}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localSheetId="1" hidden="1">{#N/A,#N/A,FALSE,"Aging Summary";#N/A,#N/A,FALSE,"Ratio Analysis";#N/A,#N/A,FALSE,"Test 120 Day Accts";#N/A,#N/A,FALSE,"Tickmarks"}</definedName>
    <definedName name="rr" localSheetId="4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localSheetId="5" hidden="1">{#N/A,#N/A,FALSE,"Aging Summary";#N/A,#N/A,FALSE,"Ratio Analysis";#N/A,#N/A,FALSE,"Test 120 Day Accts";#N/A,#N/A,FALSE,"Tickmarks"}</definedName>
    <definedName name="rr" localSheetId="6" hidden="1">{#N/A,#N/A,FALSE,"Aging Summary";#N/A,#N/A,FALSE,"Ratio Analysis";#N/A,#N/A,FALSE,"Test 120 Day Accts";#N/A,#N/A,FALSE,"Tickmarks"}</definedName>
    <definedName name="rr" localSheetId="7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y" localSheetId="1" hidden="1">{#N/A,#N/A,FALSE,"Aging Summary";#N/A,#N/A,FALSE,"Ratio Analysis";#N/A,#N/A,FALSE,"Test 120 Day Accts";#N/A,#N/A,FALSE,"Tickmarks"}</definedName>
    <definedName name="rry" localSheetId="4" hidden="1">{#N/A,#N/A,FALSE,"Aging Summary";#N/A,#N/A,FALSE,"Ratio Analysis";#N/A,#N/A,FALSE,"Test 120 Day Accts";#N/A,#N/A,FALSE,"Tickmarks"}</definedName>
    <definedName name="rry" localSheetId="3" hidden="1">{#N/A,#N/A,FALSE,"Aging Summary";#N/A,#N/A,FALSE,"Ratio Analysis";#N/A,#N/A,FALSE,"Test 120 Day Accts";#N/A,#N/A,FALSE,"Tickmarks"}</definedName>
    <definedName name="rry" localSheetId="2" hidden="1">{#N/A,#N/A,FALSE,"Aging Summary";#N/A,#N/A,FALSE,"Ratio Analysis";#N/A,#N/A,FALSE,"Test 120 Day Accts";#N/A,#N/A,FALSE,"Tickmarks"}</definedName>
    <definedName name="rry" localSheetId="5" hidden="1">{#N/A,#N/A,FALSE,"Aging Summary";#N/A,#N/A,FALSE,"Ratio Analysis";#N/A,#N/A,FALSE,"Test 120 Day Accts";#N/A,#N/A,FALSE,"Tickmarks"}</definedName>
    <definedName name="rry" localSheetId="6" hidden="1">{#N/A,#N/A,FALSE,"Aging Summary";#N/A,#N/A,FALSE,"Ratio Analysis";#N/A,#N/A,FALSE,"Test 120 Day Accts";#N/A,#N/A,FALSE,"Tickmarks"}</definedName>
    <definedName name="rry" localSheetId="7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localSheetId="1" hidden="1">{#N/A,#N/A,FALSE,"Aging Summary";#N/A,#N/A,FALSE,"Ratio Analysis";#N/A,#N/A,FALSE,"Test 120 Day Accts";#N/A,#N/A,FALSE,"Tickmarks"}</definedName>
    <definedName name="rtr" localSheetId="4" hidden="1">{#N/A,#N/A,FALSE,"Aging Summary";#N/A,#N/A,FALSE,"Ratio Analysis";#N/A,#N/A,FALSE,"Test 120 Day Accts";#N/A,#N/A,FALSE,"Tickmarks"}</definedName>
    <definedName name="rtr" localSheetId="3" hidden="1">{#N/A,#N/A,FALSE,"Aging Summary";#N/A,#N/A,FALSE,"Ratio Analysis";#N/A,#N/A,FALSE,"Test 120 Day Accts";#N/A,#N/A,FALSE,"Tickmarks"}</definedName>
    <definedName name="rtr" localSheetId="2" hidden="1">{#N/A,#N/A,FALSE,"Aging Summary";#N/A,#N/A,FALSE,"Ratio Analysis";#N/A,#N/A,FALSE,"Test 120 Day Accts";#N/A,#N/A,FALSE,"Tickmarks"}</definedName>
    <definedName name="rtr" localSheetId="5" hidden="1">{#N/A,#N/A,FALSE,"Aging Summary";#N/A,#N/A,FALSE,"Ratio Analysis";#N/A,#N/A,FALSE,"Test 120 Day Accts";#N/A,#N/A,FALSE,"Tickmarks"}</definedName>
    <definedName name="rtr" localSheetId="6" hidden="1">{#N/A,#N/A,FALSE,"Aging Summary";#N/A,#N/A,FALSE,"Ratio Analysis";#N/A,#N/A,FALSE,"Test 120 Day Accts";#N/A,#N/A,FALSE,"Tickmarks"}</definedName>
    <definedName name="rtr" localSheetId="7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localSheetId="1" hidden="1">{#N/A,#N/A,FALSE,"Aging Summary";#N/A,#N/A,FALSE,"Ratio Analysis";#N/A,#N/A,FALSE,"Test 120 Day Accts";#N/A,#N/A,FALSE,"Tickmarks"}</definedName>
    <definedName name="rtyr" localSheetId="4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localSheetId="5" hidden="1">{#N/A,#N/A,FALSE,"Aging Summary";#N/A,#N/A,FALSE,"Ratio Analysis";#N/A,#N/A,FALSE,"Test 120 Day Accts";#N/A,#N/A,FALSE,"Tickmarks"}</definedName>
    <definedName name="rtyr" localSheetId="6" hidden="1">{#N/A,#N/A,FALSE,"Aging Summary";#N/A,#N/A,FALSE,"Ratio Analysis";#N/A,#N/A,FALSE,"Test 120 Day Accts";#N/A,#N/A,FALSE,"Tickmarks"}</definedName>
    <definedName name="rtyr" localSheetId="7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tytryty" localSheetId="1" hidden="1">{#N/A,#N/A,FALSE,"Aging Summary";#N/A,#N/A,FALSE,"Ratio Analysis";#N/A,#N/A,FALSE,"Test 120 Day Accts";#N/A,#N/A,FALSE,"Tickmarks"}</definedName>
    <definedName name="rtytryty" localSheetId="4" hidden="1">{#N/A,#N/A,FALSE,"Aging Summary";#N/A,#N/A,FALSE,"Ratio Analysis";#N/A,#N/A,FALSE,"Test 120 Day Accts";#N/A,#N/A,FALSE,"Tickmarks"}</definedName>
    <definedName name="rtytryty" localSheetId="3" hidden="1">{#N/A,#N/A,FALSE,"Aging Summary";#N/A,#N/A,FALSE,"Ratio Analysis";#N/A,#N/A,FALSE,"Test 120 Day Accts";#N/A,#N/A,FALSE,"Tickmarks"}</definedName>
    <definedName name="rtytryty" localSheetId="2" hidden="1">{#N/A,#N/A,FALSE,"Aging Summary";#N/A,#N/A,FALSE,"Ratio Analysis";#N/A,#N/A,FALSE,"Test 120 Day Accts";#N/A,#N/A,FALSE,"Tickmarks"}</definedName>
    <definedName name="rtytryty" localSheetId="5" hidden="1">{#N/A,#N/A,FALSE,"Aging Summary";#N/A,#N/A,FALSE,"Ratio Analysis";#N/A,#N/A,FALSE,"Test 120 Day Accts";#N/A,#N/A,FALSE,"Tickmarks"}</definedName>
    <definedName name="rtytryty" localSheetId="6" hidden="1">{#N/A,#N/A,FALSE,"Aging Summary";#N/A,#N/A,FALSE,"Ratio Analysis";#N/A,#N/A,FALSE,"Test 120 Day Accts";#N/A,#N/A,FALSE,"Tickmarks"}</definedName>
    <definedName name="rtytryty" localSheetId="7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localSheetId="1" hidden="1">{#N/A,#N/A,FALSE,"Aging Summary";#N/A,#N/A,FALSE,"Ratio Analysis";#N/A,#N/A,FALSE,"Test 120 Day Accts";#N/A,#N/A,FALSE,"Tickmarks"}</definedName>
    <definedName name="sadasd" localSheetId="4" hidden="1">{#N/A,#N/A,FALSE,"Aging Summary";#N/A,#N/A,FALSE,"Ratio Analysis";#N/A,#N/A,FALSE,"Test 120 Day Accts";#N/A,#N/A,FALSE,"Tickmarks"}</definedName>
    <definedName name="sadasd" localSheetId="3" hidden="1">{#N/A,#N/A,FALSE,"Aging Summary";#N/A,#N/A,FALSE,"Ratio Analysis";#N/A,#N/A,FALSE,"Test 120 Day Accts";#N/A,#N/A,FALSE,"Tickmarks"}</definedName>
    <definedName name="sadasd" localSheetId="2" hidden="1">{#N/A,#N/A,FALSE,"Aging Summary";#N/A,#N/A,FALSE,"Ratio Analysis";#N/A,#N/A,FALSE,"Test 120 Day Accts";#N/A,#N/A,FALSE,"Tickmarks"}</definedName>
    <definedName name="sadasd" localSheetId="5" hidden="1">{#N/A,#N/A,FALSE,"Aging Summary";#N/A,#N/A,FALSE,"Ratio Analysis";#N/A,#N/A,FALSE,"Test 120 Day Accts";#N/A,#N/A,FALSE,"Tickmarks"}</definedName>
    <definedName name="sadasd" localSheetId="6" hidden="1">{#N/A,#N/A,FALSE,"Aging Summary";#N/A,#N/A,FALSE,"Ratio Analysis";#N/A,#N/A,FALSE,"Test 120 Day Accts";#N/A,#N/A,FALSE,"Tickmarks"}</definedName>
    <definedName name="sadasd" localSheetId="7" hidden="1">{#N/A,#N/A,FALSE,"Aging Summary";#N/A,#N/A,FALSE,"Ratio Analysis";#N/A,#N/A,FALSE,"Test 120 Day Accts";#N/A,#N/A,FALSE,"Tickmarks"}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re" hidden="1">#REF!</definedName>
    <definedName name="tretert" hidden="1">#REF!</definedName>
    <definedName name="trryrytr" localSheetId="1" hidden="1">{#N/A,#N/A,FALSE,"Aging Summary";#N/A,#N/A,FALSE,"Ratio Analysis";#N/A,#N/A,FALSE,"Test 120 Day Accts";#N/A,#N/A,FALSE,"Tickmarks"}</definedName>
    <definedName name="trryrytr" localSheetId="4" hidden="1">{#N/A,#N/A,FALSE,"Aging Summary";#N/A,#N/A,FALSE,"Ratio Analysis";#N/A,#N/A,FALSE,"Test 120 Day Accts";#N/A,#N/A,FALSE,"Tickmarks"}</definedName>
    <definedName name="trryrytr" localSheetId="3" hidden="1">{#N/A,#N/A,FALSE,"Aging Summary";#N/A,#N/A,FALSE,"Ratio Analysis";#N/A,#N/A,FALSE,"Test 120 Day Accts";#N/A,#N/A,FALSE,"Tickmarks"}</definedName>
    <definedName name="trryrytr" localSheetId="2" hidden="1">{#N/A,#N/A,FALSE,"Aging Summary";#N/A,#N/A,FALSE,"Ratio Analysis";#N/A,#N/A,FALSE,"Test 120 Day Accts";#N/A,#N/A,FALSE,"Tickmarks"}</definedName>
    <definedName name="trryrytr" localSheetId="5" hidden="1">{#N/A,#N/A,FALSE,"Aging Summary";#N/A,#N/A,FALSE,"Ratio Analysis";#N/A,#N/A,FALSE,"Test 120 Day Accts";#N/A,#N/A,FALSE,"Tickmarks"}</definedName>
    <definedName name="trryrytr" localSheetId="6" hidden="1">{#N/A,#N/A,FALSE,"Aging Summary";#N/A,#N/A,FALSE,"Ratio Analysis";#N/A,#N/A,FALSE,"Test 120 Day Accts";#N/A,#N/A,FALSE,"Tickmarks"}</definedName>
    <definedName name="trryrytr" localSheetId="7" hidden="1">{#N/A,#N/A,FALSE,"Aging Summary";#N/A,#N/A,FALSE,"Ratio Analysis";#N/A,#N/A,FALSE,"Test 120 Day Accts";#N/A,#N/A,FALSE,"Tickmarks"}</definedName>
    <definedName name="trryrytr" hidden="1">{#N/A,#N/A,FALSE,"Aging Summary";#N/A,#N/A,FALSE,"Ratio Analysis";#N/A,#N/A,FALSE,"Test 120 Day Accts";#N/A,#N/A,FALSE,"Tickmarks"}</definedName>
    <definedName name="trtret" localSheetId="1" hidden="1">{#N/A,#N/A,FALSE,"Aging Summary";#N/A,#N/A,FALSE,"Ratio Analysis";#N/A,#N/A,FALSE,"Test 120 Day Accts";#N/A,#N/A,FALSE,"Tickmarks"}</definedName>
    <definedName name="trtret" localSheetId="4" hidden="1">{#N/A,#N/A,FALSE,"Aging Summary";#N/A,#N/A,FALSE,"Ratio Analysis";#N/A,#N/A,FALSE,"Test 120 Day Accts";#N/A,#N/A,FALSE,"Tickmarks"}</definedName>
    <definedName name="trtret" localSheetId="3" hidden="1">{#N/A,#N/A,FALSE,"Aging Summary";#N/A,#N/A,FALSE,"Ratio Analysis";#N/A,#N/A,FALSE,"Test 120 Day Accts";#N/A,#N/A,FALSE,"Tickmarks"}</definedName>
    <definedName name="trtret" localSheetId="2" hidden="1">{#N/A,#N/A,FALSE,"Aging Summary";#N/A,#N/A,FALSE,"Ratio Analysis";#N/A,#N/A,FALSE,"Test 120 Day Accts";#N/A,#N/A,FALSE,"Tickmarks"}</definedName>
    <definedName name="trtret" localSheetId="5" hidden="1">{#N/A,#N/A,FALSE,"Aging Summary";#N/A,#N/A,FALSE,"Ratio Analysis";#N/A,#N/A,FALSE,"Test 120 Day Accts";#N/A,#N/A,FALSE,"Tickmarks"}</definedName>
    <definedName name="trtret" localSheetId="6" hidden="1">{#N/A,#N/A,FALSE,"Aging Summary";#N/A,#N/A,FALSE,"Ratio Analysis";#N/A,#N/A,FALSE,"Test 120 Day Accts";#N/A,#N/A,FALSE,"Tickmarks"}</definedName>
    <definedName name="trtret" localSheetId="7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localSheetId="1" hidden="1">{#N/A,#N/A,FALSE,"Aging Summary";#N/A,#N/A,FALSE,"Ratio Analysis";#N/A,#N/A,FALSE,"Test 120 Day Accts";#N/A,#N/A,FALSE,"Tickmarks"}</definedName>
    <definedName name="tryryr" localSheetId="4" hidden="1">{#N/A,#N/A,FALSE,"Aging Summary";#N/A,#N/A,FALSE,"Ratio Analysis";#N/A,#N/A,FALSE,"Test 120 Day Accts";#N/A,#N/A,FALSE,"Tickmarks"}</definedName>
    <definedName name="tryryr" localSheetId="3" hidden="1">{#N/A,#N/A,FALSE,"Aging Summary";#N/A,#N/A,FALSE,"Ratio Analysis";#N/A,#N/A,FALSE,"Test 120 Day Accts";#N/A,#N/A,FALSE,"Tickmarks"}</definedName>
    <definedName name="tryryr" localSheetId="2" hidden="1">{#N/A,#N/A,FALSE,"Aging Summary";#N/A,#N/A,FALSE,"Ratio Analysis";#N/A,#N/A,FALSE,"Test 120 Day Accts";#N/A,#N/A,FALSE,"Tickmarks"}</definedName>
    <definedName name="tryryr" localSheetId="5" hidden="1">{#N/A,#N/A,FALSE,"Aging Summary";#N/A,#N/A,FALSE,"Ratio Analysis";#N/A,#N/A,FALSE,"Test 120 Day Accts";#N/A,#N/A,FALSE,"Tickmarks"}</definedName>
    <definedName name="tryryr" localSheetId="6" hidden="1">{#N/A,#N/A,FALSE,"Aging Summary";#N/A,#N/A,FALSE,"Ratio Analysis";#N/A,#N/A,FALSE,"Test 120 Day Accts";#N/A,#N/A,FALSE,"Tickmarks"}</definedName>
    <definedName name="tryryr" localSheetId="7" hidden="1">{#N/A,#N/A,FALSE,"Aging Summary";#N/A,#N/A,FALSE,"Ratio Analysis";#N/A,#N/A,FALSE,"Test 120 Day Accts";#N/A,#N/A,FALSE,"Tickmarks"}</definedName>
    <definedName name="tryryr" hidden="1">{#N/A,#N/A,FALSE,"Aging Summary";#N/A,#N/A,FALSE,"Ratio Analysis";#N/A,#N/A,FALSE,"Test 120 Day Accts";#N/A,#N/A,FALSE,"Tickmarks"}</definedName>
    <definedName name="trytryr" localSheetId="1" hidden="1">{#N/A,#N/A,FALSE,"Aging Summary";#N/A,#N/A,FALSE,"Ratio Analysis";#N/A,#N/A,FALSE,"Test 120 Day Accts";#N/A,#N/A,FALSE,"Tickmarks"}</definedName>
    <definedName name="trytryr" localSheetId="4" hidden="1">{#N/A,#N/A,FALSE,"Aging Summary";#N/A,#N/A,FALSE,"Ratio Analysis";#N/A,#N/A,FALSE,"Test 120 Day Accts";#N/A,#N/A,FALSE,"Tickmarks"}</definedName>
    <definedName name="trytryr" localSheetId="3" hidden="1">{#N/A,#N/A,FALSE,"Aging Summary";#N/A,#N/A,FALSE,"Ratio Analysis";#N/A,#N/A,FALSE,"Test 120 Day Accts";#N/A,#N/A,FALSE,"Tickmarks"}</definedName>
    <definedName name="trytryr" localSheetId="2" hidden="1">{#N/A,#N/A,FALSE,"Aging Summary";#N/A,#N/A,FALSE,"Ratio Analysis";#N/A,#N/A,FALSE,"Test 120 Day Accts";#N/A,#N/A,FALSE,"Tickmarks"}</definedName>
    <definedName name="trytryr" localSheetId="5" hidden="1">{#N/A,#N/A,FALSE,"Aging Summary";#N/A,#N/A,FALSE,"Ratio Analysis";#N/A,#N/A,FALSE,"Test 120 Day Accts";#N/A,#N/A,FALSE,"Tickmarks"}</definedName>
    <definedName name="trytryr" localSheetId="6" hidden="1">{#N/A,#N/A,FALSE,"Aging Summary";#N/A,#N/A,FALSE,"Ratio Analysis";#N/A,#N/A,FALSE,"Test 120 Day Accts";#N/A,#N/A,FALSE,"Tickmarks"}</definedName>
    <definedName name="trytryr" localSheetId="7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localSheetId="1" hidden="1">{#N/A,#N/A,FALSE,"Aging Summary";#N/A,#N/A,FALSE,"Ratio Analysis";#N/A,#N/A,FALSE,"Test 120 Day Accts";#N/A,#N/A,FALSE,"Tickmarks"}</definedName>
    <definedName name="tryytryy" localSheetId="4" hidden="1">{#N/A,#N/A,FALSE,"Aging Summary";#N/A,#N/A,FALSE,"Ratio Analysis";#N/A,#N/A,FALSE,"Test 120 Day Accts";#N/A,#N/A,FALSE,"Tickmarks"}</definedName>
    <definedName name="tryytryy" localSheetId="3" hidden="1">{#N/A,#N/A,FALSE,"Aging Summary";#N/A,#N/A,FALSE,"Ratio Analysis";#N/A,#N/A,FALSE,"Test 120 Day Accts";#N/A,#N/A,FALSE,"Tickmarks"}</definedName>
    <definedName name="tryytryy" localSheetId="2" hidden="1">{#N/A,#N/A,FALSE,"Aging Summary";#N/A,#N/A,FALSE,"Ratio Analysis";#N/A,#N/A,FALSE,"Test 120 Day Accts";#N/A,#N/A,FALSE,"Tickmarks"}</definedName>
    <definedName name="tryytryy" localSheetId="5" hidden="1">{#N/A,#N/A,FALSE,"Aging Summary";#N/A,#N/A,FALSE,"Ratio Analysis";#N/A,#N/A,FALSE,"Test 120 Day Accts";#N/A,#N/A,FALSE,"Tickmarks"}</definedName>
    <definedName name="tryytryy" localSheetId="6" hidden="1">{#N/A,#N/A,FALSE,"Aging Summary";#N/A,#N/A,FALSE,"Ratio Analysis";#N/A,#N/A,FALSE,"Test 120 Day Accts";#N/A,#N/A,FALSE,"Tickmarks"}</definedName>
    <definedName name="tryytryy" localSheetId="7" hidden="1">{#N/A,#N/A,FALSE,"Aging Summary";#N/A,#N/A,FALSE,"Ratio Analysis";#N/A,#N/A,FALSE,"Test 120 Day Accts";#N/A,#N/A,FALSE,"Tickmarks"}</definedName>
    <definedName name="tryytryy" hidden="1">{#N/A,#N/A,FALSE,"Aging Summary";#N/A,#N/A,FALSE,"Ratio Analysis";#N/A,#N/A,FALSE,"Test 120 Day Accts";#N/A,#N/A,FALSE,"Tickmarks"}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localSheetId="1" hidden="1">{#N/A,#N/A,FALSE,"Aging Summary";#N/A,#N/A,FALSE,"Ratio Analysis";#N/A,#N/A,FALSE,"Test 120 Day Accts";#N/A,#N/A,FALSE,"Tickmarks"}</definedName>
    <definedName name="ttt" localSheetId="4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localSheetId="5" hidden="1">{#N/A,#N/A,FALSE,"Aging Summary";#N/A,#N/A,FALSE,"Ratio Analysis";#N/A,#N/A,FALSE,"Test 120 Day Accts";#N/A,#N/A,FALSE,"Tickmarks"}</definedName>
    <definedName name="ttt" localSheetId="6" hidden="1">{#N/A,#N/A,FALSE,"Aging Summary";#N/A,#N/A,FALSE,"Ratio Analysis";#N/A,#N/A,FALSE,"Test 120 Day Accts";#N/A,#N/A,FALSE,"Tickmarks"}</definedName>
    <definedName name="ttt" localSheetId="7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localSheetId="1" hidden="1">{#N/A,#N/A,FALSE,"Aging Summary";#N/A,#N/A,FALSE,"Ratio Analysis";#N/A,#N/A,FALSE,"Test 120 Day Accts";#N/A,#N/A,FALSE,"Tickmarks"}</definedName>
    <definedName name="tuytu" localSheetId="4" hidden="1">{#N/A,#N/A,FALSE,"Aging Summary";#N/A,#N/A,FALSE,"Ratio Analysis";#N/A,#N/A,FALSE,"Test 120 Day Accts";#N/A,#N/A,FALSE,"Tickmarks"}</definedName>
    <definedName name="tuytu" localSheetId="3" hidden="1">{#N/A,#N/A,FALSE,"Aging Summary";#N/A,#N/A,FALSE,"Ratio Analysis";#N/A,#N/A,FALSE,"Test 120 Day Accts";#N/A,#N/A,FALSE,"Tickmarks"}</definedName>
    <definedName name="tuytu" localSheetId="2" hidden="1">{#N/A,#N/A,FALSE,"Aging Summary";#N/A,#N/A,FALSE,"Ratio Analysis";#N/A,#N/A,FALSE,"Test 120 Day Accts";#N/A,#N/A,FALSE,"Tickmarks"}</definedName>
    <definedName name="tuytu" localSheetId="5" hidden="1">{#N/A,#N/A,FALSE,"Aging Summary";#N/A,#N/A,FALSE,"Ratio Analysis";#N/A,#N/A,FALSE,"Test 120 Day Accts";#N/A,#N/A,FALSE,"Tickmarks"}</definedName>
    <definedName name="tuytu" localSheetId="6" hidden="1">{#N/A,#N/A,FALSE,"Aging Summary";#N/A,#N/A,FALSE,"Ratio Analysis";#N/A,#N/A,FALSE,"Test 120 Day Accts";#N/A,#N/A,FALSE,"Tickmarks"}</definedName>
    <definedName name="tuytu" localSheetId="7" hidden="1">{#N/A,#N/A,FALSE,"Aging Summary";#N/A,#N/A,FALSE,"Ratio Analysis";#N/A,#N/A,FALSE,"Test 120 Day Accts";#N/A,#N/A,FALSE,"Tickmarks"}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localSheetId="1" hidden="1">{#N/A,#N/A,FALSE,"Aging Summary";#N/A,#N/A,FALSE,"Ratio Analysis";#N/A,#N/A,FALSE,"Test 120 Day Accts";#N/A,#N/A,FALSE,"Tickmarks"}</definedName>
    <definedName name="tyty" localSheetId="4" hidden="1">{#N/A,#N/A,FALSE,"Aging Summary";#N/A,#N/A,FALSE,"Ratio Analysis";#N/A,#N/A,FALSE,"Test 120 Day Accts";#N/A,#N/A,FALSE,"Tickmarks"}</definedName>
    <definedName name="tyty" localSheetId="3" hidden="1">{#N/A,#N/A,FALSE,"Aging Summary";#N/A,#N/A,FALSE,"Ratio Analysis";#N/A,#N/A,FALSE,"Test 120 Day Accts";#N/A,#N/A,FALSE,"Tickmarks"}</definedName>
    <definedName name="tyty" localSheetId="2" hidden="1">{#N/A,#N/A,FALSE,"Aging Summary";#N/A,#N/A,FALSE,"Ratio Analysis";#N/A,#N/A,FALSE,"Test 120 Day Accts";#N/A,#N/A,FALSE,"Tickmarks"}</definedName>
    <definedName name="tyty" localSheetId="5" hidden="1">{#N/A,#N/A,FALSE,"Aging Summary";#N/A,#N/A,FALSE,"Ratio Analysis";#N/A,#N/A,FALSE,"Test 120 Day Accts";#N/A,#N/A,FALSE,"Tickmarks"}</definedName>
    <definedName name="tyty" localSheetId="6" hidden="1">{#N/A,#N/A,FALSE,"Aging Summary";#N/A,#N/A,FALSE,"Ratio Analysis";#N/A,#N/A,FALSE,"Test 120 Day Accts";#N/A,#N/A,FALSE,"Tickmarks"}</definedName>
    <definedName name="tyty" localSheetId="7" hidden="1">{#N/A,#N/A,FALSE,"Aging Summary";#N/A,#N/A,FALSE,"Ratio Analysis";#N/A,#N/A,FALSE,"Test 120 Day Accts";#N/A,#N/A,FALSE,"Tickmarks"}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localSheetId="1" hidden="1">{#N/A,#N/A,FALSE,"Aging Summary";#N/A,#N/A,FALSE,"Ratio Analysis";#N/A,#N/A,FALSE,"Test 120 Day Accts";#N/A,#N/A,FALSE,"Tickmarks"}</definedName>
    <definedName name="uu" localSheetId="4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localSheetId="5" hidden="1">{#N/A,#N/A,FALSE,"Aging Summary";#N/A,#N/A,FALSE,"Ratio Analysis";#N/A,#N/A,FALSE,"Test 120 Day Accts";#N/A,#N/A,FALSE,"Tickmarks"}</definedName>
    <definedName name="uu" localSheetId="6" hidden="1">{#N/A,#N/A,FALSE,"Aging Summary";#N/A,#N/A,FALSE,"Ratio Analysis";#N/A,#N/A,FALSE,"Test 120 Day Accts";#N/A,#N/A,FALSE,"Tickmarks"}</definedName>
    <definedName name="uu" localSheetId="7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4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localSheetId="5" hidden="1">{#N/A,#N/A,FALSE,"Aging Summary";#N/A,#N/A,FALSE,"Ratio Analysis";#N/A,#N/A,FALSE,"Test 120 Day Accts";#N/A,#N/A,FALSE,"Tickmarks"}</definedName>
    <definedName name="uuuu" localSheetId="6" hidden="1">{#N/A,#N/A,FALSE,"Aging Summary";#N/A,#N/A,FALSE,"Ratio Analysis";#N/A,#N/A,FALSE,"Test 120 Day Accts";#N/A,#N/A,FALSE,"Tickmarks"}</definedName>
    <definedName name="uuuu" localSheetId="7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localSheetId="1" hidden="1">{#N/A,#N/A,FALSE,"Aging Summary";#N/A,#N/A,FALSE,"Ratio Analysis";#N/A,#N/A,FALSE,"Test 120 Day Accts";#N/A,#N/A,FALSE,"Tickmarks"}</definedName>
    <definedName name="v" localSheetId="4" hidden="1">{#N/A,#N/A,FALSE,"Aging Summary";#N/A,#N/A,FALSE,"Ratio Analysis";#N/A,#N/A,FALSE,"Test 120 Day Accts";#N/A,#N/A,FALSE,"Tickmarks"}</definedName>
    <definedName name="v" localSheetId="3" hidden="1">{#N/A,#N/A,FALSE,"Aging Summary";#N/A,#N/A,FALSE,"Ratio Analysis";#N/A,#N/A,FALSE,"Test 120 Day Accts";#N/A,#N/A,FALSE,"Tickmarks"}</definedName>
    <definedName name="v" localSheetId="2" hidden="1">{#N/A,#N/A,FALSE,"Aging Summary";#N/A,#N/A,FALSE,"Ratio Analysis";#N/A,#N/A,FALSE,"Test 120 Day Accts";#N/A,#N/A,FALSE,"Tickmarks"}</definedName>
    <definedName name="v" localSheetId="5" hidden="1">{#N/A,#N/A,FALSE,"Aging Summary";#N/A,#N/A,FALSE,"Ratio Analysis";#N/A,#N/A,FALSE,"Test 120 Day Accts";#N/A,#N/A,FALSE,"Tickmarks"}</definedName>
    <definedName name="v" localSheetId="6" hidden="1">{#N/A,#N/A,FALSE,"Aging Summary";#N/A,#N/A,FALSE,"Ratio Analysis";#N/A,#N/A,FALSE,"Test 120 Day Accts";#N/A,#N/A,FALSE,"Tickmarks"}</definedName>
    <definedName name="v" localSheetId="7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1" hidden="1">{#N/A,#N/A,FALSE,"Aging Summary";#N/A,#N/A,FALSE,"Ratio Analysis";#N/A,#N/A,FALSE,"Test 120 Day Accts";#N/A,#N/A,FALSE,"Tickmarks"}</definedName>
    <definedName name="vbbbbbbbbb" localSheetId="4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localSheetId="5" hidden="1">{#N/A,#N/A,FALSE,"Aging Summary";#N/A,#N/A,FALSE,"Ratio Analysis";#N/A,#N/A,FALSE,"Test 120 Day Accts";#N/A,#N/A,FALSE,"Tickmarks"}</definedName>
    <definedName name="vbbbbbbbbb" localSheetId="6" hidden="1">{#N/A,#N/A,FALSE,"Aging Summary";#N/A,#N/A,FALSE,"Ratio Analysis";#N/A,#N/A,FALSE,"Test 120 Day Accts";#N/A,#N/A,FALSE,"Tickmarks"}</definedName>
    <definedName name="vbbbbbbbbb" localSheetId="7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localSheetId="1" hidden="1">{#N/A,#N/A,FALSE,"Aging Summary";#N/A,#N/A,FALSE,"Ratio Analysis";#N/A,#N/A,FALSE,"Test 120 Day Accts";#N/A,#N/A,FALSE,"Tickmarks"}</definedName>
    <definedName name="vcbvcbvcbc" localSheetId="4" hidden="1">{#N/A,#N/A,FALSE,"Aging Summary";#N/A,#N/A,FALSE,"Ratio Analysis";#N/A,#N/A,FALSE,"Test 120 Day Accts";#N/A,#N/A,FALSE,"Tickmarks"}</definedName>
    <definedName name="vcbvcbvcbc" localSheetId="3" hidden="1">{#N/A,#N/A,FALSE,"Aging Summary";#N/A,#N/A,FALSE,"Ratio Analysis";#N/A,#N/A,FALSE,"Test 120 Day Accts";#N/A,#N/A,FALSE,"Tickmarks"}</definedName>
    <definedName name="vcbvcbvcbc" localSheetId="2" hidden="1">{#N/A,#N/A,FALSE,"Aging Summary";#N/A,#N/A,FALSE,"Ratio Analysis";#N/A,#N/A,FALSE,"Test 120 Day Accts";#N/A,#N/A,FALSE,"Tickmarks"}</definedName>
    <definedName name="vcbvcbvcbc" localSheetId="5" hidden="1">{#N/A,#N/A,FALSE,"Aging Summary";#N/A,#N/A,FALSE,"Ratio Analysis";#N/A,#N/A,FALSE,"Test 120 Day Accts";#N/A,#N/A,FALSE,"Tickmarks"}</definedName>
    <definedName name="vcbvcbvcbc" localSheetId="6" hidden="1">{#N/A,#N/A,FALSE,"Aging Summary";#N/A,#N/A,FALSE,"Ratio Analysis";#N/A,#N/A,FALSE,"Test 120 Day Accts";#N/A,#N/A,FALSE,"Tickmarks"}</definedName>
    <definedName name="vcbvcbvcbc" localSheetId="7" hidden="1">{#N/A,#N/A,FALSE,"Aging Summary";#N/A,#N/A,FALSE,"Ratio Analysis";#N/A,#N/A,FALSE,"Test 120 Day Accts";#N/A,#N/A,FALSE,"Tickmarks"}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localSheetId="1" hidden="1">{#N/A,#N/A,FALSE,"Aging Summary";#N/A,#N/A,FALSE,"Ratio Analysis";#N/A,#N/A,FALSE,"Test 120 Day Accts";#N/A,#N/A,FALSE,"Tickmarks"}</definedName>
    <definedName name="w" localSheetId="4" hidden="1">{#N/A,#N/A,FALSE,"Aging Summary";#N/A,#N/A,FALSE,"Ratio Analysis";#N/A,#N/A,FALSE,"Test 120 Day Accts";#N/A,#N/A,FALSE,"Tickmarks"}</definedName>
    <definedName name="w" localSheetId="3" hidden="1">{#N/A,#N/A,FALSE,"Aging Summary";#N/A,#N/A,FALSE,"Ratio Analysis";#N/A,#N/A,FALSE,"Test 120 Day Accts";#N/A,#N/A,FALSE,"Tickmarks"}</definedName>
    <definedName name="w" localSheetId="2" hidden="1">{#N/A,#N/A,FALSE,"Aging Summary";#N/A,#N/A,FALSE,"Ratio Analysis";#N/A,#N/A,FALSE,"Test 120 Day Accts";#N/A,#N/A,FALSE,"Tickmarks"}</definedName>
    <definedName name="w" localSheetId="5" hidden="1">{#N/A,#N/A,FALSE,"Aging Summary";#N/A,#N/A,FALSE,"Ratio Analysis";#N/A,#N/A,FALSE,"Test 120 Day Accts";#N/A,#N/A,FALSE,"Tickmarks"}</definedName>
    <definedName name="w" localSheetId="6" hidden="1">{#N/A,#N/A,FALSE,"Aging Summary";#N/A,#N/A,FALSE,"Ratio Analysis";#N/A,#N/A,FALSE,"Test 120 Day Accts";#N/A,#N/A,FALSE,"Tickmarks"}</definedName>
    <definedName name="w" localSheetId="7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errr" localSheetId="1" hidden="1">{#N/A,#N/A,FALSE,"Aging Summary";#N/A,#N/A,FALSE,"Ratio Analysis";#N/A,#N/A,FALSE,"Test 120 Day Accts";#N/A,#N/A,FALSE,"Tickmarks"}</definedName>
    <definedName name="werrr" localSheetId="4" hidden="1">{#N/A,#N/A,FALSE,"Aging Summary";#N/A,#N/A,FALSE,"Ratio Analysis";#N/A,#N/A,FALSE,"Test 120 Day Accts";#N/A,#N/A,FALSE,"Tickmarks"}</definedName>
    <definedName name="werrr" localSheetId="3" hidden="1">{#N/A,#N/A,FALSE,"Aging Summary";#N/A,#N/A,FALSE,"Ratio Analysis";#N/A,#N/A,FALSE,"Test 120 Day Accts";#N/A,#N/A,FALSE,"Tickmarks"}</definedName>
    <definedName name="werrr" localSheetId="2" hidden="1">{#N/A,#N/A,FALSE,"Aging Summary";#N/A,#N/A,FALSE,"Ratio Analysis";#N/A,#N/A,FALSE,"Test 120 Day Accts";#N/A,#N/A,FALSE,"Tickmarks"}</definedName>
    <definedName name="werrr" localSheetId="5" hidden="1">{#N/A,#N/A,FALSE,"Aging Summary";#N/A,#N/A,FALSE,"Ratio Analysis";#N/A,#N/A,FALSE,"Test 120 Day Accts";#N/A,#N/A,FALSE,"Tickmarks"}</definedName>
    <definedName name="werrr" localSheetId="6" hidden="1">{#N/A,#N/A,FALSE,"Aging Summary";#N/A,#N/A,FALSE,"Ratio Analysis";#N/A,#N/A,FALSE,"Test 120 Day Accts";#N/A,#N/A,FALSE,"Tickmarks"}</definedName>
    <definedName name="werrr" localSheetId="7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7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1" hidden="1">{"datatable",#N/A,FALSE,"Cust.Adds_Volumes"}</definedName>
    <definedName name="wrn.custadds_volumes." localSheetId="4" hidden="1">{"datatable",#N/A,FALSE,"Cust.Adds_Volumes"}</definedName>
    <definedName name="wrn.custadds_volumes." localSheetId="3" hidden="1">{"datatable",#N/A,FALSE,"Cust.Adds_Volumes"}</definedName>
    <definedName name="wrn.custadds_volumes." localSheetId="2" hidden="1">{"datatable",#N/A,FALSE,"Cust.Adds_Volumes"}</definedName>
    <definedName name="wrn.custadds_volumes." localSheetId="5" hidden="1">{"datatable",#N/A,FALSE,"Cust.Adds_Volumes"}</definedName>
    <definedName name="wrn.custadds_volumes." localSheetId="6" hidden="1">{"datatable",#N/A,FALSE,"Cust.Adds_Volumes"}</definedName>
    <definedName name="wrn.custadds_volumes." localSheetId="7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1" hidden="1">{"income",#N/A,FALSE,"income_statement"}</definedName>
    <definedName name="wrn.income." localSheetId="4" hidden="1">{"income",#N/A,FALSE,"income_statement"}</definedName>
    <definedName name="wrn.income." localSheetId="3" hidden="1">{"income",#N/A,FALSE,"income_statement"}</definedName>
    <definedName name="wrn.income." localSheetId="2" hidden="1">{"income",#N/A,FALSE,"income_statement"}</definedName>
    <definedName name="wrn.income." localSheetId="5" hidden="1">{"income",#N/A,FALSE,"income_statement"}</definedName>
    <definedName name="wrn.income." localSheetId="6" hidden="1">{"income",#N/A,FALSE,"income_statement"}</definedName>
    <definedName name="wrn.income." localSheetId="7" hidden="1">{"income",#N/A,FALSE,"income_statement"}</definedName>
    <definedName name="wrn.income." hidden="1">{"income",#N/A,FALSE,"income_statement"}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7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localSheetId="1" hidden="1">{#N/A,#N/A,FALSE,"Aging Summary";#N/A,#N/A,FALSE,"Ratio Analysis";#N/A,#N/A,FALSE,"Test 120 Day Accts";#N/A,#N/A,FALSE,"Tickmarks"}</definedName>
    <definedName name="xzcxzcxzc" localSheetId="4" hidden="1">{#N/A,#N/A,FALSE,"Aging Summary";#N/A,#N/A,FALSE,"Ratio Analysis";#N/A,#N/A,FALSE,"Test 120 Day Accts";#N/A,#N/A,FALSE,"Tickmarks"}</definedName>
    <definedName name="xzcxzcxzc" localSheetId="3" hidden="1">{#N/A,#N/A,FALSE,"Aging Summary";#N/A,#N/A,FALSE,"Ratio Analysis";#N/A,#N/A,FALSE,"Test 120 Day Accts";#N/A,#N/A,FALSE,"Tickmarks"}</definedName>
    <definedName name="xzcxzcxzc" localSheetId="2" hidden="1">{#N/A,#N/A,FALSE,"Aging Summary";#N/A,#N/A,FALSE,"Ratio Analysis";#N/A,#N/A,FALSE,"Test 120 Day Accts";#N/A,#N/A,FALSE,"Tickmarks"}</definedName>
    <definedName name="xzcxzcxzc" localSheetId="5" hidden="1">{#N/A,#N/A,FALSE,"Aging Summary";#N/A,#N/A,FALSE,"Ratio Analysis";#N/A,#N/A,FALSE,"Test 120 Day Accts";#N/A,#N/A,FALSE,"Tickmarks"}</definedName>
    <definedName name="xzcxzcxzc" localSheetId="6" hidden="1">{#N/A,#N/A,FALSE,"Aging Summary";#N/A,#N/A,FALSE,"Ratio Analysis";#N/A,#N/A,FALSE,"Test 120 Day Accts";#N/A,#N/A,FALSE,"Tickmarks"}</definedName>
    <definedName name="xzcxzcxzc" localSheetId="7" hidden="1">{#N/A,#N/A,FALSE,"Aging Summary";#N/A,#N/A,FALSE,"Ratio Analysis";#N/A,#N/A,FALSE,"Test 120 Day Accts";#N/A,#N/A,FALSE,"Tickmarks"}</definedName>
    <definedName name="xzcxzcxzc" hidden="1">{#N/A,#N/A,FALSE,"Aging Summary";#N/A,#N/A,FALSE,"Ratio Analysis";#N/A,#N/A,FALSE,"Test 120 Day Accts";#N/A,#N/A,FALSE,"Tickmarks"}</definedName>
    <definedName name="xzcxzcxzcxxz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localSheetId="1" hidden="1">{#N/A,#N/A,FALSE,"Aging Summary";#N/A,#N/A,FALSE,"Ratio Analysis";#N/A,#N/A,FALSE,"Test 120 Day Accts";#N/A,#N/A,FALSE,"Tickmarks"}</definedName>
    <definedName name="ytrytry" localSheetId="4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localSheetId="5" hidden="1">{#N/A,#N/A,FALSE,"Aging Summary";#N/A,#N/A,FALSE,"Ratio Analysis";#N/A,#N/A,FALSE,"Test 120 Day Accts";#N/A,#N/A,FALSE,"Tickmarks"}</definedName>
    <definedName name="ytrytry" localSheetId="6" hidden="1">{#N/A,#N/A,FALSE,"Aging Summary";#N/A,#N/A,FALSE,"Ratio Analysis";#N/A,#N/A,FALSE,"Test 120 Day Accts";#N/A,#N/A,FALSE,"Tickmarks"}</definedName>
    <definedName name="ytrytry" localSheetId="7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tuytut" localSheetId="1" hidden="1">{#N/A,#N/A,FALSE,"Aging Summary";#N/A,#N/A,FALSE,"Ratio Analysis";#N/A,#N/A,FALSE,"Test 120 Day Accts";#N/A,#N/A,FALSE,"Tickmarks"}</definedName>
    <definedName name="ytuytut" localSheetId="4" hidden="1">{#N/A,#N/A,FALSE,"Aging Summary";#N/A,#N/A,FALSE,"Ratio Analysis";#N/A,#N/A,FALSE,"Test 120 Day Accts";#N/A,#N/A,FALSE,"Tickmarks"}</definedName>
    <definedName name="ytuytut" localSheetId="3" hidden="1">{#N/A,#N/A,FALSE,"Aging Summary";#N/A,#N/A,FALSE,"Ratio Analysis";#N/A,#N/A,FALSE,"Test 120 Day Accts";#N/A,#N/A,FALSE,"Tickmarks"}</definedName>
    <definedName name="ytuytut" localSheetId="2" hidden="1">{#N/A,#N/A,FALSE,"Aging Summary";#N/A,#N/A,FALSE,"Ratio Analysis";#N/A,#N/A,FALSE,"Test 120 Day Accts";#N/A,#N/A,FALSE,"Tickmarks"}</definedName>
    <definedName name="ytuytut" localSheetId="5" hidden="1">{#N/A,#N/A,FALSE,"Aging Summary";#N/A,#N/A,FALSE,"Ratio Analysis";#N/A,#N/A,FALSE,"Test 120 Day Accts";#N/A,#N/A,FALSE,"Tickmarks"}</definedName>
    <definedName name="ytuytut" localSheetId="6" hidden="1">{#N/A,#N/A,FALSE,"Aging Summary";#N/A,#N/A,FALSE,"Ratio Analysis";#N/A,#N/A,FALSE,"Test 120 Day Accts";#N/A,#N/A,FALSE,"Tickmarks"}</definedName>
    <definedName name="ytuytut" localSheetId="7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localSheetId="1" hidden="1">{"OM_data",#N/A,FALSE,"O&amp;M Data Table";"OM_regulatory_adjustments",#N/A,FALSE,"O&amp;M Data Table";"OM_select_data",#N/A,FALSE,"O&amp;M Data Table"}</definedName>
    <definedName name="ytuytutyu" localSheetId="4" hidden="1">{"OM_data",#N/A,FALSE,"O&amp;M Data Table";"OM_regulatory_adjustments",#N/A,FALSE,"O&amp;M Data Table";"OM_select_data",#N/A,FALSE,"O&amp;M Data Table"}</definedName>
    <definedName name="ytuytutyu" localSheetId="3" hidden="1">{"OM_data",#N/A,FALSE,"O&amp;M Data Table";"OM_regulatory_adjustments",#N/A,FALSE,"O&amp;M Data Table";"OM_select_data",#N/A,FALSE,"O&amp;M Data Table"}</definedName>
    <definedName name="ytuytutyu" localSheetId="2" hidden="1">{"OM_data",#N/A,FALSE,"O&amp;M Data Table";"OM_regulatory_adjustments",#N/A,FALSE,"O&amp;M Data Table";"OM_select_data",#N/A,FALSE,"O&amp;M Data Table"}</definedName>
    <definedName name="ytuytutyu" localSheetId="5" hidden="1">{"OM_data",#N/A,FALSE,"O&amp;M Data Table";"OM_regulatory_adjustments",#N/A,FALSE,"O&amp;M Data Table";"OM_select_data",#N/A,FALSE,"O&amp;M Data Table"}</definedName>
    <definedName name="ytuytutyu" localSheetId="6" hidden="1">{"OM_data",#N/A,FALSE,"O&amp;M Data Table";"OM_regulatory_adjustments",#N/A,FALSE,"O&amp;M Data Table";"OM_select_data",#N/A,FALSE,"O&amp;M Data Table"}</definedName>
    <definedName name="ytuytutyu" localSheetId="7" hidden="1">{"OM_data",#N/A,FALSE,"O&amp;M Data Table";"OM_regulatory_adjustments",#N/A,FALSE,"O&amp;M Data Table";"OM_select_data",#N/A,FALSE,"O&amp;M Data Table"}</definedName>
    <definedName name="ytuytutyu" hidden="1">{"OM_data",#N/A,FALSE,"O&amp;M Data Table";"OM_regulatory_adjustments",#N/A,FALSE,"O&amp;M Data Table";"OM_select_data",#N/A,FALSE,"O&amp;M Data Table"}</definedName>
    <definedName name="ytuytuyt" localSheetId="1" hidden="1">{#N/A,#N/A,FALSE,"Aging Summary";#N/A,#N/A,FALSE,"Ratio Analysis";#N/A,#N/A,FALSE,"Test 120 Day Accts";#N/A,#N/A,FALSE,"Tickmarks"}</definedName>
    <definedName name="ytuytuyt" localSheetId="4" hidden="1">{#N/A,#N/A,FALSE,"Aging Summary";#N/A,#N/A,FALSE,"Ratio Analysis";#N/A,#N/A,FALSE,"Test 120 Day Accts";#N/A,#N/A,FALSE,"Tickmarks"}</definedName>
    <definedName name="ytuytuyt" localSheetId="3" hidden="1">{#N/A,#N/A,FALSE,"Aging Summary";#N/A,#N/A,FALSE,"Ratio Analysis";#N/A,#N/A,FALSE,"Test 120 Day Accts";#N/A,#N/A,FALSE,"Tickmarks"}</definedName>
    <definedName name="ytuytuyt" localSheetId="2" hidden="1">{#N/A,#N/A,FALSE,"Aging Summary";#N/A,#N/A,FALSE,"Ratio Analysis";#N/A,#N/A,FALSE,"Test 120 Day Accts";#N/A,#N/A,FALSE,"Tickmarks"}</definedName>
    <definedName name="ytuytuyt" localSheetId="5" hidden="1">{#N/A,#N/A,FALSE,"Aging Summary";#N/A,#N/A,FALSE,"Ratio Analysis";#N/A,#N/A,FALSE,"Test 120 Day Accts";#N/A,#N/A,FALSE,"Tickmarks"}</definedName>
    <definedName name="ytuytuyt" localSheetId="6" hidden="1">{#N/A,#N/A,FALSE,"Aging Summary";#N/A,#N/A,FALSE,"Ratio Analysis";#N/A,#N/A,FALSE,"Test 120 Day Accts";#N/A,#N/A,FALSE,"Tickmarks"}</definedName>
    <definedName name="ytuytuyt" localSheetId="7" hidden="1">{#N/A,#N/A,FALSE,"Aging Summary";#N/A,#N/A,FALSE,"Ratio Analysis";#N/A,#N/A,FALSE,"Test 120 Day Accts";#N/A,#N/A,FALSE,"Tickmarks"}</definedName>
    <definedName name="ytuytuyt" hidden="1">{#N/A,#N/A,FALSE,"Aging Summary";#N/A,#N/A,FALSE,"Ratio Analysis";#N/A,#N/A,FALSE,"Test 120 Day Accts";#N/A,#N/A,FALSE,"Tickmarks"}</definedName>
    <definedName name="yuiuiu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localSheetId="1" hidden="1">{#N/A,#N/A,FALSE,"Aging Summary";#N/A,#N/A,FALSE,"Ratio Analysis";#N/A,#N/A,FALSE,"Test 120 Day Accts";#N/A,#N/A,FALSE,"Tickmarks"}</definedName>
    <definedName name="yuiyuiuyi" localSheetId="4" hidden="1">{#N/A,#N/A,FALSE,"Aging Summary";#N/A,#N/A,FALSE,"Ratio Analysis";#N/A,#N/A,FALSE,"Test 120 Day Accts";#N/A,#N/A,FALSE,"Tickmarks"}</definedName>
    <definedName name="yuiyuiuyi" localSheetId="3" hidden="1">{#N/A,#N/A,FALSE,"Aging Summary";#N/A,#N/A,FALSE,"Ratio Analysis";#N/A,#N/A,FALSE,"Test 120 Day Accts";#N/A,#N/A,FALSE,"Tickmarks"}</definedName>
    <definedName name="yuiyuiuyi" localSheetId="2" hidden="1">{#N/A,#N/A,FALSE,"Aging Summary";#N/A,#N/A,FALSE,"Ratio Analysis";#N/A,#N/A,FALSE,"Test 120 Day Accts";#N/A,#N/A,FALSE,"Tickmarks"}</definedName>
    <definedName name="yuiyuiuyi" localSheetId="5" hidden="1">{#N/A,#N/A,FALSE,"Aging Summary";#N/A,#N/A,FALSE,"Ratio Analysis";#N/A,#N/A,FALSE,"Test 120 Day Accts";#N/A,#N/A,FALSE,"Tickmarks"}</definedName>
    <definedName name="yuiyuiuyi" localSheetId="6" hidden="1">{#N/A,#N/A,FALSE,"Aging Summary";#N/A,#N/A,FALSE,"Ratio Analysis";#N/A,#N/A,FALSE,"Test 120 Day Accts";#N/A,#N/A,FALSE,"Tickmarks"}</definedName>
    <definedName name="yuiyuiuyi" localSheetId="7" hidden="1">{#N/A,#N/A,FALSE,"Aging Summary";#N/A,#N/A,FALSE,"Ratio Analysis";#N/A,#N/A,FALSE,"Test 120 Day Accts";#N/A,#N/A,FALSE,"Tickmarks"}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localSheetId="1" hidden="1">{#N/A,#N/A,FALSE,"Aging Summary";#N/A,#N/A,FALSE,"Ratio Analysis";#N/A,#N/A,FALSE,"Test 120 Day Accts";#N/A,#N/A,FALSE,"Tickmarks"}</definedName>
    <definedName name="yuiyuiyu" localSheetId="4" hidden="1">{#N/A,#N/A,FALSE,"Aging Summary";#N/A,#N/A,FALSE,"Ratio Analysis";#N/A,#N/A,FALSE,"Test 120 Day Accts";#N/A,#N/A,FALSE,"Tickmarks"}</definedName>
    <definedName name="yuiyuiyu" localSheetId="3" hidden="1">{#N/A,#N/A,FALSE,"Aging Summary";#N/A,#N/A,FALSE,"Ratio Analysis";#N/A,#N/A,FALSE,"Test 120 Day Accts";#N/A,#N/A,FALSE,"Tickmarks"}</definedName>
    <definedName name="yuiyuiyu" localSheetId="2" hidden="1">{#N/A,#N/A,FALSE,"Aging Summary";#N/A,#N/A,FALSE,"Ratio Analysis";#N/A,#N/A,FALSE,"Test 120 Day Accts";#N/A,#N/A,FALSE,"Tickmarks"}</definedName>
    <definedName name="yuiyuiyu" localSheetId="5" hidden="1">{#N/A,#N/A,FALSE,"Aging Summary";#N/A,#N/A,FALSE,"Ratio Analysis";#N/A,#N/A,FALSE,"Test 120 Day Accts";#N/A,#N/A,FALSE,"Tickmarks"}</definedName>
    <definedName name="yuiyuiyu" localSheetId="6" hidden="1">{#N/A,#N/A,FALSE,"Aging Summary";#N/A,#N/A,FALSE,"Ratio Analysis";#N/A,#N/A,FALSE,"Test 120 Day Accts";#N/A,#N/A,FALSE,"Tickmarks"}</definedName>
    <definedName name="yuiyuiyu" localSheetId="7" hidden="1">{#N/A,#N/A,FALSE,"Aging Summary";#N/A,#N/A,FALSE,"Ratio Analysis";#N/A,#N/A,FALSE,"Test 120 Day Accts";#N/A,#N/A,FALSE,"Tickmarks"}</definedName>
    <definedName name="yuiyuiyu" hidden="1">{#N/A,#N/A,FALSE,"Aging Summary";#N/A,#N/A,FALSE,"Ratio Analysis";#N/A,#N/A,FALSE,"Test 120 Day Accts";#N/A,#N/A,FALSE,"Tickmarks"}</definedName>
    <definedName name="yututu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localSheetId="1" hidden="1">{#N/A,#N/A,FALSE,"Aging Summary";#N/A,#N/A,FALSE,"Ratio Analysis";#N/A,#N/A,FALSE,"Test 120 Day Accts";#N/A,#N/A,FALSE,"Tickmarks"}</definedName>
    <definedName name="yuuyi" localSheetId="4" hidden="1">{#N/A,#N/A,FALSE,"Aging Summary";#N/A,#N/A,FALSE,"Ratio Analysis";#N/A,#N/A,FALSE,"Test 120 Day Accts";#N/A,#N/A,FALSE,"Tickmarks"}</definedName>
    <definedName name="yuuyi" localSheetId="3" hidden="1">{#N/A,#N/A,FALSE,"Aging Summary";#N/A,#N/A,FALSE,"Ratio Analysis";#N/A,#N/A,FALSE,"Test 120 Day Accts";#N/A,#N/A,FALSE,"Tickmarks"}</definedName>
    <definedName name="yuuyi" localSheetId="2" hidden="1">{#N/A,#N/A,FALSE,"Aging Summary";#N/A,#N/A,FALSE,"Ratio Analysis";#N/A,#N/A,FALSE,"Test 120 Day Accts";#N/A,#N/A,FALSE,"Tickmarks"}</definedName>
    <definedName name="yuuyi" localSheetId="5" hidden="1">{#N/A,#N/A,FALSE,"Aging Summary";#N/A,#N/A,FALSE,"Ratio Analysis";#N/A,#N/A,FALSE,"Test 120 Day Accts";#N/A,#N/A,FALSE,"Tickmarks"}</definedName>
    <definedName name="yuuyi" localSheetId="6" hidden="1">{#N/A,#N/A,FALSE,"Aging Summary";#N/A,#N/A,FALSE,"Ratio Analysis";#N/A,#N/A,FALSE,"Test 120 Day Accts";#N/A,#N/A,FALSE,"Tickmarks"}</definedName>
    <definedName name="yuuyi" localSheetId="7" hidden="1">{#N/A,#N/A,FALSE,"Aging Summary";#N/A,#N/A,FALSE,"Ratio Analysis";#N/A,#N/A,FALSE,"Test 120 Day Accts";#N/A,#N/A,FALSE,"Tickmarks"}</definedName>
    <definedName name="yuuyi" hidden="1">{#N/A,#N/A,FALSE,"Aging Summary";#N/A,#N/A,FALSE,"Ratio Analysis";#N/A,#N/A,FALSE,"Test 120 Day Accts";#N/A,#N/A,FALSE,"Tickmarks"}</definedName>
    <definedName name="yuytt" localSheetId="1" hidden="1">{#N/A,#N/A,FALSE,"Aging Summary";#N/A,#N/A,FALSE,"Ratio Analysis";#N/A,#N/A,FALSE,"Test 120 Day Accts";#N/A,#N/A,FALSE,"Tickmarks"}</definedName>
    <definedName name="yuytt" localSheetId="4" hidden="1">{#N/A,#N/A,FALSE,"Aging Summary";#N/A,#N/A,FALSE,"Ratio Analysis";#N/A,#N/A,FALSE,"Test 120 Day Accts";#N/A,#N/A,FALSE,"Tickmarks"}</definedName>
    <definedName name="yuytt" localSheetId="3" hidden="1">{#N/A,#N/A,FALSE,"Aging Summary";#N/A,#N/A,FALSE,"Ratio Analysis";#N/A,#N/A,FALSE,"Test 120 Day Accts";#N/A,#N/A,FALSE,"Tickmarks"}</definedName>
    <definedName name="yuytt" localSheetId="2" hidden="1">{#N/A,#N/A,FALSE,"Aging Summary";#N/A,#N/A,FALSE,"Ratio Analysis";#N/A,#N/A,FALSE,"Test 120 Day Accts";#N/A,#N/A,FALSE,"Tickmarks"}</definedName>
    <definedName name="yuytt" localSheetId="5" hidden="1">{#N/A,#N/A,FALSE,"Aging Summary";#N/A,#N/A,FALSE,"Ratio Analysis";#N/A,#N/A,FALSE,"Test 120 Day Accts";#N/A,#N/A,FALSE,"Tickmarks"}</definedName>
    <definedName name="yuytt" localSheetId="6" hidden="1">{#N/A,#N/A,FALSE,"Aging Summary";#N/A,#N/A,FALSE,"Ratio Analysis";#N/A,#N/A,FALSE,"Test 120 Day Accts";#N/A,#N/A,FALSE,"Tickmarks"}</definedName>
    <definedName name="yuytt" localSheetId="7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localSheetId="1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localSheetId="5" hidden="1">{#N/A,#N/A,FALSE,"Aging Summary";#N/A,#N/A,FALSE,"Ratio Analysis";#N/A,#N/A,FALSE,"Test 120 Day Accts";#N/A,#N/A,FALSE,"Tickmarks"}</definedName>
    <definedName name="yy" localSheetId="6" hidden="1">{#N/A,#N/A,FALSE,"Aging Summary";#N/A,#N/A,FALSE,"Ratio Analysis";#N/A,#N/A,FALSE,"Test 120 Day Accts";#N/A,#N/A,FALSE,"Tickmarks"}</definedName>
    <definedName name="yy" localSheetId="7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7" i="2" l="1"/>
  <c r="K59" i="8" l="1"/>
  <c r="M56" i="8"/>
  <c r="I56" i="8"/>
  <c r="P56" i="8" s="1"/>
  <c r="M55" i="8"/>
  <c r="I55" i="8"/>
  <c r="L54" i="8"/>
  <c r="M54" i="8" s="1"/>
  <c r="H54" i="8"/>
  <c r="I54" i="8" s="1"/>
  <c r="L53" i="8"/>
  <c r="M53" i="8" s="1"/>
  <c r="H53" i="8"/>
  <c r="L52" i="8"/>
  <c r="M52" i="8" s="1"/>
  <c r="H52" i="8"/>
  <c r="I52" i="8" s="1"/>
  <c r="L51" i="8"/>
  <c r="M51" i="8" s="1"/>
  <c r="H51" i="8"/>
  <c r="I51" i="8" s="1"/>
  <c r="L50" i="8"/>
  <c r="M50" i="8" s="1"/>
  <c r="I50" i="8"/>
  <c r="H50" i="8"/>
  <c r="M49" i="8"/>
  <c r="I49" i="8"/>
  <c r="L43" i="8"/>
  <c r="M41" i="8"/>
  <c r="I41" i="8"/>
  <c r="P41" i="8" s="1"/>
  <c r="M40" i="8"/>
  <c r="I40" i="8"/>
  <c r="M39" i="8"/>
  <c r="H39" i="8"/>
  <c r="I39" i="8" s="1"/>
  <c r="P39" i="8" s="1"/>
  <c r="M38" i="8"/>
  <c r="H38" i="8"/>
  <c r="I38" i="8" s="1"/>
  <c r="M37" i="8"/>
  <c r="H37" i="8"/>
  <c r="I37" i="8" s="1"/>
  <c r="M36" i="8"/>
  <c r="P36" i="8" s="1"/>
  <c r="H36" i="8"/>
  <c r="I36" i="8" s="1"/>
  <c r="L35" i="8"/>
  <c r="G35" i="8"/>
  <c r="L33" i="8"/>
  <c r="M33" i="8" s="1"/>
  <c r="O33" i="8" s="1"/>
  <c r="H33" i="8"/>
  <c r="I33" i="8"/>
  <c r="L32" i="8"/>
  <c r="M32" i="8" s="1"/>
  <c r="I32" i="8"/>
  <c r="P32" i="8" s="1"/>
  <c r="H32" i="8"/>
  <c r="M31" i="8"/>
  <c r="I31" i="8"/>
  <c r="M30" i="8"/>
  <c r="I30" i="8"/>
  <c r="L29" i="8"/>
  <c r="M29" i="8" s="1"/>
  <c r="H29" i="8"/>
  <c r="I29" i="8" s="1"/>
  <c r="L28" i="8"/>
  <c r="M28" i="8" s="1"/>
  <c r="H28" i="8"/>
  <c r="I28" i="8"/>
  <c r="L27" i="8"/>
  <c r="M27" i="8" s="1"/>
  <c r="H27" i="8"/>
  <c r="I27" i="8" s="1"/>
  <c r="L26" i="8"/>
  <c r="M26" i="8" s="1"/>
  <c r="H26" i="8"/>
  <c r="I26" i="8" s="1"/>
  <c r="L25" i="8"/>
  <c r="M25" i="8" s="1"/>
  <c r="H25" i="8"/>
  <c r="I25" i="8" s="1"/>
  <c r="M24" i="8"/>
  <c r="I24" i="8"/>
  <c r="M23" i="8"/>
  <c r="I23" i="8"/>
  <c r="P63" i="7"/>
  <c r="O63" i="7"/>
  <c r="P58" i="7"/>
  <c r="O58" i="7"/>
  <c r="K58" i="7"/>
  <c r="G63" i="7"/>
  <c r="L55" i="7"/>
  <c r="M55" i="7" s="1"/>
  <c r="H55" i="7"/>
  <c r="I55" i="7" s="1"/>
  <c r="M54" i="7"/>
  <c r="I54" i="7"/>
  <c r="L53" i="7"/>
  <c r="M53" i="7" s="1"/>
  <c r="H53" i="7"/>
  <c r="I53" i="7" s="1"/>
  <c r="L52" i="7"/>
  <c r="M52" i="7" s="1"/>
  <c r="H52" i="7"/>
  <c r="H51" i="7"/>
  <c r="I51" i="7" s="1"/>
  <c r="L50" i="7"/>
  <c r="M50" i="7" s="1"/>
  <c r="H50" i="7"/>
  <c r="H49" i="7"/>
  <c r="I49" i="7" s="1"/>
  <c r="M48" i="7"/>
  <c r="I48" i="7"/>
  <c r="L45" i="7"/>
  <c r="L47" i="7" s="1"/>
  <c r="M47" i="7" s="1"/>
  <c r="L43" i="7"/>
  <c r="I43" i="7"/>
  <c r="H43" i="7"/>
  <c r="L42" i="7"/>
  <c r="M42" i="7" s="1"/>
  <c r="H42" i="7"/>
  <c r="M40" i="7"/>
  <c r="H40" i="7"/>
  <c r="I40" i="7" s="1"/>
  <c r="M39" i="7"/>
  <c r="H39" i="7"/>
  <c r="I39" i="7" s="1"/>
  <c r="M38" i="7"/>
  <c r="H38" i="7"/>
  <c r="I38" i="7" s="1"/>
  <c r="P38" i="7" s="1"/>
  <c r="M37" i="7"/>
  <c r="H37" i="7"/>
  <c r="I37" i="7" s="1"/>
  <c r="M36" i="7"/>
  <c r="H36" i="7"/>
  <c r="M35" i="7"/>
  <c r="H35" i="7"/>
  <c r="I35" i="7" s="1"/>
  <c r="L34" i="7"/>
  <c r="K34" i="7"/>
  <c r="G34" i="7"/>
  <c r="L32" i="7"/>
  <c r="M32" i="7" s="1"/>
  <c r="H32" i="7"/>
  <c r="I32" i="7" s="1"/>
  <c r="L31" i="7"/>
  <c r="M31" i="7" s="1"/>
  <c r="H31" i="7"/>
  <c r="I31" i="7" s="1"/>
  <c r="L30" i="7"/>
  <c r="M30" i="7" s="1"/>
  <c r="H30" i="7"/>
  <c r="I30" i="7" s="1"/>
  <c r="O30" i="7" s="1"/>
  <c r="M29" i="7"/>
  <c r="L29" i="7"/>
  <c r="H29" i="7"/>
  <c r="L28" i="7"/>
  <c r="M28" i="7" s="1"/>
  <c r="H28" i="7"/>
  <c r="I28" i="7" s="1"/>
  <c r="L27" i="7"/>
  <c r="M27" i="7" s="1"/>
  <c r="I27" i="7"/>
  <c r="H27" i="7"/>
  <c r="L26" i="7"/>
  <c r="M26" i="7" s="1"/>
  <c r="H26" i="7"/>
  <c r="I26" i="7"/>
  <c r="L25" i="7"/>
  <c r="M25" i="7" s="1"/>
  <c r="I25" i="7"/>
  <c r="H25" i="7"/>
  <c r="L24" i="7"/>
  <c r="M24" i="7" s="1"/>
  <c r="H24" i="7"/>
  <c r="I24" i="7" s="1"/>
  <c r="P65" i="6"/>
  <c r="O65" i="6"/>
  <c r="P60" i="6"/>
  <c r="O60" i="6"/>
  <c r="L57" i="6"/>
  <c r="M57" i="6" s="1"/>
  <c r="H57" i="6"/>
  <c r="M56" i="6"/>
  <c r="I56" i="6"/>
  <c r="L55" i="6"/>
  <c r="M55" i="6" s="1"/>
  <c r="H55" i="6"/>
  <c r="L54" i="6"/>
  <c r="M54" i="6" s="1"/>
  <c r="H54" i="6"/>
  <c r="I54" i="6" s="1"/>
  <c r="H53" i="6"/>
  <c r="I53" i="6" s="1"/>
  <c r="I52" i="6"/>
  <c r="H52" i="6"/>
  <c r="L52" i="6" s="1"/>
  <c r="M52" i="6" s="1"/>
  <c r="H51" i="6"/>
  <c r="L51" i="6" s="1"/>
  <c r="M51" i="6" s="1"/>
  <c r="M50" i="6"/>
  <c r="I50" i="6"/>
  <c r="L47" i="6"/>
  <c r="H47" i="6"/>
  <c r="H48" i="6" s="1"/>
  <c r="I48" i="6" s="1"/>
  <c r="L45" i="6"/>
  <c r="M45" i="6" s="1"/>
  <c r="H45" i="6"/>
  <c r="I45" i="6"/>
  <c r="L44" i="6"/>
  <c r="M44" i="6" s="1"/>
  <c r="H44" i="6"/>
  <c r="I44" i="6" s="1"/>
  <c r="L42" i="6"/>
  <c r="I42" i="6"/>
  <c r="L41" i="6"/>
  <c r="I41" i="6"/>
  <c r="P41" i="6" s="1"/>
  <c r="L40" i="6"/>
  <c r="I40" i="6"/>
  <c r="O39" i="6"/>
  <c r="L39" i="6"/>
  <c r="I39" i="6"/>
  <c r="P39" i="6" s="1"/>
  <c r="H38" i="6"/>
  <c r="I38" i="6" s="1"/>
  <c r="H37" i="6"/>
  <c r="I37" i="6" s="1"/>
  <c r="P37" i="6" s="1"/>
  <c r="H36" i="6"/>
  <c r="I36" i="6" s="1"/>
  <c r="H35" i="6"/>
  <c r="I35" i="6" s="1"/>
  <c r="P35" i="6" s="1"/>
  <c r="L34" i="6"/>
  <c r="H34" i="6"/>
  <c r="G34" i="6"/>
  <c r="L32" i="6"/>
  <c r="M32" i="6" s="1"/>
  <c r="H32" i="6"/>
  <c r="I32" i="6" s="1"/>
  <c r="L31" i="6"/>
  <c r="M31" i="6" s="1"/>
  <c r="H31" i="6"/>
  <c r="I31" i="6" s="1"/>
  <c r="M30" i="6"/>
  <c r="L30" i="6"/>
  <c r="H30" i="6"/>
  <c r="I30" i="6" s="1"/>
  <c r="M29" i="6"/>
  <c r="I29" i="6"/>
  <c r="L28" i="6"/>
  <c r="M28" i="6" s="1"/>
  <c r="I28" i="6"/>
  <c r="H28" i="6"/>
  <c r="L27" i="6"/>
  <c r="M27" i="6" s="1"/>
  <c r="H27" i="6"/>
  <c r="I27" i="6" s="1"/>
  <c r="M26" i="6"/>
  <c r="L26" i="6"/>
  <c r="H26" i="6"/>
  <c r="I26" i="6" s="1"/>
  <c r="L25" i="6"/>
  <c r="M25" i="6" s="1"/>
  <c r="H25" i="6"/>
  <c r="I25" i="6" s="1"/>
  <c r="L24" i="6"/>
  <c r="M24" i="6" s="1"/>
  <c r="I24" i="6"/>
  <c r="H24" i="6"/>
  <c r="M23" i="6"/>
  <c r="I23" i="6"/>
  <c r="P127" i="5"/>
  <c r="O127" i="5"/>
  <c r="P122" i="5"/>
  <c r="O122" i="5"/>
  <c r="L119" i="5"/>
  <c r="M119" i="5" s="1"/>
  <c r="H119" i="5"/>
  <c r="I119" i="5" s="1"/>
  <c r="M118" i="5"/>
  <c r="I118" i="5"/>
  <c r="L117" i="5"/>
  <c r="M117" i="5" s="1"/>
  <c r="H117" i="5"/>
  <c r="I117" i="5" s="1"/>
  <c r="L116" i="5"/>
  <c r="M116" i="5" s="1"/>
  <c r="H116" i="5"/>
  <c r="H115" i="5"/>
  <c r="I115" i="5" s="1"/>
  <c r="H114" i="5"/>
  <c r="L114" i="5" s="1"/>
  <c r="M114" i="5" s="1"/>
  <c r="H113" i="5"/>
  <c r="I113" i="5" s="1"/>
  <c r="M112" i="5"/>
  <c r="I112" i="5"/>
  <c r="L107" i="5"/>
  <c r="M107" i="5" s="1"/>
  <c r="H107" i="5"/>
  <c r="I107" i="5" s="1"/>
  <c r="L106" i="5"/>
  <c r="M106" i="5" s="1"/>
  <c r="H106" i="5"/>
  <c r="I106" i="5" s="1"/>
  <c r="M104" i="5"/>
  <c r="H104" i="5"/>
  <c r="I104" i="5" s="1"/>
  <c r="M103" i="5"/>
  <c r="H103" i="5"/>
  <c r="I103" i="5" s="1"/>
  <c r="M102" i="5"/>
  <c r="H102" i="5"/>
  <c r="I102" i="5" s="1"/>
  <c r="M101" i="5"/>
  <c r="H101" i="5"/>
  <c r="I101" i="5" s="1"/>
  <c r="M100" i="5"/>
  <c r="H100" i="5"/>
  <c r="I100" i="5" s="1"/>
  <c r="M99" i="5"/>
  <c r="H99" i="5"/>
  <c r="M98" i="5"/>
  <c r="H98" i="5"/>
  <c r="M97" i="5"/>
  <c r="H97" i="5"/>
  <c r="I97" i="5" s="1"/>
  <c r="L94" i="5"/>
  <c r="M94" i="5" s="1"/>
  <c r="H94" i="5"/>
  <c r="I94" i="5" s="1"/>
  <c r="L93" i="5"/>
  <c r="M93" i="5" s="1"/>
  <c r="H93" i="5"/>
  <c r="I93" i="5" s="1"/>
  <c r="L92" i="5"/>
  <c r="M92" i="5" s="1"/>
  <c r="H92" i="5"/>
  <c r="I92" i="5" s="1"/>
  <c r="M91" i="5"/>
  <c r="I91" i="5"/>
  <c r="L90" i="5"/>
  <c r="M90" i="5" s="1"/>
  <c r="H90" i="5"/>
  <c r="I90" i="5" s="1"/>
  <c r="L89" i="5"/>
  <c r="H89" i="5"/>
  <c r="I89" i="5" s="1"/>
  <c r="L88" i="5"/>
  <c r="M88" i="5" s="1"/>
  <c r="H88" i="5"/>
  <c r="I88" i="5" s="1"/>
  <c r="L87" i="5"/>
  <c r="H87" i="5"/>
  <c r="I87" i="5" s="1"/>
  <c r="L86" i="5"/>
  <c r="H86" i="5"/>
  <c r="M85" i="5"/>
  <c r="I85" i="5"/>
  <c r="L47" i="5"/>
  <c r="L48" i="5" s="1"/>
  <c r="H34" i="5"/>
  <c r="P65" i="5"/>
  <c r="O65" i="5"/>
  <c r="K65" i="5"/>
  <c r="P60" i="5"/>
  <c r="O60" i="5"/>
  <c r="K60" i="5"/>
  <c r="G122" i="5"/>
  <c r="L57" i="5"/>
  <c r="H57" i="5"/>
  <c r="I57" i="5" s="1"/>
  <c r="M56" i="5"/>
  <c r="I56" i="5"/>
  <c r="L55" i="5"/>
  <c r="M55" i="5" s="1"/>
  <c r="H55" i="5"/>
  <c r="I55" i="5" s="1"/>
  <c r="L54" i="5"/>
  <c r="H54" i="5"/>
  <c r="I54" i="5" s="1"/>
  <c r="H53" i="5"/>
  <c r="H52" i="5"/>
  <c r="L52" i="5" s="1"/>
  <c r="M52" i="5" s="1"/>
  <c r="H51" i="5"/>
  <c r="M50" i="5"/>
  <c r="I50" i="5"/>
  <c r="M49" i="5"/>
  <c r="I49" i="5"/>
  <c r="M47" i="5"/>
  <c r="H47" i="5"/>
  <c r="L45" i="5"/>
  <c r="M45" i="5" s="1"/>
  <c r="H45" i="5"/>
  <c r="I45" i="5" s="1"/>
  <c r="L44" i="5"/>
  <c r="M44" i="5" s="1"/>
  <c r="H44" i="5"/>
  <c r="I44" i="5" s="1"/>
  <c r="M42" i="5"/>
  <c r="I42" i="5"/>
  <c r="M41" i="5"/>
  <c r="I41" i="5"/>
  <c r="M40" i="5"/>
  <c r="I40" i="5"/>
  <c r="M39" i="5"/>
  <c r="I39" i="5"/>
  <c r="M38" i="5"/>
  <c r="H38" i="5"/>
  <c r="I38" i="5" s="1"/>
  <c r="M37" i="5"/>
  <c r="H37" i="5"/>
  <c r="I37" i="5" s="1"/>
  <c r="M36" i="5"/>
  <c r="H36" i="5"/>
  <c r="I36" i="5" s="1"/>
  <c r="M35" i="5"/>
  <c r="H35" i="5"/>
  <c r="L34" i="5"/>
  <c r="L32" i="5"/>
  <c r="H32" i="5"/>
  <c r="L31" i="5"/>
  <c r="M31" i="5" s="1"/>
  <c r="H31" i="5"/>
  <c r="I31" i="5" s="1"/>
  <c r="L30" i="5"/>
  <c r="M30" i="5" s="1"/>
  <c r="H30" i="5"/>
  <c r="I30" i="5" s="1"/>
  <c r="M29" i="5"/>
  <c r="I29" i="5"/>
  <c r="L28" i="5"/>
  <c r="M28" i="5" s="1"/>
  <c r="H28" i="5"/>
  <c r="I28" i="5" s="1"/>
  <c r="L27" i="5"/>
  <c r="M27" i="5" s="1"/>
  <c r="H27" i="5"/>
  <c r="I27" i="5" s="1"/>
  <c r="L26" i="5"/>
  <c r="M26" i="5" s="1"/>
  <c r="H26" i="5"/>
  <c r="I26" i="5" s="1"/>
  <c r="L25" i="5"/>
  <c r="M25" i="5" s="1"/>
  <c r="H25" i="5"/>
  <c r="I25" i="5" s="1"/>
  <c r="L24" i="5"/>
  <c r="M24" i="5" s="1"/>
  <c r="H24" i="5"/>
  <c r="M23" i="5"/>
  <c r="I23" i="5"/>
  <c r="P67" i="4"/>
  <c r="O67" i="4"/>
  <c r="K67" i="4"/>
  <c r="P62" i="4"/>
  <c r="O62" i="4"/>
  <c r="K62" i="4"/>
  <c r="L59" i="4"/>
  <c r="K59" i="4"/>
  <c r="H59" i="4"/>
  <c r="I59" i="4" s="1"/>
  <c r="L58" i="4"/>
  <c r="H58" i="4"/>
  <c r="K58" i="4"/>
  <c r="L57" i="4"/>
  <c r="H57" i="4"/>
  <c r="I57" i="4" s="1"/>
  <c r="K57" i="4"/>
  <c r="L56" i="4"/>
  <c r="H56" i="4"/>
  <c r="K56" i="4"/>
  <c r="H55" i="4"/>
  <c r="L55" i="4" s="1"/>
  <c r="K55" i="4"/>
  <c r="H54" i="4"/>
  <c r="L54" i="4" s="1"/>
  <c r="K54" i="4"/>
  <c r="H53" i="4"/>
  <c r="L53" i="4" s="1"/>
  <c r="K53" i="4"/>
  <c r="K51" i="4"/>
  <c r="K50" i="4"/>
  <c r="L49" i="4"/>
  <c r="L51" i="4" s="1"/>
  <c r="K49" i="4"/>
  <c r="L47" i="4"/>
  <c r="M47" i="4" s="1"/>
  <c r="H47" i="4"/>
  <c r="I47" i="4" s="1"/>
  <c r="L46" i="4"/>
  <c r="M46" i="4" s="1"/>
  <c r="H46" i="4"/>
  <c r="M44" i="4"/>
  <c r="H44" i="4"/>
  <c r="I44" i="4" s="1"/>
  <c r="M43" i="4"/>
  <c r="H43" i="4"/>
  <c r="I43" i="4" s="1"/>
  <c r="P43" i="4" s="1"/>
  <c r="M42" i="4"/>
  <c r="H42" i="4"/>
  <c r="M41" i="4"/>
  <c r="H41" i="4"/>
  <c r="I41" i="4" s="1"/>
  <c r="O41" i="4" s="1"/>
  <c r="M40" i="4"/>
  <c r="H40" i="4"/>
  <c r="I40" i="4" s="1"/>
  <c r="P40" i="4" s="1"/>
  <c r="M39" i="4"/>
  <c r="H39" i="4"/>
  <c r="I39" i="4" s="1"/>
  <c r="P39" i="4" s="1"/>
  <c r="M38" i="4"/>
  <c r="H38" i="4"/>
  <c r="I38" i="4" s="1"/>
  <c r="P38" i="4" s="1"/>
  <c r="M37" i="4"/>
  <c r="H37" i="4"/>
  <c r="I37" i="4" s="1"/>
  <c r="P37" i="4" s="1"/>
  <c r="L36" i="4"/>
  <c r="G36" i="4"/>
  <c r="K36" i="4" s="1"/>
  <c r="L34" i="4"/>
  <c r="M34" i="4" s="1"/>
  <c r="I34" i="4"/>
  <c r="H34" i="4"/>
  <c r="L33" i="4"/>
  <c r="M33" i="4" s="1"/>
  <c r="H33" i="4"/>
  <c r="I33" i="4" s="1"/>
  <c r="L32" i="4"/>
  <c r="H32" i="4"/>
  <c r="I32" i="4" s="1"/>
  <c r="M31" i="4"/>
  <c r="I31" i="4"/>
  <c r="L30" i="4"/>
  <c r="H30" i="4"/>
  <c r="L29" i="4"/>
  <c r="M29" i="4" s="1"/>
  <c r="H29" i="4"/>
  <c r="I29" i="4" s="1"/>
  <c r="L28" i="4"/>
  <c r="H28" i="4"/>
  <c r="L27" i="4"/>
  <c r="M27" i="4" s="1"/>
  <c r="H27" i="4"/>
  <c r="I27" i="4" s="1"/>
  <c r="L26" i="4"/>
  <c r="M26" i="4" s="1"/>
  <c r="H26" i="4"/>
  <c r="L25" i="4"/>
  <c r="M25" i="4" s="1"/>
  <c r="H25" i="4"/>
  <c r="I25" i="4" s="1"/>
  <c r="M24" i="4"/>
  <c r="O24" i="4" s="1"/>
  <c r="I24" i="4"/>
  <c r="M23" i="4"/>
  <c r="I23" i="4"/>
  <c r="M121" i="3"/>
  <c r="I121" i="3"/>
  <c r="M120" i="3"/>
  <c r="I120" i="3"/>
  <c r="L119" i="3"/>
  <c r="M119" i="3" s="1"/>
  <c r="H119" i="3"/>
  <c r="I119" i="3" s="1"/>
  <c r="L118" i="3"/>
  <c r="M118" i="3" s="1"/>
  <c r="H118" i="3"/>
  <c r="I118" i="3"/>
  <c r="H117" i="3"/>
  <c r="I117" i="3" s="1"/>
  <c r="H116" i="3"/>
  <c r="H115" i="3"/>
  <c r="M114" i="3"/>
  <c r="I114" i="3"/>
  <c r="L108" i="3"/>
  <c r="M105" i="3"/>
  <c r="I105" i="3"/>
  <c r="M104" i="3"/>
  <c r="I104" i="3"/>
  <c r="M103" i="3"/>
  <c r="H103" i="3"/>
  <c r="I103" i="3" s="1"/>
  <c r="M102" i="3"/>
  <c r="H102" i="3"/>
  <c r="I102" i="3" s="1"/>
  <c r="M101" i="3"/>
  <c r="H101" i="3"/>
  <c r="I101" i="3" s="1"/>
  <c r="M100" i="3"/>
  <c r="H100" i="3"/>
  <c r="I100" i="3" s="1"/>
  <c r="L99" i="3"/>
  <c r="L97" i="3"/>
  <c r="H97" i="3"/>
  <c r="I97" i="3" s="1"/>
  <c r="L96" i="3"/>
  <c r="M96" i="3" s="1"/>
  <c r="H96" i="3"/>
  <c r="I96" i="3" s="1"/>
  <c r="L95" i="3"/>
  <c r="H95" i="3"/>
  <c r="I95" i="3" s="1"/>
  <c r="M94" i="3"/>
  <c r="I94" i="3"/>
  <c r="L93" i="3"/>
  <c r="M93" i="3" s="1"/>
  <c r="H93" i="3"/>
  <c r="L92" i="3"/>
  <c r="M92" i="3" s="1"/>
  <c r="H92" i="3"/>
  <c r="I92" i="3" s="1"/>
  <c r="L91" i="3"/>
  <c r="M91" i="3" s="1"/>
  <c r="H91" i="3"/>
  <c r="L90" i="3"/>
  <c r="M90" i="3" s="1"/>
  <c r="H90" i="3"/>
  <c r="I90" i="3" s="1"/>
  <c r="L89" i="3"/>
  <c r="H89" i="3"/>
  <c r="I89" i="3" s="1"/>
  <c r="M88" i="3"/>
  <c r="I88" i="3"/>
  <c r="L87" i="3"/>
  <c r="M87" i="3" s="1"/>
  <c r="H87" i="3"/>
  <c r="I87" i="3" s="1"/>
  <c r="M86" i="3"/>
  <c r="I86" i="3"/>
  <c r="M58" i="3"/>
  <c r="I58" i="3"/>
  <c r="M57" i="3"/>
  <c r="I57" i="3"/>
  <c r="H56" i="3"/>
  <c r="L56" i="3" s="1"/>
  <c r="H55" i="3"/>
  <c r="H54" i="3"/>
  <c r="I54" i="3" s="1"/>
  <c r="H53" i="3"/>
  <c r="H52" i="3"/>
  <c r="M51" i="3"/>
  <c r="I51" i="3"/>
  <c r="L45" i="3"/>
  <c r="L49" i="3" s="1"/>
  <c r="M49" i="3" s="1"/>
  <c r="H45" i="3"/>
  <c r="K43" i="3"/>
  <c r="M43" i="3" s="1"/>
  <c r="I43" i="3"/>
  <c r="G106" i="3"/>
  <c r="M42" i="3"/>
  <c r="I42" i="3"/>
  <c r="M41" i="3"/>
  <c r="I41" i="3"/>
  <c r="M40" i="3"/>
  <c r="H40" i="3"/>
  <c r="I40" i="3" s="1"/>
  <c r="M39" i="3"/>
  <c r="H39" i="3"/>
  <c r="M38" i="3"/>
  <c r="H38" i="3"/>
  <c r="M37" i="3"/>
  <c r="H37" i="3"/>
  <c r="I37" i="3" s="1"/>
  <c r="L36" i="3"/>
  <c r="M36" i="3" s="1"/>
  <c r="H36" i="3"/>
  <c r="L34" i="3"/>
  <c r="M34" i="3" s="1"/>
  <c r="H34" i="3"/>
  <c r="L33" i="3"/>
  <c r="H33" i="3"/>
  <c r="I33" i="3"/>
  <c r="L32" i="3"/>
  <c r="M32" i="3" s="1"/>
  <c r="H32" i="3"/>
  <c r="I32" i="3" s="1"/>
  <c r="M31" i="3"/>
  <c r="I31" i="3"/>
  <c r="L30" i="3"/>
  <c r="M30" i="3" s="1"/>
  <c r="H30" i="3"/>
  <c r="I30" i="3" s="1"/>
  <c r="L29" i="3"/>
  <c r="H29" i="3"/>
  <c r="I29" i="3" s="1"/>
  <c r="L28" i="3"/>
  <c r="M28" i="3" s="1"/>
  <c r="H28" i="3"/>
  <c r="I28" i="3" s="1"/>
  <c r="L27" i="3"/>
  <c r="H27" i="3"/>
  <c r="I27" i="3" s="1"/>
  <c r="L26" i="3"/>
  <c r="M26" i="3" s="1"/>
  <c r="H26" i="3"/>
  <c r="I26" i="3" s="1"/>
  <c r="M25" i="3"/>
  <c r="I25" i="3"/>
  <c r="L24" i="3"/>
  <c r="M24" i="3" s="1"/>
  <c r="H24" i="3"/>
  <c r="I24" i="3" s="1"/>
  <c r="M23" i="3"/>
  <c r="I23" i="3"/>
  <c r="O23" i="3" s="1"/>
  <c r="K111" i="2"/>
  <c r="G111" i="2"/>
  <c r="L108" i="2"/>
  <c r="M108" i="2" s="1"/>
  <c r="H108" i="2"/>
  <c r="I108" i="2" s="1"/>
  <c r="L107" i="2"/>
  <c r="H107" i="2"/>
  <c r="I107" i="2" s="1"/>
  <c r="L106" i="2"/>
  <c r="M106" i="2" s="1"/>
  <c r="H106" i="2"/>
  <c r="I106" i="2" s="1"/>
  <c r="L105" i="2"/>
  <c r="M105" i="2" s="1"/>
  <c r="H105" i="2"/>
  <c r="I105" i="2" s="1"/>
  <c r="H104" i="2"/>
  <c r="H103" i="2"/>
  <c r="I103" i="2" s="1"/>
  <c r="H102" i="2"/>
  <c r="M101" i="2"/>
  <c r="I101" i="2"/>
  <c r="L95" i="2"/>
  <c r="L100" i="2" s="1"/>
  <c r="M100" i="2" s="1"/>
  <c r="H95" i="2"/>
  <c r="H100" i="2" s="1"/>
  <c r="I100" i="2" s="1"/>
  <c r="M92" i="2"/>
  <c r="I92" i="2"/>
  <c r="M91" i="2"/>
  <c r="I91" i="2"/>
  <c r="M90" i="2"/>
  <c r="H90" i="2"/>
  <c r="I90" i="2" s="1"/>
  <c r="M89" i="2"/>
  <c r="H89" i="2"/>
  <c r="I89" i="2" s="1"/>
  <c r="M88" i="2"/>
  <c r="H88" i="2"/>
  <c r="I88" i="2" s="1"/>
  <c r="M87" i="2"/>
  <c r="H87" i="2"/>
  <c r="I87" i="2" s="1"/>
  <c r="L86" i="2"/>
  <c r="H86" i="2"/>
  <c r="L84" i="2"/>
  <c r="M84" i="2" s="1"/>
  <c r="H84" i="2"/>
  <c r="I84" i="2" s="1"/>
  <c r="L83" i="2"/>
  <c r="M83" i="2" s="1"/>
  <c r="H83" i="2"/>
  <c r="I83" i="2" s="1"/>
  <c r="M82" i="2"/>
  <c r="I82" i="2"/>
  <c r="M81" i="2"/>
  <c r="I81" i="2"/>
  <c r="M80" i="2"/>
  <c r="I80" i="2"/>
  <c r="M79" i="2"/>
  <c r="I79" i="2"/>
  <c r="M78" i="2"/>
  <c r="I78" i="2"/>
  <c r="M77" i="2"/>
  <c r="I77" i="2"/>
  <c r="K57" i="2"/>
  <c r="L54" i="2"/>
  <c r="M54" i="2" s="1"/>
  <c r="K54" i="2"/>
  <c r="I54" i="2"/>
  <c r="L53" i="2"/>
  <c r="K53" i="2"/>
  <c r="L52" i="2"/>
  <c r="H52" i="2"/>
  <c r="I52" i="2" s="1"/>
  <c r="L51" i="2"/>
  <c r="H51" i="2"/>
  <c r="I51" i="2" s="1"/>
  <c r="H50" i="2"/>
  <c r="L50" i="2" s="1"/>
  <c r="H49" i="2"/>
  <c r="L49" i="2" s="1"/>
  <c r="H48" i="2"/>
  <c r="L48" i="2" s="1"/>
  <c r="L41" i="2"/>
  <c r="H41" i="2"/>
  <c r="G93" i="2"/>
  <c r="M38" i="2"/>
  <c r="I38" i="2"/>
  <c r="M37" i="2"/>
  <c r="I37" i="2"/>
  <c r="P37" i="2" s="1"/>
  <c r="M36" i="2"/>
  <c r="H36" i="2"/>
  <c r="I36" i="2" s="1"/>
  <c r="M35" i="2"/>
  <c r="H35" i="2"/>
  <c r="I35" i="2" s="1"/>
  <c r="M34" i="2"/>
  <c r="H34" i="2"/>
  <c r="I34" i="2" s="1"/>
  <c r="M33" i="2"/>
  <c r="H33" i="2"/>
  <c r="I33" i="2" s="1"/>
  <c r="L32" i="2"/>
  <c r="H32" i="2"/>
  <c r="I32" i="2" s="1"/>
  <c r="L30" i="2"/>
  <c r="M30" i="2" s="1"/>
  <c r="H30" i="2"/>
  <c r="I30" i="2" s="1"/>
  <c r="L29" i="2"/>
  <c r="M29" i="2" s="1"/>
  <c r="H29" i="2"/>
  <c r="I29" i="2" s="1"/>
  <c r="M28" i="2"/>
  <c r="I28" i="2"/>
  <c r="M27" i="2"/>
  <c r="I27" i="2"/>
  <c r="M26" i="2"/>
  <c r="I26" i="2"/>
  <c r="M25" i="2"/>
  <c r="I25" i="2"/>
  <c r="M24" i="2"/>
  <c r="I24" i="2"/>
  <c r="M23" i="2"/>
  <c r="I23" i="2"/>
  <c r="L171" i="1"/>
  <c r="H171" i="1"/>
  <c r="L170" i="1"/>
  <c r="H170" i="1"/>
  <c r="H169" i="1"/>
  <c r="L169" i="1" s="1"/>
  <c r="H168" i="1"/>
  <c r="L168" i="1" s="1"/>
  <c r="H167" i="1"/>
  <c r="L167" i="1" s="1"/>
  <c r="H166" i="1"/>
  <c r="L166" i="1" s="1"/>
  <c r="H165" i="1"/>
  <c r="L165" i="1" s="1"/>
  <c r="L158" i="1"/>
  <c r="L163" i="1" s="1"/>
  <c r="H158" i="1"/>
  <c r="H162" i="1" s="1"/>
  <c r="M155" i="1"/>
  <c r="I155" i="1"/>
  <c r="B155" i="1"/>
  <c r="M154" i="1"/>
  <c r="I154" i="1"/>
  <c r="B154" i="1"/>
  <c r="M153" i="1"/>
  <c r="H153" i="1"/>
  <c r="I153" i="1" s="1"/>
  <c r="B153" i="1"/>
  <c r="M152" i="1"/>
  <c r="H152" i="1"/>
  <c r="I152" i="1" s="1"/>
  <c r="B152" i="1"/>
  <c r="M151" i="1"/>
  <c r="H151" i="1"/>
  <c r="I151" i="1" s="1"/>
  <c r="B151" i="1"/>
  <c r="M150" i="1"/>
  <c r="H150" i="1"/>
  <c r="I150" i="1" s="1"/>
  <c r="B150" i="1"/>
  <c r="L149" i="1"/>
  <c r="H149" i="1"/>
  <c r="L147" i="1"/>
  <c r="M147" i="1" s="1"/>
  <c r="H147" i="1"/>
  <c r="I147" i="1" s="1"/>
  <c r="P147" i="1" s="1"/>
  <c r="B147" i="1"/>
  <c r="L146" i="1"/>
  <c r="H146" i="1"/>
  <c r="M145" i="1"/>
  <c r="I145" i="1"/>
  <c r="M144" i="1"/>
  <c r="I144" i="1"/>
  <c r="M143" i="1"/>
  <c r="I143" i="1"/>
  <c r="M142" i="1"/>
  <c r="I142" i="1"/>
  <c r="M141" i="1"/>
  <c r="I141" i="1"/>
  <c r="M140" i="1"/>
  <c r="I140" i="1"/>
  <c r="M139" i="1"/>
  <c r="I139" i="1"/>
  <c r="M138" i="1"/>
  <c r="I138" i="1"/>
  <c r="M137" i="1"/>
  <c r="I137" i="1"/>
  <c r="H114" i="1"/>
  <c r="L114" i="1" s="1"/>
  <c r="H113" i="1"/>
  <c r="L113" i="1" s="1"/>
  <c r="H112" i="1"/>
  <c r="L112" i="1" s="1"/>
  <c r="H111" i="1"/>
  <c r="L111" i="1" s="1"/>
  <c r="H110" i="1"/>
  <c r="L110" i="1" s="1"/>
  <c r="H109" i="1"/>
  <c r="L109" i="1" s="1"/>
  <c r="H108" i="1"/>
  <c r="L108" i="1" s="1"/>
  <c r="G104" i="1"/>
  <c r="L101" i="1"/>
  <c r="K101" i="1"/>
  <c r="H101" i="1"/>
  <c r="H104" i="1" s="1"/>
  <c r="M98" i="1"/>
  <c r="I98" i="1"/>
  <c r="B98" i="1"/>
  <c r="M97" i="1"/>
  <c r="I97" i="1"/>
  <c r="B97" i="1"/>
  <c r="M96" i="1"/>
  <c r="H96" i="1"/>
  <c r="I96" i="1" s="1"/>
  <c r="B96" i="1"/>
  <c r="M95" i="1"/>
  <c r="H95" i="1"/>
  <c r="I95" i="1" s="1"/>
  <c r="B95" i="1"/>
  <c r="M94" i="1"/>
  <c r="H94" i="1"/>
  <c r="I94" i="1" s="1"/>
  <c r="B94" i="1"/>
  <c r="M93" i="1"/>
  <c r="H93" i="1"/>
  <c r="I93" i="1" s="1"/>
  <c r="B93" i="1"/>
  <c r="L92" i="1"/>
  <c r="H92" i="1"/>
  <c r="L90" i="1"/>
  <c r="H90" i="1"/>
  <c r="I90" i="1" s="1"/>
  <c r="B90" i="1"/>
  <c r="L89" i="1"/>
  <c r="H89" i="1"/>
  <c r="M88" i="1"/>
  <c r="I88" i="1"/>
  <c r="M87" i="1"/>
  <c r="I87" i="1"/>
  <c r="M86" i="1"/>
  <c r="I86" i="1"/>
  <c r="M85" i="1"/>
  <c r="I85" i="1"/>
  <c r="M84" i="1"/>
  <c r="I84" i="1"/>
  <c r="M83" i="1"/>
  <c r="I83" i="1"/>
  <c r="M82" i="1"/>
  <c r="I82" i="1"/>
  <c r="M81" i="1"/>
  <c r="I81" i="1"/>
  <c r="M80" i="1"/>
  <c r="I80" i="1"/>
  <c r="K60" i="1"/>
  <c r="L57" i="1"/>
  <c r="G57" i="1"/>
  <c r="G114" i="1" s="1"/>
  <c r="G171" i="1" s="1"/>
  <c r="L56" i="1"/>
  <c r="I56" i="1"/>
  <c r="L55" i="1"/>
  <c r="K55" i="1"/>
  <c r="L54" i="1"/>
  <c r="K53" i="1"/>
  <c r="H53" i="1"/>
  <c r="L53" i="1" s="1"/>
  <c r="M53" i="1" s="1"/>
  <c r="G110" i="1"/>
  <c r="K52" i="1"/>
  <c r="H52" i="1"/>
  <c r="L52" i="1" s="1"/>
  <c r="K51" i="1"/>
  <c r="H51" i="1"/>
  <c r="L51" i="1" s="1"/>
  <c r="G108" i="1"/>
  <c r="K49" i="1"/>
  <c r="G106" i="1"/>
  <c r="K47" i="1"/>
  <c r="L44" i="1"/>
  <c r="L48" i="1" s="1"/>
  <c r="H44" i="1"/>
  <c r="M41" i="1"/>
  <c r="I41" i="1"/>
  <c r="M40" i="1"/>
  <c r="I40" i="1"/>
  <c r="M39" i="1"/>
  <c r="H39" i="1"/>
  <c r="I39" i="1" s="1"/>
  <c r="M38" i="1"/>
  <c r="H38" i="1"/>
  <c r="I38" i="1" s="1"/>
  <c r="M37" i="1"/>
  <c r="H37" i="1"/>
  <c r="I37" i="1" s="1"/>
  <c r="M36" i="1"/>
  <c r="H36" i="1"/>
  <c r="I36" i="1" s="1"/>
  <c r="L35" i="1"/>
  <c r="H35" i="1"/>
  <c r="G35" i="1"/>
  <c r="L33" i="1"/>
  <c r="M33" i="1" s="1"/>
  <c r="H33" i="1"/>
  <c r="L32" i="1"/>
  <c r="M32" i="1" s="1"/>
  <c r="K89" i="1"/>
  <c r="K146" i="1" s="1"/>
  <c r="M146" i="1" s="1"/>
  <c r="H32" i="1"/>
  <c r="G89" i="1"/>
  <c r="G146" i="1" s="1"/>
  <c r="M31" i="1"/>
  <c r="I31" i="1"/>
  <c r="M30" i="1"/>
  <c r="I30" i="1"/>
  <c r="M29" i="1"/>
  <c r="I29" i="1"/>
  <c r="M28" i="1"/>
  <c r="I28" i="1"/>
  <c r="M27" i="1"/>
  <c r="I27" i="1"/>
  <c r="M26" i="1"/>
  <c r="I26" i="1"/>
  <c r="O26" i="1" s="1"/>
  <c r="M25" i="1"/>
  <c r="I25" i="1"/>
  <c r="M24" i="1"/>
  <c r="I24" i="1"/>
  <c r="M23" i="1"/>
  <c r="I23" i="1"/>
  <c r="M36" i="4" l="1"/>
  <c r="M59" i="4"/>
  <c r="O50" i="8"/>
  <c r="O41" i="8"/>
  <c r="P31" i="7"/>
  <c r="O38" i="7"/>
  <c r="L46" i="7"/>
  <c r="M46" i="7" s="1"/>
  <c r="P54" i="7"/>
  <c r="O48" i="7"/>
  <c r="I34" i="6"/>
  <c r="O52" i="6"/>
  <c r="P56" i="6"/>
  <c r="O30" i="6"/>
  <c r="O54" i="6"/>
  <c r="O37" i="6"/>
  <c r="I51" i="6"/>
  <c r="P118" i="5"/>
  <c r="P56" i="5"/>
  <c r="O90" i="5"/>
  <c r="O97" i="5"/>
  <c r="O42" i="5"/>
  <c r="P42" i="5"/>
  <c r="P37" i="5"/>
  <c r="P41" i="5"/>
  <c r="P94" i="5"/>
  <c r="P100" i="5"/>
  <c r="P102" i="5"/>
  <c r="O31" i="5"/>
  <c r="P31" i="5" s="1"/>
  <c r="O112" i="5"/>
  <c r="P112" i="5" s="1"/>
  <c r="P97" i="5"/>
  <c r="P91" i="5"/>
  <c r="O117" i="5"/>
  <c r="P117" i="5" s="1"/>
  <c r="P25" i="5"/>
  <c r="O107" i="5"/>
  <c r="P31" i="4"/>
  <c r="P41" i="4"/>
  <c r="I55" i="4"/>
  <c r="P36" i="2"/>
  <c r="P78" i="2"/>
  <c r="P87" i="2"/>
  <c r="O30" i="2"/>
  <c r="K56" i="1"/>
  <c r="L161" i="1"/>
  <c r="O155" i="1"/>
  <c r="O154" i="1"/>
  <c r="O41" i="1"/>
  <c r="M55" i="1"/>
  <c r="I104" i="1"/>
  <c r="M52" i="1"/>
  <c r="K57" i="1"/>
  <c r="M89" i="1"/>
  <c r="M51" i="1"/>
  <c r="I57" i="1"/>
  <c r="I101" i="1"/>
  <c r="H102" i="1"/>
  <c r="I102" i="1" s="1"/>
  <c r="P36" i="1"/>
  <c r="P39" i="1"/>
  <c r="P83" i="1"/>
  <c r="O85" i="1"/>
  <c r="O87" i="1"/>
  <c r="P93" i="1"/>
  <c r="O137" i="1"/>
  <c r="P153" i="1"/>
  <c r="L159" i="1"/>
  <c r="P54" i="8"/>
  <c r="O52" i="8"/>
  <c r="P52" i="8" s="1"/>
  <c r="P30" i="8"/>
  <c r="O36" i="8"/>
  <c r="P40" i="8"/>
  <c r="P55" i="8"/>
  <c r="O37" i="7"/>
  <c r="M45" i="7"/>
  <c r="M34" i="7"/>
  <c r="P40" i="7"/>
  <c r="O44" i="6"/>
  <c r="O35" i="6"/>
  <c r="O41" i="6"/>
  <c r="L53" i="6"/>
  <c r="M53" i="6" s="1"/>
  <c r="O53" i="6" s="1"/>
  <c r="P24" i="6"/>
  <c r="O45" i="6"/>
  <c r="P45" i="6" s="1"/>
  <c r="O28" i="6"/>
  <c r="P28" i="6" s="1"/>
  <c r="I47" i="6"/>
  <c r="P36" i="5"/>
  <c r="O36" i="5"/>
  <c r="O119" i="5"/>
  <c r="P119" i="5" s="1"/>
  <c r="P92" i="5"/>
  <c r="P103" i="5"/>
  <c r="P27" i="5"/>
  <c r="O44" i="5"/>
  <c r="P44" i="5" s="1"/>
  <c r="O49" i="5"/>
  <c r="L50" i="4"/>
  <c r="M50" i="4" s="1"/>
  <c r="I53" i="4"/>
  <c r="P25" i="4"/>
  <c r="P44" i="4"/>
  <c r="P37" i="3"/>
  <c r="I52" i="3"/>
  <c r="P58" i="3"/>
  <c r="I116" i="3"/>
  <c r="L115" i="3"/>
  <c r="M115" i="3" s="1"/>
  <c r="O31" i="3"/>
  <c r="P103" i="3"/>
  <c r="L53" i="3"/>
  <c r="M53" i="3" s="1"/>
  <c r="P57" i="3"/>
  <c r="O114" i="3"/>
  <c r="L117" i="3"/>
  <c r="M117" i="3" s="1"/>
  <c r="P121" i="3"/>
  <c r="I115" i="3"/>
  <c r="O115" i="3" s="1"/>
  <c r="P115" i="3" s="1"/>
  <c r="I56" i="3"/>
  <c r="P92" i="3"/>
  <c r="L116" i="3"/>
  <c r="M116" i="3" s="1"/>
  <c r="P32" i="3"/>
  <c r="P26" i="3"/>
  <c r="P31" i="3"/>
  <c r="P40" i="3"/>
  <c r="O51" i="3"/>
  <c r="P51" i="3" s="1"/>
  <c r="P102" i="3"/>
  <c r="O119" i="3"/>
  <c r="P119" i="3" s="1"/>
  <c r="P30" i="2"/>
  <c r="M53" i="2"/>
  <c r="L103" i="2"/>
  <c r="M103" i="2" s="1"/>
  <c r="P38" i="2"/>
  <c r="P54" i="2"/>
  <c r="P79" i="2"/>
  <c r="P84" i="2"/>
  <c r="I95" i="2"/>
  <c r="P33" i="2"/>
  <c r="P83" i="2"/>
  <c r="P88" i="2"/>
  <c r="P92" i="2"/>
  <c r="P41" i="1"/>
  <c r="M57" i="1"/>
  <c r="P84" i="1"/>
  <c r="P86" i="1"/>
  <c r="P140" i="1"/>
  <c r="P154" i="1"/>
  <c r="P155" i="1"/>
  <c r="I158" i="1"/>
  <c r="K35" i="1"/>
  <c r="M35" i="1" s="1"/>
  <c r="O81" i="1"/>
  <c r="P81" i="1" s="1"/>
  <c r="O93" i="1"/>
  <c r="O94" i="1"/>
  <c r="I34" i="8"/>
  <c r="O25" i="8"/>
  <c r="M34" i="8"/>
  <c r="O23" i="8"/>
  <c r="P23" i="8" s="1"/>
  <c r="O24" i="8"/>
  <c r="P24" i="8" s="1"/>
  <c r="O26" i="8"/>
  <c r="O28" i="8"/>
  <c r="P25" i="8"/>
  <c r="P26" i="8"/>
  <c r="O27" i="8"/>
  <c r="P27" i="8" s="1"/>
  <c r="P28" i="8"/>
  <c r="O29" i="8"/>
  <c r="P29" i="8" s="1"/>
  <c r="P37" i="8"/>
  <c r="O37" i="8"/>
  <c r="O38" i="8"/>
  <c r="L48" i="8"/>
  <c r="M48" i="8" s="1"/>
  <c r="L46" i="8"/>
  <c r="M46" i="8" s="1"/>
  <c r="L44" i="8"/>
  <c r="M44" i="8" s="1"/>
  <c r="M43" i="8"/>
  <c r="O31" i="8"/>
  <c r="P33" i="8"/>
  <c r="O39" i="8"/>
  <c r="O40" i="8"/>
  <c r="P50" i="8"/>
  <c r="O51" i="8"/>
  <c r="P51" i="8" s="1"/>
  <c r="O56" i="8"/>
  <c r="H43" i="8"/>
  <c r="H35" i="8"/>
  <c r="I35" i="8" s="1"/>
  <c r="O30" i="8"/>
  <c r="O49" i="8"/>
  <c r="P49" i="8" s="1"/>
  <c r="P31" i="8"/>
  <c r="O32" i="8"/>
  <c r="P38" i="8"/>
  <c r="L47" i="8"/>
  <c r="M47" i="8" s="1"/>
  <c r="K35" i="8"/>
  <c r="M35" i="8" s="1"/>
  <c r="I53" i="8"/>
  <c r="O53" i="8" s="1"/>
  <c r="O54" i="8"/>
  <c r="O55" i="8"/>
  <c r="O26" i="7"/>
  <c r="P26" i="7"/>
  <c r="O27" i="7"/>
  <c r="M33" i="7"/>
  <c r="O24" i="7"/>
  <c r="O28" i="7"/>
  <c r="P28" i="7" s="1"/>
  <c r="P24" i="7"/>
  <c r="O25" i="7"/>
  <c r="P25" i="7" s="1"/>
  <c r="P27" i="7"/>
  <c r="K63" i="7"/>
  <c r="H45" i="7"/>
  <c r="H34" i="7"/>
  <c r="I34" i="7" s="1"/>
  <c r="O34" i="7" s="1"/>
  <c r="I29" i="7"/>
  <c r="P29" i="7" s="1"/>
  <c r="O39" i="7"/>
  <c r="P48" i="7"/>
  <c r="O35" i="7"/>
  <c r="P30" i="7"/>
  <c r="O31" i="7"/>
  <c r="O32" i="7"/>
  <c r="P35" i="7"/>
  <c r="P37" i="7"/>
  <c r="I52" i="7"/>
  <c r="O53" i="7"/>
  <c r="P53" i="7" s="1"/>
  <c r="P32" i="7"/>
  <c r="I36" i="7"/>
  <c r="P39" i="7"/>
  <c r="I42" i="7"/>
  <c r="O50" i="7"/>
  <c r="O54" i="7"/>
  <c r="O55" i="7"/>
  <c r="P55" i="7" s="1"/>
  <c r="O40" i="7"/>
  <c r="L49" i="7"/>
  <c r="M49" i="7" s="1"/>
  <c r="I50" i="7"/>
  <c r="L51" i="7"/>
  <c r="M51" i="7" s="1"/>
  <c r="M43" i="7"/>
  <c r="O31" i="6"/>
  <c r="P31" i="6" s="1"/>
  <c r="I33" i="6"/>
  <c r="O23" i="6"/>
  <c r="P23" i="6" s="1"/>
  <c r="P27" i="6"/>
  <c r="P29" i="6"/>
  <c r="O29" i="6"/>
  <c r="P25" i="6"/>
  <c r="O25" i="6"/>
  <c r="O27" i="6"/>
  <c r="P32" i="6"/>
  <c r="O32" i="6"/>
  <c r="O24" i="6"/>
  <c r="O26" i="6"/>
  <c r="P26" i="6" s="1"/>
  <c r="P30" i="6"/>
  <c r="P40" i="6"/>
  <c r="O40" i="6"/>
  <c r="P44" i="6"/>
  <c r="O51" i="6"/>
  <c r="P51" i="6" s="1"/>
  <c r="P52" i="6"/>
  <c r="P53" i="6"/>
  <c r="I55" i="6"/>
  <c r="K65" i="6"/>
  <c r="P36" i="6"/>
  <c r="O36" i="6"/>
  <c r="P42" i="6"/>
  <c r="O42" i="6"/>
  <c r="K49" i="6"/>
  <c r="I49" i="6"/>
  <c r="K34" i="6"/>
  <c r="M34" i="6" s="1"/>
  <c r="K60" i="6"/>
  <c r="M33" i="6"/>
  <c r="P38" i="6"/>
  <c r="O38" i="6"/>
  <c r="L48" i="6"/>
  <c r="M48" i="6" s="1"/>
  <c r="M47" i="6"/>
  <c r="O50" i="6"/>
  <c r="P50" i="6" s="1"/>
  <c r="P54" i="6"/>
  <c r="O55" i="6"/>
  <c r="O56" i="6"/>
  <c r="I57" i="6"/>
  <c r="O29" i="5"/>
  <c r="O28" i="5"/>
  <c r="O39" i="5"/>
  <c r="P39" i="5"/>
  <c r="O26" i="5"/>
  <c r="O30" i="5"/>
  <c r="O38" i="5"/>
  <c r="P38" i="5"/>
  <c r="O41" i="5"/>
  <c r="O45" i="5"/>
  <c r="P45" i="5" s="1"/>
  <c r="L53" i="5"/>
  <c r="M53" i="5" s="1"/>
  <c r="I53" i="5"/>
  <c r="H109" i="5"/>
  <c r="H96" i="5"/>
  <c r="I96" i="5" s="1"/>
  <c r="I34" i="5"/>
  <c r="O23" i="5"/>
  <c r="P23" i="5" s="1"/>
  <c r="P26" i="5"/>
  <c r="P28" i="5"/>
  <c r="P29" i="5"/>
  <c r="P30" i="5"/>
  <c r="O50" i="5"/>
  <c r="P50" i="5" s="1"/>
  <c r="M32" i="5"/>
  <c r="I35" i="5"/>
  <c r="O40" i="5"/>
  <c r="P49" i="5"/>
  <c r="P90" i="5"/>
  <c r="O91" i="5"/>
  <c r="O93" i="5"/>
  <c r="P93" i="5" s="1"/>
  <c r="I24" i="5"/>
  <c r="P24" i="5" s="1"/>
  <c r="O25" i="5"/>
  <c r="O27" i="5"/>
  <c r="M34" i="5"/>
  <c r="O37" i="5"/>
  <c r="L51" i="5"/>
  <c r="M51" i="5" s="1"/>
  <c r="I51" i="5"/>
  <c r="M54" i="5"/>
  <c r="O55" i="5"/>
  <c r="P55" i="5" s="1"/>
  <c r="O56" i="5"/>
  <c r="I32" i="5"/>
  <c r="P40" i="5"/>
  <c r="I47" i="5"/>
  <c r="H48" i="5"/>
  <c r="I48" i="5" s="1"/>
  <c r="M48" i="5"/>
  <c r="O88" i="5"/>
  <c r="P88" i="5" s="1"/>
  <c r="O104" i="5"/>
  <c r="P104" i="5"/>
  <c r="P107" i="5"/>
  <c r="L109" i="5"/>
  <c r="L96" i="5"/>
  <c r="M96" i="5" s="1"/>
  <c r="M87" i="5"/>
  <c r="M89" i="5"/>
  <c r="O94" i="5"/>
  <c r="O101" i="5"/>
  <c r="P101" i="5"/>
  <c r="O106" i="5"/>
  <c r="P106" i="5" s="1"/>
  <c r="M57" i="5"/>
  <c r="M86" i="5"/>
  <c r="I116" i="5"/>
  <c r="O116" i="5" s="1"/>
  <c r="I52" i="5"/>
  <c r="O52" i="5" s="1"/>
  <c r="O85" i="5"/>
  <c r="P85" i="5" s="1"/>
  <c r="I86" i="5"/>
  <c r="K122" i="5"/>
  <c r="G127" i="5"/>
  <c r="I98" i="5"/>
  <c r="O102" i="5"/>
  <c r="I114" i="5"/>
  <c r="O118" i="5"/>
  <c r="O92" i="5"/>
  <c r="I99" i="5"/>
  <c r="P99" i="5" s="1"/>
  <c r="O100" i="5"/>
  <c r="O103" i="5"/>
  <c r="L113" i="5"/>
  <c r="M113" i="5" s="1"/>
  <c r="L115" i="5"/>
  <c r="M115" i="5" s="1"/>
  <c r="O34" i="4"/>
  <c r="M57" i="4"/>
  <c r="M32" i="4"/>
  <c r="P34" i="4"/>
  <c r="O47" i="4"/>
  <c r="P47" i="4" s="1"/>
  <c r="M49" i="4"/>
  <c r="H49" i="4"/>
  <c r="H36" i="4"/>
  <c r="I36" i="4" s="1"/>
  <c r="O36" i="4" s="1"/>
  <c r="P24" i="4"/>
  <c r="O25" i="4"/>
  <c r="I26" i="4"/>
  <c r="P26" i="4" s="1"/>
  <c r="I28" i="4"/>
  <c r="M30" i="4"/>
  <c r="O31" i="4"/>
  <c r="O33" i="4"/>
  <c r="P33" i="4" s="1"/>
  <c r="O23" i="4"/>
  <c r="P23" i="4" s="1"/>
  <c r="O27" i="4"/>
  <c r="P27" i="4" s="1"/>
  <c r="M28" i="4"/>
  <c r="M35" i="4" s="1"/>
  <c r="O29" i="4"/>
  <c r="P29" i="4" s="1"/>
  <c r="I30" i="4"/>
  <c r="K52" i="4"/>
  <c r="I52" i="4"/>
  <c r="I56" i="4"/>
  <c r="I58" i="4"/>
  <c r="O37" i="4"/>
  <c r="O43" i="4"/>
  <c r="I46" i="4"/>
  <c r="O46" i="4" s="1"/>
  <c r="M51" i="4"/>
  <c r="M53" i="4"/>
  <c r="M54" i="4"/>
  <c r="M55" i="4"/>
  <c r="M56" i="4"/>
  <c r="M58" i="4"/>
  <c r="I54" i="4"/>
  <c r="I42" i="4"/>
  <c r="O59" i="4"/>
  <c r="P59" i="4" s="1"/>
  <c r="O38" i="4"/>
  <c r="O39" i="4"/>
  <c r="O40" i="4"/>
  <c r="O44" i="4"/>
  <c r="O28" i="3"/>
  <c r="P28" i="3" s="1"/>
  <c r="O43" i="3"/>
  <c r="P43" i="3" s="1"/>
  <c r="O26" i="3"/>
  <c r="H50" i="3"/>
  <c r="I50" i="3" s="1"/>
  <c r="H48" i="3"/>
  <c r="I48" i="3" s="1"/>
  <c r="H46" i="3"/>
  <c r="I46" i="3" s="1"/>
  <c r="I45" i="3"/>
  <c r="I38" i="3"/>
  <c r="K109" i="3"/>
  <c r="G129" i="3"/>
  <c r="K66" i="3"/>
  <c r="O94" i="3"/>
  <c r="P94" i="3"/>
  <c r="M27" i="3"/>
  <c r="M29" i="3"/>
  <c r="O30" i="3"/>
  <c r="P30" i="3" s="1"/>
  <c r="G99" i="3"/>
  <c r="K99" i="3"/>
  <c r="I39" i="3"/>
  <c r="O40" i="3"/>
  <c r="P41" i="3"/>
  <c r="L50" i="3"/>
  <c r="M50" i="3" s="1"/>
  <c r="L48" i="3"/>
  <c r="M48" i="3" s="1"/>
  <c r="L46" i="3"/>
  <c r="M46" i="3" s="1"/>
  <c r="H49" i="3"/>
  <c r="I49" i="3" s="1"/>
  <c r="O49" i="3" s="1"/>
  <c r="L54" i="3"/>
  <c r="M54" i="3" s="1"/>
  <c r="I53" i="3"/>
  <c r="O53" i="3" s="1"/>
  <c r="O58" i="3"/>
  <c r="O90" i="3"/>
  <c r="P101" i="3"/>
  <c r="O101" i="3"/>
  <c r="O42" i="3"/>
  <c r="M56" i="3"/>
  <c r="O86" i="3"/>
  <c r="P86" i="3" s="1"/>
  <c r="O87" i="3"/>
  <c r="P87" i="3" s="1"/>
  <c r="H108" i="3"/>
  <c r="H99" i="3"/>
  <c r="P23" i="3"/>
  <c r="O24" i="3"/>
  <c r="P24" i="3" s="1"/>
  <c r="O32" i="3"/>
  <c r="I55" i="3"/>
  <c r="O57" i="3"/>
  <c r="O88" i="3"/>
  <c r="P88" i="3" s="1"/>
  <c r="O96" i="3"/>
  <c r="P96" i="3" s="1"/>
  <c r="O25" i="3"/>
  <c r="P25" i="3" s="1"/>
  <c r="M33" i="3"/>
  <c r="I34" i="3"/>
  <c r="P34" i="3" s="1"/>
  <c r="I36" i="3"/>
  <c r="O36" i="3" s="1"/>
  <c r="O41" i="3"/>
  <c r="P42" i="3"/>
  <c r="M45" i="3"/>
  <c r="L55" i="3"/>
  <c r="P90" i="3"/>
  <c r="M95" i="3"/>
  <c r="I106" i="3"/>
  <c r="K106" i="3"/>
  <c r="M106" i="3" s="1"/>
  <c r="L52" i="3"/>
  <c r="M52" i="3" s="1"/>
  <c r="M89" i="3"/>
  <c r="I91" i="3"/>
  <c r="O92" i="3"/>
  <c r="I93" i="3"/>
  <c r="P100" i="3"/>
  <c r="O102" i="3"/>
  <c r="O103" i="3"/>
  <c r="O120" i="3"/>
  <c r="M97" i="3"/>
  <c r="O37" i="3"/>
  <c r="K108" i="3"/>
  <c r="M108" i="3" s="1"/>
  <c r="G124" i="3"/>
  <c r="K61" i="3"/>
  <c r="M99" i="3"/>
  <c r="O100" i="3"/>
  <c r="O118" i="3"/>
  <c r="P118" i="3" s="1"/>
  <c r="P105" i="3"/>
  <c r="O105" i="3"/>
  <c r="L113" i="3"/>
  <c r="M113" i="3" s="1"/>
  <c r="L111" i="3"/>
  <c r="M111" i="3" s="1"/>
  <c r="L109" i="3"/>
  <c r="L112" i="3"/>
  <c r="M112" i="3" s="1"/>
  <c r="P104" i="3"/>
  <c r="O104" i="3"/>
  <c r="P114" i="3"/>
  <c r="P120" i="3"/>
  <c r="O121" i="3"/>
  <c r="M31" i="2"/>
  <c r="O23" i="2"/>
  <c r="O24" i="2"/>
  <c r="O25" i="2"/>
  <c r="O26" i="2"/>
  <c r="O27" i="2"/>
  <c r="O28" i="2"/>
  <c r="O29" i="2"/>
  <c r="P34" i="2"/>
  <c r="O34" i="2"/>
  <c r="P35" i="2"/>
  <c r="O35" i="2"/>
  <c r="I31" i="2"/>
  <c r="P23" i="2"/>
  <c r="P24" i="2"/>
  <c r="P25" i="2"/>
  <c r="P26" i="2"/>
  <c r="P27" i="2"/>
  <c r="P28" i="2"/>
  <c r="P29" i="2"/>
  <c r="K86" i="2"/>
  <c r="M86" i="2" s="1"/>
  <c r="G86" i="2"/>
  <c r="I86" i="2" s="1"/>
  <c r="K39" i="2"/>
  <c r="M39" i="2" s="1"/>
  <c r="L46" i="2"/>
  <c r="L44" i="2"/>
  <c r="L42" i="2"/>
  <c r="M42" i="2" s="1"/>
  <c r="M41" i="2"/>
  <c r="L45" i="2"/>
  <c r="H45" i="2"/>
  <c r="I45" i="2" s="1"/>
  <c r="H46" i="2"/>
  <c r="I46" i="2" s="1"/>
  <c r="I85" i="2"/>
  <c r="P81" i="2"/>
  <c r="O81" i="2"/>
  <c r="O36" i="2"/>
  <c r="O37" i="2"/>
  <c r="O38" i="2"/>
  <c r="I93" i="2"/>
  <c r="K93" i="2"/>
  <c r="M93" i="2" s="1"/>
  <c r="I41" i="2"/>
  <c r="O54" i="2"/>
  <c r="M85" i="2"/>
  <c r="O77" i="2"/>
  <c r="P77" i="2" s="1"/>
  <c r="O78" i="2"/>
  <c r="O79" i="2"/>
  <c r="O80" i="2"/>
  <c r="P80" i="2" s="1"/>
  <c r="K32" i="2"/>
  <c r="M32" i="2" s="1"/>
  <c r="O33" i="2"/>
  <c r="I39" i="2"/>
  <c r="K95" i="2"/>
  <c r="M95" i="2" s="1"/>
  <c r="H42" i="2"/>
  <c r="I42" i="2" s="1"/>
  <c r="H44" i="2"/>
  <c r="I44" i="2" s="1"/>
  <c r="O82" i="2"/>
  <c r="K45" i="2"/>
  <c r="K49" i="2"/>
  <c r="M49" i="2" s="1"/>
  <c r="K51" i="2"/>
  <c r="M51" i="2" s="1"/>
  <c r="P82" i="2"/>
  <c r="P106" i="2"/>
  <c r="O106" i="2"/>
  <c r="P108" i="2"/>
  <c r="O108" i="2"/>
  <c r="I48" i="2"/>
  <c r="I50" i="2"/>
  <c r="O84" i="2"/>
  <c r="P90" i="2"/>
  <c r="O90" i="2"/>
  <c r="O105" i="2"/>
  <c r="K96" i="2"/>
  <c r="K44" i="2"/>
  <c r="K46" i="2"/>
  <c r="I47" i="2"/>
  <c r="K48" i="2"/>
  <c r="M48" i="2" s="1"/>
  <c r="K50" i="2"/>
  <c r="M50" i="2" s="1"/>
  <c r="K52" i="2"/>
  <c r="M52" i="2" s="1"/>
  <c r="P52" i="2" s="1"/>
  <c r="I53" i="2"/>
  <c r="P53" i="2" s="1"/>
  <c r="O83" i="2"/>
  <c r="P89" i="2"/>
  <c r="O89" i="2"/>
  <c r="O100" i="2"/>
  <c r="P100" i="2" s="1"/>
  <c r="O103" i="2"/>
  <c r="P103" i="2" s="1"/>
  <c r="P105" i="2"/>
  <c r="K47" i="2"/>
  <c r="M47" i="2" s="1"/>
  <c r="I49" i="2"/>
  <c r="P91" i="2"/>
  <c r="O91" i="2"/>
  <c r="O88" i="2"/>
  <c r="L99" i="2"/>
  <c r="M99" i="2" s="1"/>
  <c r="O101" i="2"/>
  <c r="P101" i="2" s="1"/>
  <c r="I102" i="2"/>
  <c r="I104" i="2"/>
  <c r="H99" i="2"/>
  <c r="I99" i="2" s="1"/>
  <c r="M107" i="2"/>
  <c r="O92" i="2"/>
  <c r="L96" i="2"/>
  <c r="L98" i="2"/>
  <c r="M98" i="2" s="1"/>
  <c r="L102" i="2"/>
  <c r="M102" i="2" s="1"/>
  <c r="L104" i="2"/>
  <c r="M104" i="2" s="1"/>
  <c r="O87" i="2"/>
  <c r="H96" i="2"/>
  <c r="I96" i="2" s="1"/>
  <c r="H98" i="2"/>
  <c r="I98" i="2" s="1"/>
  <c r="O25" i="1"/>
  <c r="O29" i="1"/>
  <c r="O28" i="1"/>
  <c r="P28" i="1" s="1"/>
  <c r="O30" i="1"/>
  <c r="P30" i="1" s="1"/>
  <c r="O31" i="1"/>
  <c r="K159" i="1"/>
  <c r="K102" i="1"/>
  <c r="O97" i="1"/>
  <c r="P97" i="1"/>
  <c r="O39" i="1"/>
  <c r="O40" i="1"/>
  <c r="O95" i="1"/>
  <c r="O98" i="1"/>
  <c r="P98" i="1"/>
  <c r="M34" i="1"/>
  <c r="P25" i="1"/>
  <c r="O38" i="1"/>
  <c r="O82" i="1"/>
  <c r="O23" i="1"/>
  <c r="P23" i="1" s="1"/>
  <c r="O24" i="1"/>
  <c r="P24" i="1" s="1"/>
  <c r="P31" i="1"/>
  <c r="P27" i="1"/>
  <c r="I33" i="1"/>
  <c r="P33" i="1" s="1"/>
  <c r="I35" i="1"/>
  <c r="O36" i="1"/>
  <c r="P37" i="1"/>
  <c r="G99" i="1"/>
  <c r="K42" i="1"/>
  <c r="M42" i="1" s="1"/>
  <c r="I44" i="1"/>
  <c r="H48" i="1"/>
  <c r="I48" i="1" s="1"/>
  <c r="H45" i="1"/>
  <c r="I45" i="1" s="1"/>
  <c r="I51" i="1"/>
  <c r="O83" i="1"/>
  <c r="P87" i="1"/>
  <c r="O88" i="1"/>
  <c r="P26" i="1"/>
  <c r="O27" i="1"/>
  <c r="I32" i="1"/>
  <c r="P32" i="1" s="1"/>
  <c r="P29" i="1"/>
  <c r="O37" i="1"/>
  <c r="P38" i="1"/>
  <c r="P40" i="1"/>
  <c r="I42" i="1"/>
  <c r="K158" i="1"/>
  <c r="M158" i="1" s="1"/>
  <c r="H47" i="1"/>
  <c r="I47" i="1" s="1"/>
  <c r="G162" i="1"/>
  <c r="G105" i="1"/>
  <c r="K105" i="1"/>
  <c r="K48" i="1"/>
  <c r="M48" i="1" s="1"/>
  <c r="H49" i="1"/>
  <c r="I49" i="1" s="1"/>
  <c r="G164" i="1"/>
  <c r="G107" i="1"/>
  <c r="I107" i="1" s="1"/>
  <c r="K107" i="1"/>
  <c r="M107" i="1" s="1"/>
  <c r="K50" i="1"/>
  <c r="M50" i="1" s="1"/>
  <c r="I50" i="1"/>
  <c r="K171" i="1"/>
  <c r="M171" i="1" s="1"/>
  <c r="I171" i="1"/>
  <c r="K170" i="1"/>
  <c r="P85" i="1"/>
  <c r="O96" i="1"/>
  <c r="P96" i="1"/>
  <c r="L105" i="1"/>
  <c r="M105" i="1" s="1"/>
  <c r="L106" i="1"/>
  <c r="L102" i="1"/>
  <c r="L104" i="1"/>
  <c r="M101" i="1"/>
  <c r="O145" i="1"/>
  <c r="I146" i="1"/>
  <c r="P146" i="1" s="1"/>
  <c r="L49" i="1"/>
  <c r="M49" i="1" s="1"/>
  <c r="L47" i="1"/>
  <c r="M47" i="1" s="1"/>
  <c r="L45" i="1"/>
  <c r="M45" i="1" s="1"/>
  <c r="G166" i="1"/>
  <c r="G109" i="1"/>
  <c r="K109" i="1"/>
  <c r="M109" i="1" s="1"/>
  <c r="I53" i="1"/>
  <c r="M56" i="1"/>
  <c r="M90" i="1"/>
  <c r="P90" i="1" s="1"/>
  <c r="O139" i="1"/>
  <c r="P139" i="1" s="1"/>
  <c r="M44" i="1"/>
  <c r="G168" i="1"/>
  <c r="G111" i="1"/>
  <c r="I111" i="1" s="1"/>
  <c r="K111" i="1"/>
  <c r="M111" i="1" s="1"/>
  <c r="K54" i="1"/>
  <c r="M54" i="1" s="1"/>
  <c r="I54" i="1"/>
  <c r="O80" i="1"/>
  <c r="P80" i="1" s="1"/>
  <c r="P82" i="1"/>
  <c r="O84" i="1"/>
  <c r="O86" i="1"/>
  <c r="P88" i="1"/>
  <c r="I89" i="1"/>
  <c r="P89" i="1" s="1"/>
  <c r="P94" i="1"/>
  <c r="P95" i="1"/>
  <c r="O138" i="1"/>
  <c r="P138" i="1" s="1"/>
  <c r="G169" i="1"/>
  <c r="K112" i="1"/>
  <c r="M112" i="1" s="1"/>
  <c r="G174" i="1"/>
  <c r="G117" i="1"/>
  <c r="H105" i="1"/>
  <c r="I105" i="1" s="1"/>
  <c r="H106" i="1"/>
  <c r="I106" i="1" s="1"/>
  <c r="G112" i="1"/>
  <c r="O143" i="1"/>
  <c r="O144" i="1"/>
  <c r="P144" i="1" s="1"/>
  <c r="G161" i="1"/>
  <c r="K104" i="1"/>
  <c r="G163" i="1"/>
  <c r="K106" i="1"/>
  <c r="G165" i="1"/>
  <c r="K108" i="1"/>
  <c r="I52" i="1"/>
  <c r="G167" i="1"/>
  <c r="K110" i="1"/>
  <c r="M110" i="1" s="1"/>
  <c r="I55" i="1"/>
  <c r="K114" i="1"/>
  <c r="M114" i="1" s="1"/>
  <c r="G113" i="1"/>
  <c r="K113" i="1"/>
  <c r="M113" i="1" s="1"/>
  <c r="M148" i="1"/>
  <c r="O141" i="1"/>
  <c r="O142" i="1"/>
  <c r="P142" i="1" s="1"/>
  <c r="I148" i="1"/>
  <c r="P137" i="1"/>
  <c r="P145" i="1"/>
  <c r="O152" i="1"/>
  <c r="P152" i="1"/>
  <c r="I162" i="1"/>
  <c r="I108" i="1"/>
  <c r="I110" i="1"/>
  <c r="I112" i="1"/>
  <c r="I114" i="1"/>
  <c r="O140" i="1"/>
  <c r="P141" i="1"/>
  <c r="P143" i="1"/>
  <c r="O147" i="1"/>
  <c r="O151" i="1"/>
  <c r="P151" i="1"/>
  <c r="P150" i="1"/>
  <c r="O153" i="1"/>
  <c r="O150" i="1"/>
  <c r="M159" i="1"/>
  <c r="H159" i="1"/>
  <c r="I159" i="1" s="1"/>
  <c r="H161" i="1"/>
  <c r="H163" i="1"/>
  <c r="L162" i="1"/>
  <c r="M170" i="1"/>
  <c r="M96" i="2" l="1"/>
  <c r="P57" i="1"/>
  <c r="O32" i="1"/>
  <c r="I161" i="1"/>
  <c r="O57" i="1"/>
  <c r="K92" i="1"/>
  <c r="M92" i="1" s="1"/>
  <c r="I163" i="1"/>
  <c r="O146" i="1"/>
  <c r="O171" i="1"/>
  <c r="P32" i="5"/>
  <c r="P86" i="5"/>
  <c r="O24" i="5"/>
  <c r="O116" i="3"/>
  <c r="P116" i="3" s="1"/>
  <c r="M35" i="3"/>
  <c r="I98" i="3"/>
  <c r="P27" i="3"/>
  <c r="I99" i="3"/>
  <c r="O117" i="3"/>
  <c r="P117" i="3" s="1"/>
  <c r="M109" i="3"/>
  <c r="O91" i="3"/>
  <c r="I34" i="1"/>
  <c r="O34" i="1" s="1"/>
  <c r="P34" i="1" s="1"/>
  <c r="P114" i="1"/>
  <c r="P171" i="1"/>
  <c r="O35" i="8"/>
  <c r="P35" i="8" s="1"/>
  <c r="I42" i="8"/>
  <c r="H48" i="8"/>
  <c r="I48" i="8" s="1"/>
  <c r="H46" i="8"/>
  <c r="I46" i="8" s="1"/>
  <c r="H44" i="8"/>
  <c r="I44" i="8" s="1"/>
  <c r="O44" i="8" s="1"/>
  <c r="I43" i="8"/>
  <c r="O43" i="8" s="1"/>
  <c r="H47" i="8"/>
  <c r="I47" i="8" s="1"/>
  <c r="P53" i="8"/>
  <c r="M42" i="8"/>
  <c r="O34" i="8"/>
  <c r="P34" i="8" s="1"/>
  <c r="P34" i="7"/>
  <c r="M41" i="7"/>
  <c r="O49" i="7"/>
  <c r="O51" i="7"/>
  <c r="O29" i="7"/>
  <c r="H47" i="7"/>
  <c r="I47" i="7" s="1"/>
  <c r="H46" i="7"/>
  <c r="I46" i="7" s="1"/>
  <c r="I45" i="7"/>
  <c r="O43" i="7"/>
  <c r="P43" i="7" s="1"/>
  <c r="P42" i="7"/>
  <c r="P50" i="7"/>
  <c r="P36" i="7"/>
  <c r="O36" i="7"/>
  <c r="P51" i="7"/>
  <c r="P49" i="7"/>
  <c r="O42" i="7"/>
  <c r="O52" i="7"/>
  <c r="P52" i="7" s="1"/>
  <c r="I33" i="7"/>
  <c r="O34" i="6"/>
  <c r="P34" i="6"/>
  <c r="O47" i="6"/>
  <c r="M49" i="6"/>
  <c r="P55" i="6"/>
  <c r="I43" i="6"/>
  <c r="O48" i="6"/>
  <c r="P48" i="6" s="1"/>
  <c r="M43" i="6"/>
  <c r="O33" i="6"/>
  <c r="P33" i="6" s="1"/>
  <c r="P47" i="6"/>
  <c r="O57" i="6"/>
  <c r="P57" i="6" s="1"/>
  <c r="O115" i="5"/>
  <c r="P115" i="5" s="1"/>
  <c r="O57" i="5"/>
  <c r="P57" i="5" s="1"/>
  <c r="O87" i="5"/>
  <c r="P87" i="5"/>
  <c r="O51" i="5"/>
  <c r="P51" i="5" s="1"/>
  <c r="I33" i="5"/>
  <c r="O35" i="5"/>
  <c r="P35" i="5"/>
  <c r="O48" i="5"/>
  <c r="O32" i="5"/>
  <c r="O99" i="5"/>
  <c r="K127" i="5"/>
  <c r="P116" i="5"/>
  <c r="O86" i="5"/>
  <c r="O89" i="5"/>
  <c r="P89" i="5"/>
  <c r="M95" i="5"/>
  <c r="O96" i="5"/>
  <c r="P96" i="5" s="1"/>
  <c r="M33" i="5"/>
  <c r="I95" i="5"/>
  <c r="P48" i="5"/>
  <c r="O113" i="5"/>
  <c r="P113" i="5" s="1"/>
  <c r="H110" i="5"/>
  <c r="I109" i="5"/>
  <c r="P98" i="5"/>
  <c r="O98" i="5"/>
  <c r="P52" i="5"/>
  <c r="M109" i="5"/>
  <c r="L110" i="5"/>
  <c r="O54" i="5"/>
  <c r="P54" i="5" s="1"/>
  <c r="O34" i="5"/>
  <c r="P34" i="5" s="1"/>
  <c r="O47" i="5"/>
  <c r="P47" i="5" s="1"/>
  <c r="O114" i="5"/>
  <c r="P114" i="5" s="1"/>
  <c r="O53" i="5"/>
  <c r="P53" i="5" s="1"/>
  <c r="O54" i="4"/>
  <c r="P54" i="4" s="1"/>
  <c r="M45" i="4"/>
  <c r="H51" i="4"/>
  <c r="I51" i="4" s="1"/>
  <c r="H50" i="4"/>
  <c r="I50" i="4" s="1"/>
  <c r="I49" i="4"/>
  <c r="O49" i="4"/>
  <c r="O32" i="4"/>
  <c r="O56" i="4"/>
  <c r="P56" i="4" s="1"/>
  <c r="O28" i="4"/>
  <c r="O57" i="4"/>
  <c r="P57" i="4" s="1"/>
  <c r="I35" i="4"/>
  <c r="P42" i="4"/>
  <c r="O42" i="4"/>
  <c r="O58" i="4"/>
  <c r="O53" i="4"/>
  <c r="M52" i="4"/>
  <c r="O26" i="4"/>
  <c r="O30" i="4"/>
  <c r="P30" i="4" s="1"/>
  <c r="P32" i="4"/>
  <c r="P53" i="4"/>
  <c r="O55" i="4"/>
  <c r="P55" i="4" s="1"/>
  <c r="P46" i="4"/>
  <c r="P58" i="4"/>
  <c r="P28" i="4"/>
  <c r="P36" i="4"/>
  <c r="I107" i="3"/>
  <c r="O89" i="3"/>
  <c r="O95" i="3"/>
  <c r="P95" i="3"/>
  <c r="P89" i="3"/>
  <c r="K129" i="3"/>
  <c r="O45" i="3"/>
  <c r="H113" i="3"/>
  <c r="I113" i="3" s="1"/>
  <c r="O113" i="3" s="1"/>
  <c r="H111" i="3"/>
  <c r="I111" i="3" s="1"/>
  <c r="O111" i="3" s="1"/>
  <c r="H109" i="3"/>
  <c r="I109" i="3" s="1"/>
  <c r="I108" i="3"/>
  <c r="O108" i="3" s="1"/>
  <c r="H112" i="3"/>
  <c r="I112" i="3" s="1"/>
  <c r="O112" i="3" s="1"/>
  <c r="O54" i="3"/>
  <c r="P54" i="3" s="1"/>
  <c r="O99" i="3"/>
  <c r="P99" i="3" s="1"/>
  <c r="O97" i="3"/>
  <c r="O52" i="3"/>
  <c r="P52" i="3" s="1"/>
  <c r="O56" i="3"/>
  <c r="P56" i="3" s="1"/>
  <c r="O50" i="3"/>
  <c r="O38" i="3"/>
  <c r="P38" i="3"/>
  <c r="O34" i="3"/>
  <c r="K124" i="3"/>
  <c r="O46" i="3"/>
  <c r="P46" i="3" s="1"/>
  <c r="P39" i="3"/>
  <c r="O39" i="3"/>
  <c r="P50" i="3"/>
  <c r="O48" i="3"/>
  <c r="P48" i="3" s="1"/>
  <c r="O29" i="3"/>
  <c r="P45" i="3"/>
  <c r="M98" i="3"/>
  <c r="P91" i="3"/>
  <c r="O106" i="3"/>
  <c r="P106" i="3" s="1"/>
  <c r="M55" i="3"/>
  <c r="P36" i="3"/>
  <c r="O33" i="3"/>
  <c r="P33" i="3" s="1"/>
  <c r="I35" i="3"/>
  <c r="O93" i="3"/>
  <c r="P93" i="3" s="1"/>
  <c r="P97" i="3"/>
  <c r="P53" i="3"/>
  <c r="P49" i="3"/>
  <c r="O27" i="3"/>
  <c r="P29" i="3"/>
  <c r="O48" i="2"/>
  <c r="P48" i="2" s="1"/>
  <c r="O51" i="2"/>
  <c r="P51" i="2" s="1"/>
  <c r="O50" i="2"/>
  <c r="P50" i="2" s="1"/>
  <c r="O49" i="2"/>
  <c r="O47" i="2"/>
  <c r="O95" i="2"/>
  <c r="P95" i="2" s="1"/>
  <c r="O32" i="2"/>
  <c r="I94" i="2"/>
  <c r="M45" i="2"/>
  <c r="M46" i="2"/>
  <c r="O86" i="2"/>
  <c r="P86" i="2" s="1"/>
  <c r="O98" i="2"/>
  <c r="P98" i="2" s="1"/>
  <c r="O99" i="2"/>
  <c r="P99" i="2" s="1"/>
  <c r="P41" i="2"/>
  <c r="O41" i="2"/>
  <c r="O39" i="2"/>
  <c r="P39" i="2" s="1"/>
  <c r="O104" i="2"/>
  <c r="O96" i="2"/>
  <c r="P96" i="2" s="1"/>
  <c r="P49" i="2"/>
  <c r="O52" i="2"/>
  <c r="M94" i="2"/>
  <c r="O85" i="2"/>
  <c r="P85" i="2" s="1"/>
  <c r="O93" i="2"/>
  <c r="P93" i="2" s="1"/>
  <c r="O53" i="2"/>
  <c r="O42" i="2"/>
  <c r="P42" i="2" s="1"/>
  <c r="I40" i="2"/>
  <c r="P32" i="2"/>
  <c r="O102" i="2"/>
  <c r="P102" i="2" s="1"/>
  <c r="O107" i="2"/>
  <c r="P104" i="2"/>
  <c r="P107" i="2"/>
  <c r="P47" i="2"/>
  <c r="M44" i="2"/>
  <c r="M40" i="2"/>
  <c r="O31" i="2"/>
  <c r="P31" i="2" s="1"/>
  <c r="O54" i="1"/>
  <c r="O110" i="1"/>
  <c r="P110" i="1" s="1"/>
  <c r="O112" i="1"/>
  <c r="P112" i="1" s="1"/>
  <c r="O111" i="1"/>
  <c r="P111" i="1" s="1"/>
  <c r="O47" i="1"/>
  <c r="O105" i="1"/>
  <c r="O48" i="1"/>
  <c r="P48" i="1" s="1"/>
  <c r="O158" i="1"/>
  <c r="O148" i="1"/>
  <c r="P148" i="1" s="1"/>
  <c r="K165" i="1"/>
  <c r="I165" i="1"/>
  <c r="G149" i="1"/>
  <c r="I149" i="1" s="1"/>
  <c r="K163" i="1"/>
  <c r="M163" i="1" s="1"/>
  <c r="P105" i="1"/>
  <c r="O55" i="1"/>
  <c r="P55" i="1" s="1"/>
  <c r="K168" i="1"/>
  <c r="M168" i="1" s="1"/>
  <c r="I168" i="1"/>
  <c r="O56" i="1"/>
  <c r="P56" i="1"/>
  <c r="O49" i="1"/>
  <c r="M104" i="1"/>
  <c r="I164" i="1"/>
  <c r="K164" i="1"/>
  <c r="M164" i="1" s="1"/>
  <c r="G156" i="1"/>
  <c r="I99" i="1"/>
  <c r="K99" i="1"/>
  <c r="M99" i="1" s="1"/>
  <c r="G170" i="1"/>
  <c r="I113" i="1"/>
  <c r="P113" i="1" s="1"/>
  <c r="K167" i="1"/>
  <c r="M167" i="1" s="1"/>
  <c r="I167" i="1"/>
  <c r="O159" i="1"/>
  <c r="P159" i="1" s="1"/>
  <c r="K117" i="1"/>
  <c r="O114" i="1"/>
  <c r="O44" i="1"/>
  <c r="P44" i="1" s="1"/>
  <c r="O90" i="1"/>
  <c r="M108" i="1"/>
  <c r="M102" i="1"/>
  <c r="I91" i="1"/>
  <c r="P49" i="1"/>
  <c r="K162" i="1"/>
  <c r="M162" i="1" s="1"/>
  <c r="O52" i="1"/>
  <c r="P52" i="1" s="1"/>
  <c r="O51" i="1"/>
  <c r="P51" i="1" s="1"/>
  <c r="O35" i="1"/>
  <c r="P35" i="1" s="1"/>
  <c r="M43" i="1"/>
  <c r="O33" i="1"/>
  <c r="K161" i="1"/>
  <c r="M161" i="1" s="1"/>
  <c r="I109" i="1"/>
  <c r="O109" i="1" s="1"/>
  <c r="G92" i="1"/>
  <c r="I92" i="1" s="1"/>
  <c r="O101" i="1"/>
  <c r="P101" i="1" s="1"/>
  <c r="O89" i="1"/>
  <c r="O50" i="1"/>
  <c r="P50" i="1" s="1"/>
  <c r="O42" i="1"/>
  <c r="P42" i="1" s="1"/>
  <c r="P158" i="1"/>
  <c r="K174" i="1"/>
  <c r="K169" i="1"/>
  <c r="M169" i="1" s="1"/>
  <c r="I169" i="1"/>
  <c r="P54" i="1"/>
  <c r="K166" i="1"/>
  <c r="M166" i="1" s="1"/>
  <c r="I166" i="1"/>
  <c r="O45" i="1"/>
  <c r="P45" i="1" s="1"/>
  <c r="M106" i="1"/>
  <c r="O107" i="1"/>
  <c r="P107" i="1" s="1"/>
  <c r="P47" i="1"/>
  <c r="O53" i="1"/>
  <c r="P53" i="1" s="1"/>
  <c r="M91" i="1"/>
  <c r="I43" i="1" l="1"/>
  <c r="O43" i="1" s="1"/>
  <c r="P43" i="1" s="1"/>
  <c r="M44" i="3"/>
  <c r="O35" i="3"/>
  <c r="P35" i="3" s="1"/>
  <c r="O113" i="1"/>
  <c r="O46" i="8"/>
  <c r="P46" i="8" s="1"/>
  <c r="O48" i="8"/>
  <c r="P48" i="8" s="1"/>
  <c r="P43" i="8"/>
  <c r="M45" i="8"/>
  <c r="O42" i="8"/>
  <c r="P44" i="8"/>
  <c r="O47" i="8"/>
  <c r="P47" i="8" s="1"/>
  <c r="P42" i="8"/>
  <c r="I45" i="8"/>
  <c r="M44" i="7"/>
  <c r="I41" i="7"/>
  <c r="O41" i="7" s="1"/>
  <c r="O46" i="7"/>
  <c r="P46" i="7" s="1"/>
  <c r="O47" i="7"/>
  <c r="P47" i="7" s="1"/>
  <c r="O33" i="7"/>
  <c r="P33" i="7" s="1"/>
  <c r="O45" i="7"/>
  <c r="P45" i="7" s="1"/>
  <c r="I46" i="6"/>
  <c r="O49" i="6"/>
  <c r="P49" i="6"/>
  <c r="M46" i="6"/>
  <c r="O43" i="6"/>
  <c r="P43" i="6" s="1"/>
  <c r="L111" i="5"/>
  <c r="M111" i="5" s="1"/>
  <c r="M110" i="5"/>
  <c r="H111" i="5"/>
  <c r="I111" i="5" s="1"/>
  <c r="I110" i="5"/>
  <c r="I105" i="5"/>
  <c r="O109" i="5"/>
  <c r="P109" i="5" s="1"/>
  <c r="M105" i="5"/>
  <c r="O95" i="5"/>
  <c r="P95" i="5" s="1"/>
  <c r="M43" i="5"/>
  <c r="O33" i="5"/>
  <c r="P33" i="5" s="1"/>
  <c r="I43" i="5"/>
  <c r="I45" i="4"/>
  <c r="P35" i="4"/>
  <c r="O35" i="4"/>
  <c r="O52" i="4"/>
  <c r="P52" i="4" s="1"/>
  <c r="P49" i="4"/>
  <c r="O51" i="4"/>
  <c r="P51" i="4" s="1"/>
  <c r="O50" i="4"/>
  <c r="P50" i="4" s="1"/>
  <c r="M48" i="4"/>
  <c r="O45" i="4"/>
  <c r="P108" i="3"/>
  <c r="I110" i="3"/>
  <c r="I123" i="3" s="1"/>
  <c r="P111" i="3"/>
  <c r="I44" i="3"/>
  <c r="O55" i="3"/>
  <c r="P55" i="3" s="1"/>
  <c r="M107" i="3"/>
  <c r="O98" i="3"/>
  <c r="P98" i="3" s="1"/>
  <c r="P112" i="3"/>
  <c r="P113" i="3"/>
  <c r="O109" i="3"/>
  <c r="P109" i="3" s="1"/>
  <c r="M47" i="3"/>
  <c r="O46" i="2"/>
  <c r="P46" i="2" s="1"/>
  <c r="I97" i="2"/>
  <c r="M43" i="2"/>
  <c r="O40" i="2"/>
  <c r="P40" i="2" s="1"/>
  <c r="M97" i="2"/>
  <c r="O94" i="2"/>
  <c r="P94" i="2" s="1"/>
  <c r="O45" i="2"/>
  <c r="P45" i="2" s="1"/>
  <c r="M56" i="2"/>
  <c r="O44" i="2"/>
  <c r="P44" i="2" s="1"/>
  <c r="I43" i="2"/>
  <c r="O162" i="1"/>
  <c r="P162" i="1"/>
  <c r="O108" i="1"/>
  <c r="P108" i="1" s="1"/>
  <c r="O164" i="1"/>
  <c r="P164" i="1" s="1"/>
  <c r="O104" i="1"/>
  <c r="P104" i="1"/>
  <c r="O163" i="1"/>
  <c r="P163" i="1" s="1"/>
  <c r="M46" i="1"/>
  <c r="O106" i="1"/>
  <c r="I46" i="1"/>
  <c r="P109" i="1"/>
  <c r="O161" i="1"/>
  <c r="P161" i="1" s="1"/>
  <c r="I170" i="1"/>
  <c r="O99" i="1"/>
  <c r="P99" i="1" s="1"/>
  <c r="K149" i="1"/>
  <c r="M149" i="1" s="1"/>
  <c r="M165" i="1"/>
  <c r="M100" i="1"/>
  <c r="O91" i="1"/>
  <c r="P91" i="1" s="1"/>
  <c r="O102" i="1"/>
  <c r="P102" i="1" s="1"/>
  <c r="O167" i="1"/>
  <c r="K156" i="1"/>
  <c r="M156" i="1" s="1"/>
  <c r="I156" i="1"/>
  <c r="O168" i="1"/>
  <c r="P168" i="1" s="1"/>
  <c r="O166" i="1"/>
  <c r="P166" i="1" s="1"/>
  <c r="O169" i="1"/>
  <c r="P169" i="1" s="1"/>
  <c r="P106" i="1"/>
  <c r="I100" i="1"/>
  <c r="P167" i="1"/>
  <c r="O92" i="1"/>
  <c r="P92" i="1" s="1"/>
  <c r="P170" i="1" l="1"/>
  <c r="O170" i="1"/>
  <c r="I58" i="8"/>
  <c r="O45" i="8"/>
  <c r="P45" i="8" s="1"/>
  <c r="M58" i="8"/>
  <c r="P41" i="7"/>
  <c r="I44" i="7"/>
  <c r="O44" i="7" s="1"/>
  <c r="M62" i="7"/>
  <c r="M57" i="7"/>
  <c r="M59" i="6"/>
  <c r="O46" i="6"/>
  <c r="P46" i="6" s="1"/>
  <c r="M64" i="6"/>
  <c r="I59" i="6"/>
  <c r="I64" i="6"/>
  <c r="O105" i="5"/>
  <c r="P105" i="5" s="1"/>
  <c r="M108" i="5"/>
  <c r="M46" i="5"/>
  <c r="O43" i="5"/>
  <c r="O110" i="5"/>
  <c r="P110" i="5" s="1"/>
  <c r="P43" i="5"/>
  <c r="I46" i="5"/>
  <c r="I108" i="5"/>
  <c r="O111" i="5"/>
  <c r="P111" i="5" s="1"/>
  <c r="M61" i="4"/>
  <c r="M66" i="4"/>
  <c r="P45" i="4"/>
  <c r="I48" i="4"/>
  <c r="O48" i="4" s="1"/>
  <c r="I124" i="3"/>
  <c r="I125" i="3"/>
  <c r="M60" i="3"/>
  <c r="M65" i="3"/>
  <c r="I47" i="3"/>
  <c r="M110" i="3"/>
  <c r="O107" i="3"/>
  <c r="P107" i="3" s="1"/>
  <c r="I128" i="3"/>
  <c r="O44" i="3"/>
  <c r="P44" i="3" s="1"/>
  <c r="I110" i="2"/>
  <c r="O97" i="2"/>
  <c r="P97" i="2" s="1"/>
  <c r="M110" i="2"/>
  <c r="I56" i="2"/>
  <c r="M58" i="2"/>
  <c r="M57" i="2"/>
  <c r="O43" i="2"/>
  <c r="P43" i="2" s="1"/>
  <c r="O46" i="1"/>
  <c r="M59" i="1"/>
  <c r="I103" i="1"/>
  <c r="M103" i="1"/>
  <c r="O100" i="1"/>
  <c r="P100" i="1" s="1"/>
  <c r="O149" i="1"/>
  <c r="P149" i="1" s="1"/>
  <c r="M157" i="1"/>
  <c r="P46" i="1"/>
  <c r="I59" i="1"/>
  <c r="O156" i="1"/>
  <c r="P156" i="1" s="1"/>
  <c r="O165" i="1"/>
  <c r="P165" i="1" s="1"/>
  <c r="I157" i="1"/>
  <c r="M59" i="2" l="1"/>
  <c r="I59" i="8"/>
  <c r="I60" i="8"/>
  <c r="I61" i="8" s="1"/>
  <c r="O58" i="8"/>
  <c r="P58" i="8" s="1"/>
  <c r="M60" i="8"/>
  <c r="M59" i="8"/>
  <c r="M64" i="7"/>
  <c r="M60" i="7"/>
  <c r="M59" i="7"/>
  <c r="P44" i="7"/>
  <c r="I62" i="7"/>
  <c r="O62" i="7" s="1"/>
  <c r="I57" i="7"/>
  <c r="I61" i="6"/>
  <c r="I62" i="6" s="1"/>
  <c r="M61" i="6"/>
  <c r="O59" i="6"/>
  <c r="P59" i="6" s="1"/>
  <c r="M66" i="6"/>
  <c r="M67" i="6" s="1"/>
  <c r="O64" i="6"/>
  <c r="I66" i="6"/>
  <c r="I67" i="6" s="1"/>
  <c r="P64" i="6"/>
  <c r="I59" i="5"/>
  <c r="I64" i="5"/>
  <c r="O46" i="5"/>
  <c r="P46" i="5" s="1"/>
  <c r="M59" i="5"/>
  <c r="M64" i="5"/>
  <c r="O108" i="5"/>
  <c r="P108" i="5" s="1"/>
  <c r="M121" i="5"/>
  <c r="M126" i="5"/>
  <c r="I121" i="5"/>
  <c r="I126" i="5"/>
  <c r="M68" i="4"/>
  <c r="P48" i="4"/>
  <c r="I61" i="4"/>
  <c r="O61" i="4" s="1"/>
  <c r="I66" i="4"/>
  <c r="M63" i="4"/>
  <c r="M64" i="4" s="1"/>
  <c r="I65" i="3"/>
  <c r="I60" i="3"/>
  <c r="O47" i="3"/>
  <c r="P47" i="3" s="1"/>
  <c r="I129" i="3"/>
  <c r="I130" i="3"/>
  <c r="O110" i="3"/>
  <c r="M128" i="3"/>
  <c r="M123" i="3"/>
  <c r="I126" i="3"/>
  <c r="P110" i="3"/>
  <c r="M66" i="3"/>
  <c r="M67" i="3"/>
  <c r="M62" i="3"/>
  <c r="O60" i="3"/>
  <c r="M61" i="3"/>
  <c r="I58" i="2"/>
  <c r="O58" i="2" s="1"/>
  <c r="I57" i="2"/>
  <c r="I111" i="2"/>
  <c r="I112" i="2"/>
  <c r="O110" i="2"/>
  <c r="P110" i="2" s="1"/>
  <c r="M112" i="2"/>
  <c r="M111" i="2"/>
  <c r="O56" i="2"/>
  <c r="P56" i="2" s="1"/>
  <c r="O59" i="1"/>
  <c r="P59" i="1" s="1"/>
  <c r="M61" i="1"/>
  <c r="M60" i="1"/>
  <c r="I160" i="1"/>
  <c r="O103" i="1"/>
  <c r="P103" i="1" s="1"/>
  <c r="M116" i="1"/>
  <c r="M160" i="1"/>
  <c r="O157" i="1"/>
  <c r="P157" i="1" s="1"/>
  <c r="I116" i="1"/>
  <c r="I60" i="1"/>
  <c r="I61" i="1"/>
  <c r="I131" i="3" l="1"/>
  <c r="O57" i="2"/>
  <c r="P57" i="2" s="1"/>
  <c r="I59" i="2"/>
  <c r="O59" i="2" s="1"/>
  <c r="O59" i="8"/>
  <c r="P59" i="8" s="1"/>
  <c r="M61" i="8"/>
  <c r="O60" i="8"/>
  <c r="P60" i="8" s="1"/>
  <c r="I59" i="7"/>
  <c r="O57" i="7"/>
  <c r="P57" i="7" s="1"/>
  <c r="P62" i="7"/>
  <c r="I64" i="7"/>
  <c r="M65" i="7"/>
  <c r="O67" i="6"/>
  <c r="O66" i="6"/>
  <c r="P66" i="6" s="1"/>
  <c r="P67" i="6"/>
  <c r="O61" i="6"/>
  <c r="P61" i="6" s="1"/>
  <c r="M62" i="6"/>
  <c r="O121" i="5"/>
  <c r="M123" i="5"/>
  <c r="M124" i="5" s="1"/>
  <c r="I128" i="5"/>
  <c r="O64" i="5"/>
  <c r="P64" i="5" s="1"/>
  <c r="M66" i="5"/>
  <c r="M67" i="5" s="1"/>
  <c r="O126" i="5"/>
  <c r="P126" i="5" s="1"/>
  <c r="M128" i="5"/>
  <c r="M129" i="5" s="1"/>
  <c r="I61" i="5"/>
  <c r="I62" i="5" s="1"/>
  <c r="P121" i="5"/>
  <c r="I123" i="5"/>
  <c r="O59" i="5"/>
  <c r="P59" i="5" s="1"/>
  <c r="M61" i="5"/>
  <c r="M62" i="5" s="1"/>
  <c r="I66" i="5"/>
  <c r="I68" i="4"/>
  <c r="P61" i="4"/>
  <c r="I63" i="4"/>
  <c r="I64" i="4" s="1"/>
  <c r="O66" i="4"/>
  <c r="P66" i="4" s="1"/>
  <c r="M69" i="4"/>
  <c r="I67" i="3"/>
  <c r="O67" i="3" s="1"/>
  <c r="I66" i="3"/>
  <c r="O128" i="3"/>
  <c r="P128" i="3" s="1"/>
  <c r="M130" i="3"/>
  <c r="M129" i="3"/>
  <c r="I62" i="3"/>
  <c r="O62" i="3" s="1"/>
  <c r="P60" i="3"/>
  <c r="I61" i="3"/>
  <c r="M68" i="3"/>
  <c r="M63" i="3"/>
  <c r="O65" i="3"/>
  <c r="P65" i="3" s="1"/>
  <c r="O123" i="3"/>
  <c r="P123" i="3" s="1"/>
  <c r="M125" i="3"/>
  <c r="M124" i="3"/>
  <c r="O111" i="2"/>
  <c r="M113" i="2"/>
  <c r="P59" i="2"/>
  <c r="O112" i="2"/>
  <c r="P112" i="2" s="1"/>
  <c r="I113" i="2"/>
  <c r="P111" i="2"/>
  <c r="P58" i="2"/>
  <c r="I117" i="1"/>
  <c r="I119" i="1" s="1"/>
  <c r="I118" i="1"/>
  <c r="O160" i="1"/>
  <c r="M173" i="1"/>
  <c r="I62" i="1"/>
  <c r="M118" i="1"/>
  <c r="M117" i="1"/>
  <c r="O116" i="1"/>
  <c r="P116" i="1" s="1"/>
  <c r="O60" i="1"/>
  <c r="P60" i="1" s="1"/>
  <c r="M62" i="1"/>
  <c r="P160" i="1"/>
  <c r="I173" i="1"/>
  <c r="O61" i="1"/>
  <c r="P61" i="1" s="1"/>
  <c r="M131" i="3" l="1"/>
  <c r="O131" i="3" s="1"/>
  <c r="P131" i="3" s="1"/>
  <c r="I68" i="3"/>
  <c r="O68" i="3" s="1"/>
  <c r="P68" i="3" s="1"/>
  <c r="O61" i="8"/>
  <c r="P61" i="8" s="1"/>
  <c r="I65" i="7"/>
  <c r="O65" i="7" s="1"/>
  <c r="O64" i="7"/>
  <c r="P64" i="7" s="1"/>
  <c r="I60" i="7"/>
  <c r="O59" i="7"/>
  <c r="P59" i="7" s="1"/>
  <c r="O62" i="6"/>
  <c r="P62" i="6" s="1"/>
  <c r="I67" i="5"/>
  <c r="O62" i="5"/>
  <c r="P62" i="5" s="1"/>
  <c r="I124" i="5"/>
  <c r="O124" i="5" s="1"/>
  <c r="O128" i="5"/>
  <c r="P128" i="5" s="1"/>
  <c r="O67" i="5"/>
  <c r="O123" i="5"/>
  <c r="P123" i="5" s="1"/>
  <c r="O61" i="5"/>
  <c r="P61" i="5" s="1"/>
  <c r="O66" i="5"/>
  <c r="P66" i="5" s="1"/>
  <c r="I129" i="5"/>
  <c r="O64" i="4"/>
  <c r="P64" i="4" s="1"/>
  <c r="O63" i="4"/>
  <c r="P63" i="4" s="1"/>
  <c r="I69" i="4"/>
  <c r="O68" i="4"/>
  <c r="P68" i="4" s="1"/>
  <c r="P67" i="3"/>
  <c r="O124" i="3"/>
  <c r="P124" i="3"/>
  <c r="M126" i="3"/>
  <c r="O61" i="3"/>
  <c r="P61" i="3" s="1"/>
  <c r="O130" i="3"/>
  <c r="P130" i="3" s="1"/>
  <c r="P62" i="3"/>
  <c r="O66" i="3"/>
  <c r="P66" i="3" s="1"/>
  <c r="O129" i="3"/>
  <c r="P129" i="3" s="1"/>
  <c r="O125" i="3"/>
  <c r="P125" i="3"/>
  <c r="I63" i="3"/>
  <c r="O63" i="3" s="1"/>
  <c r="O113" i="2"/>
  <c r="P113" i="2" s="1"/>
  <c r="M175" i="1"/>
  <c r="M174" i="1"/>
  <c r="O173" i="1"/>
  <c r="P173" i="1" s="1"/>
  <c r="O118" i="1"/>
  <c r="P118" i="1" s="1"/>
  <c r="O62" i="1"/>
  <c r="P62" i="1" s="1"/>
  <c r="O117" i="1"/>
  <c r="I175" i="1"/>
  <c r="I174" i="1"/>
  <c r="I176" i="1" s="1"/>
  <c r="P117" i="1"/>
  <c r="M119" i="1"/>
  <c r="M176" i="1" l="1"/>
  <c r="O176" i="1" s="1"/>
  <c r="P176" i="1" s="1"/>
  <c r="O60" i="7"/>
  <c r="P60" i="7" s="1"/>
  <c r="P65" i="7"/>
  <c r="P67" i="5"/>
  <c r="P124" i="5"/>
  <c r="O129" i="5"/>
  <c r="P129" i="5" s="1"/>
  <c r="O69" i="4"/>
  <c r="P69" i="4" s="1"/>
  <c r="P63" i="3"/>
  <c r="O126" i="3"/>
  <c r="P126" i="3" s="1"/>
  <c r="O175" i="1"/>
  <c r="P175" i="1" s="1"/>
  <c r="O119" i="1"/>
  <c r="P119" i="1" s="1"/>
  <c r="O174" i="1"/>
  <c r="P174" i="1" s="1"/>
</calcChain>
</file>

<file path=xl/sharedStrings.xml><?xml version="1.0" encoding="utf-8"?>
<sst xmlns="http://schemas.openxmlformats.org/spreadsheetml/2006/main" count="1298" uniqueCount="100">
  <si>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</si>
  <si>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</si>
  <si>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</si>
  <si>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</si>
  <si>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</si>
  <si>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</si>
  <si>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</si>
  <si>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</si>
  <si>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2021 Board-Approved</t>
  </si>
  <si>
    <t>2022 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</si>
  <si>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</si>
  <si>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</si>
  <si>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</si>
  <si>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</si>
  <si>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</si>
  <si>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</si>
  <si>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</si>
  <si>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</si>
  <si>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</si>
  <si>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</si>
  <si>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</si>
  <si>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</si>
  <si>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</si>
  <si>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</si>
  <si>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</si>
  <si>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Derecognition Variance Account - effective until December 31, 2022</t>
  </si>
  <si>
    <t>Rate Rider for Disposition of Accounts Receivable Credits - effective until December 31, 2024</t>
  </si>
  <si>
    <t>Rate Rider for Recovery of 2020 Foregone Revenue - effective until December 31, 2021</t>
  </si>
  <si>
    <t>Distribution Volumetric Rate</t>
  </si>
  <si>
    <t>per kWh</t>
  </si>
  <si>
    <t>Rate Rider for Disposition of Lost Revenue Adjustment Mechanism (LRAMVA) - effective until December. 31, 2021</t>
  </si>
  <si>
    <t>Sub-Total A (excluding pass through)</t>
  </si>
  <si>
    <t>Line Losses on Cost of Power</t>
  </si>
  <si>
    <t>Rate Rider for Disposition of Deferral/Variance Accounts (2021) - effective until December 31, 2021</t>
  </si>
  <si>
    <t>Rate Rider for Disposition of Deferral/Variance Accounts (2020) - effective until December 31, 2021</t>
  </si>
  <si>
    <t>Rate Rider for Disposition of Capacity Based Recovery Account (2021) - Applicable only for Class B Customers - effective until December 31, 2021</t>
  </si>
  <si>
    <t>Rate Rider for Disposition of Capacity Based Recovery Account (2020) - Applicable only for Class B Customers - effective until December 31, 2021</t>
  </si>
  <si>
    <t>Rate Rider for Disposition of Global Adjustment Account (2021) - Applicable only for Non-RPP Customers - effective until December 31, 2021</t>
  </si>
  <si>
    <t>Rate Rider for Disposition of Global Adjustment Account (2020) - Applicable only for Non-RPP Customers - effective until December 31, 2021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</si>
  <si>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</si>
  <si>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</si>
  <si>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</si>
  <si>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</si>
  <si>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</si>
  <si>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</si>
  <si>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</si>
  <si>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</si>
  <si>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</si>
  <si>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</si>
  <si>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</si>
  <si>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</si>
  <si>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</si>
  <si>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</si>
  <si>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</si>
  <si>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</si>
  <si>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</si>
  <si>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</si>
  <si>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</si>
  <si>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</si>
  <si>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</si>
  <si>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COMPETITIVE SECTOR MULTI-UNIT RESIDENTIAL SERVICE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</si>
  <si>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</si>
  <si>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</si>
  <si>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</si>
  <si>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</si>
  <si>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</si>
  <si>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</si>
  <si>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</si>
  <si>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</si>
  <si>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</si>
  <si>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</si>
  <si>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</si>
  <si>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</si>
  <si>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</si>
  <si>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Rate Rider for Disposition of Deferral/Variance Accounts for Non -Wholesale Market Participants (2021) -effective until December 31, 2021</t>
  </si>
  <si>
    <t>Rate Rider for Disposition of Deferral/Variance Accounts for Non -Wholesale Market Participants (2020) - effective until December 31, 2021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</si>
  <si>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</si>
  <si>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</si>
  <si>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</si>
  <si>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</si>
  <si>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</si>
  <si>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</si>
  <si>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</si>
  <si>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</si>
  <si>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</si>
  <si>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</si>
  <si>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</si>
  <si>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</si>
  <si>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</si>
  <si>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</si>
  <si>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</si>
  <si>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</si>
  <si>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</si>
  <si>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</si>
  <si>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</si>
  <si>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</si>
  <si>
    <t>RTSR - Network</t>
  </si>
  <si>
    <t>RTSR - Line and Transformation Connection</t>
  </si>
  <si>
    <t>Rate Rider for Smart Metering Entity Charge - effective until December 31, 2022</t>
  </si>
  <si>
    <t>Rate Rider for Disposition of Lost Revenue Adjustment Mechanism (LRAMVA) - effective until December 31,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</si>
</sst>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_-&quot;$&quot;* #,##0.000_-;\-&quot;$&quot;* #,##0.0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8" fontId="17" fillId="0" borderId="0"/>
  </cellStyleXfs>
  <cellXfs count="563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/>
    <xf numFmtId="44" fontId="0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top" wrapText="1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0" fillId="4" borderId="0" xfId="0" applyFont="1" applyFill="1"/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44" fontId="1" fillId="4" borderId="8" xfId="4" quotePrefix="1" applyNumberFormat="1" applyFont="1" applyFill="1" applyBorder="1" applyAlignment="1" applyProtection="1">
      <alignment vertical="center"/>
      <protection locked="0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/>
    </xf>
    <xf numFmtId="0" fontId="0" fillId="7" borderId="0" xfId="0" applyFont="1" applyFill="1" applyAlignment="1" applyProtection="1">
      <alignment vertical="top"/>
    </xf>
    <xf numFmtId="0" fontId="0" fillId="8" borderId="11" xfId="0" quotePrefix="1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0" fontId="12" fillId="3" borderId="8" xfId="0" applyFont="1" applyFill="1" applyBorder="1" applyAlignment="1" applyProtection="1">
      <alignment vertical="center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0" fontId="14" fillId="3" borderId="8" xfId="0" applyFont="1" applyFill="1" applyBorder="1" applyAlignment="1" applyProtection="1">
      <alignment vertical="center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9" borderId="0" xfId="0" applyFont="1" applyFill="1" applyAlignment="1" applyProtection="1">
      <alignment vertical="top"/>
    </xf>
    <xf numFmtId="0" fontId="12" fillId="9" borderId="9" xfId="0" applyFont="1" applyFill="1" applyBorder="1" applyAlignment="1" applyProtection="1">
      <alignment vertical="center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8" borderId="11" xfId="5" applyFont="1" applyFill="1" applyBorder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0" fontId="12" fillId="6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44" fontId="0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165" fontId="2" fillId="3" borderId="8" xfId="0" applyNumberFormat="1" applyFont="1" applyFill="1" applyBorder="1" applyAlignment="1" applyProtection="1">
      <alignment vertical="center"/>
    </xf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0" fontId="0" fillId="10" borderId="3" xfId="0" applyFont="1" applyFill="1" applyBorder="1" applyAlignment="1" applyProtection="1">
      <alignment vertical="top"/>
    </xf>
    <xf numFmtId="0" fontId="0" fillId="10" borderId="0" xfId="0" applyFont="1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vertical="center"/>
    </xf>
    <xf numFmtId="0" fontId="0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0" fontId="2" fillId="3" borderId="8" xfId="0" applyFont="1" applyFill="1" applyBorder="1" applyAlignment="1" applyProtection="1">
      <alignment vertical="center"/>
    </xf>
    <xf numFmtId="164" fontId="0" fillId="3" borderId="8" xfId="0" applyNumberFormat="1" applyFont="1" applyFill="1" applyBorder="1" applyAlignment="1" applyProtection="1">
      <alignment vertical="center"/>
      <protection locked="0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0" fontId="11" fillId="6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0" fontId="11" fillId="6" borderId="20" xfId="0" applyFont="1" applyFill="1" applyBorder="1" applyAlignment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6" borderId="21" xfId="0" applyFont="1" applyFill="1" applyBorder="1" applyAlignment="1">
      <alignment horizontal="center" vertical="center"/>
    </xf>
    <xf numFmtId="0" fontId="17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11" fillId="2" borderId="0" xfId="0" applyFont="1" applyFill="1" applyBorder="1" applyProtection="1"/>
    <xf numFmtId="0" fontId="19" fillId="2" borderId="0" xfId="0" applyFont="1" applyFill="1" applyAlignment="1" applyProtection="1">
      <alignment vertical="top" wrapText="1"/>
    </xf>
    <xf numFmtId="0" fontId="19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right"/>
    </xf>
    <xf numFmtId="0" fontId="17" fillId="3" borderId="0" xfId="0" applyFont="1" applyFill="1" applyAlignment="1" applyProtection="1">
      <alignment horizontal="right"/>
    </xf>
    <xf numFmtId="0" fontId="21" fillId="3" borderId="0" xfId="0" applyFont="1" applyFill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5" fillId="5" borderId="0" xfId="0" applyFont="1" applyFill="1" applyAlignment="1" applyProtection="1">
      <alignment horizontal="center"/>
    </xf>
    <xf numFmtId="44" fontId="26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 applyProtection="1"/>
    <xf numFmtId="0" fontId="24" fillId="3" borderId="0" xfId="0" applyFont="1" applyFill="1" applyAlignment="1" applyProtection="1">
      <alignment horizontal="center"/>
    </xf>
    <xf numFmtId="0" fontId="24" fillId="3" borderId="0" xfId="0" applyFont="1" applyFill="1" applyProtection="1"/>
    <xf numFmtId="165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7" fillId="6" borderId="0" xfId="0" applyFont="1" applyFill="1" applyProtection="1"/>
    <xf numFmtId="0" fontId="17" fillId="3" borderId="5" xfId="0" applyFont="1" applyFill="1" applyBorder="1" applyAlignment="1" applyProtection="1">
      <alignment horizontal="center"/>
    </xf>
    <xf numFmtId="0" fontId="24" fillId="3" borderId="6" xfId="0" applyFont="1" applyFill="1" applyBorder="1" applyAlignment="1" applyProtection="1">
      <alignment horizontal="center"/>
    </xf>
    <xf numFmtId="0" fontId="24" fillId="3" borderId="7" xfId="0" applyFont="1" applyFill="1" applyBorder="1" applyAlignment="1" applyProtection="1">
      <alignment horizontal="center"/>
    </xf>
    <xf numFmtId="0" fontId="24" fillId="3" borderId="5" xfId="0" applyFont="1" applyFill="1" applyBorder="1" applyAlignment="1" applyProtection="1">
      <alignment horizontal="center"/>
    </xf>
    <xf numFmtId="0" fontId="17" fillId="3" borderId="9" xfId="0" quotePrefix="1" applyFont="1" applyFill="1" applyBorder="1" applyAlignment="1" applyProtection="1">
      <alignment horizontal="center"/>
    </xf>
    <xf numFmtId="0" fontId="24" fillId="3" borderId="10" xfId="0" quotePrefix="1" applyFont="1" applyFill="1" applyBorder="1" applyAlignment="1" applyProtection="1">
      <alignment horizontal="center"/>
    </xf>
    <xf numFmtId="0" fontId="24" fillId="3" borderId="9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8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7" xfId="0" applyFont="1" applyFill="1" applyBorder="1" applyAlignment="1" applyProtection="1">
      <alignment vertical="center"/>
    </xf>
    <xf numFmtId="44" fontId="11" fillId="4" borderId="8" xfId="2" applyNumberFormat="1" applyFont="1" applyFill="1" applyBorder="1" applyAlignment="1" applyProtection="1">
      <alignment vertical="top"/>
      <protection locked="0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7" fillId="4" borderId="4" xfId="2" applyFont="1" applyFill="1" applyBorder="1" applyAlignment="1" applyProtection="1">
      <alignment vertical="center"/>
    </xf>
    <xf numFmtId="44" fontId="27" fillId="4" borderId="1" xfId="0" applyNumberFormat="1" applyFont="1" applyFill="1" applyBorder="1" applyAlignment="1" applyProtection="1">
      <alignment vertical="center"/>
    </xf>
    <xf numFmtId="164" fontId="27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7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7" fillId="4" borderId="0" xfId="0" applyFont="1" applyFill="1" applyAlignment="1" applyProtection="1">
      <alignment vertical="center"/>
    </xf>
    <xf numFmtId="0" fontId="27" fillId="4" borderId="1" xfId="0" applyFont="1" applyFill="1" applyBorder="1" applyAlignment="1" applyProtection="1">
      <alignment vertical="center"/>
    </xf>
    <xf numFmtId="0" fontId="27" fillId="4" borderId="4" xfId="0" applyFont="1" applyFill="1" applyBorder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0" fontId="0" fillId="5" borderId="0" xfId="0" applyFont="1" applyFill="1" applyAlignment="1" applyProtection="1">
      <alignment horizontal="center" vertical="top"/>
      <protection locked="0"/>
    </xf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7" fillId="3" borderId="8" xfId="0" applyFont="1" applyFill="1" applyBorder="1" applyAlignment="1" applyProtection="1">
      <alignment vertical="center"/>
    </xf>
    <xf numFmtId="9" fontId="27" fillId="3" borderId="8" xfId="0" applyNumberFormat="1" applyFont="1" applyFill="1" applyBorder="1" applyAlignment="1" applyProtection="1">
      <alignment vertical="center"/>
    </xf>
    <xf numFmtId="44" fontId="27" fillId="3" borderId="15" xfId="0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44" fontId="27" fillId="3" borderId="8" xfId="0" applyNumberFormat="1" applyFont="1" applyFill="1" applyBorder="1" applyAlignment="1" applyProtection="1">
      <alignment vertical="center"/>
    </xf>
    <xf numFmtId="164" fontId="27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7" fillId="9" borderId="9" xfId="0" applyFont="1" applyFill="1" applyBorder="1" applyAlignment="1" applyProtection="1">
      <alignment vertical="center"/>
    </xf>
    <xf numFmtId="44" fontId="27" fillId="9" borderId="9" xfId="0" applyNumberFormat="1" applyFont="1" applyFill="1" applyBorder="1" applyAlignment="1" applyProtection="1">
      <alignment vertical="center"/>
    </xf>
    <xf numFmtId="0" fontId="27" fillId="9" borderId="16" xfId="0" applyFont="1" applyFill="1" applyBorder="1" applyAlignment="1" applyProtection="1">
      <alignment vertical="center"/>
    </xf>
    <xf numFmtId="44" fontId="27" fillId="9" borderId="8" xfId="0" applyNumberFormat="1" applyFont="1" applyFill="1" applyBorder="1" applyAlignment="1" applyProtection="1">
      <alignment vertical="center"/>
    </xf>
    <xf numFmtId="164" fontId="27" fillId="9" borderId="7" xfId="3" applyNumberFormat="1" applyFont="1" applyFill="1" applyBorder="1" applyAlignment="1" applyProtection="1">
      <alignment vertical="center"/>
    </xf>
    <xf numFmtId="0" fontId="17" fillId="3" borderId="0" xfId="5" applyFont="1" applyFill="1" applyProtection="1"/>
    <xf numFmtId="0" fontId="17" fillId="8" borderId="11" xfId="5" applyFont="1" applyFill="1" applyBorder="1" applyProtection="1"/>
    <xf numFmtId="0" fontId="17" fillId="8" borderId="12" xfId="5" applyFont="1" applyFill="1" applyBorder="1" applyAlignment="1" applyProtection="1">
      <alignment vertical="top"/>
    </xf>
    <xf numFmtId="0" fontId="17" fillId="8" borderId="12" xfId="5" applyFont="1" applyFill="1" applyBorder="1" applyAlignment="1" applyProtection="1">
      <alignment horizontal="center" vertical="top"/>
      <protection locked="0"/>
    </xf>
    <xf numFmtId="0" fontId="17" fillId="8" borderId="12" xfId="5" applyFont="1" applyFill="1" applyBorder="1" applyAlignment="1" applyProtection="1">
      <alignment vertical="center"/>
    </xf>
    <xf numFmtId="167" fontId="17" fillId="8" borderId="13" xfId="2" applyNumberFormat="1" applyFont="1" applyFill="1" applyBorder="1" applyAlignment="1" applyProtection="1">
      <alignment vertical="top"/>
      <protection locked="0"/>
    </xf>
    <xf numFmtId="0" fontId="17" fillId="8" borderId="13" xfId="5" applyFont="1" applyFill="1" applyBorder="1" applyAlignment="1" applyProtection="1">
      <alignment vertical="center"/>
      <protection locked="0"/>
    </xf>
    <xf numFmtId="44" fontId="17" fillId="8" borderId="17" xfId="2" applyFont="1" applyFill="1" applyBorder="1" applyAlignment="1" applyProtection="1">
      <alignment vertical="center"/>
    </xf>
    <xf numFmtId="44" fontId="17" fillId="8" borderId="13" xfId="5" applyNumberFormat="1" applyFont="1" applyFill="1" applyBorder="1" applyAlignment="1" applyProtection="1">
      <alignment vertical="center"/>
    </xf>
    <xf numFmtId="10" fontId="17" fillId="8" borderId="14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1" fillId="4" borderId="0" xfId="0" applyFont="1" applyFill="1" applyAlignment="1" applyProtection="1">
      <alignment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28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4" fillId="3" borderId="0" xfId="0" applyFont="1" applyFill="1" applyAlignment="1" applyProtection="1"/>
    <xf numFmtId="0" fontId="5" fillId="3" borderId="0" xfId="0" applyFont="1" applyFill="1" applyBorder="1"/>
    <xf numFmtId="0" fontId="17" fillId="3" borderId="0" xfId="0" applyFont="1" applyFill="1" applyAlignment="1" applyProtection="1"/>
    <xf numFmtId="0" fontId="14" fillId="3" borderId="0" xfId="0" applyFont="1" applyFill="1" applyAlignment="1" applyProtection="1"/>
    <xf numFmtId="0" fontId="17" fillId="6" borderId="0" xfId="0" applyFont="1" applyFill="1" applyAlignment="1" applyProtection="1"/>
    <xf numFmtId="166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8" xfId="1" applyNumberFormat="1" applyFont="1" applyFill="1" applyBorder="1" applyAlignment="1" applyProtection="1">
      <alignment vertical="center"/>
    </xf>
    <xf numFmtId="168" fontId="17" fillId="3" borderId="0" xfId="6" applyFill="1"/>
    <xf numFmtId="44" fontId="1" fillId="10" borderId="4" xfId="0" applyNumberFormat="1" applyFont="1" applyFill="1" applyBorder="1" applyAlignment="1" applyProtection="1">
      <alignment vertical="center"/>
      <protection locked="0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0" fontId="1" fillId="10" borderId="4" xfId="0" applyFont="1" applyFill="1" applyBorder="1" applyAlignment="1" applyProtection="1">
      <alignment vertical="center"/>
    </xf>
    <xf numFmtId="0" fontId="1" fillId="10" borderId="1" xfId="0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7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7" fillId="3" borderId="8" xfId="5" applyFont="1" applyFill="1" applyBorder="1" applyAlignment="1" applyProtection="1">
      <alignment vertical="center"/>
    </xf>
    <xf numFmtId="9" fontId="27" fillId="3" borderId="8" xfId="5" applyNumberFormat="1" applyFont="1" applyFill="1" applyBorder="1" applyAlignment="1" applyProtection="1">
      <alignment vertical="center"/>
    </xf>
    <xf numFmtId="44" fontId="27" fillId="3" borderId="15" xfId="5" applyNumberFormat="1" applyFont="1" applyFill="1" applyBorder="1" applyAlignment="1" applyProtection="1">
      <alignment vertical="center"/>
    </xf>
    <xf numFmtId="0" fontId="27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7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7" fillId="3" borderId="0" xfId="0" applyFont="1" applyFill="1" applyAlignment="1" applyProtection="1">
      <alignment horizontal="center"/>
    </xf>
    <xf numFmtId="0" fontId="27" fillId="3" borderId="5" xfId="0" applyFont="1" applyFill="1" applyBorder="1" applyAlignment="1" applyProtection="1">
      <alignment horizontal="center"/>
    </xf>
    <xf numFmtId="0" fontId="27" fillId="3" borderId="6" xfId="0" applyFont="1" applyFill="1" applyBorder="1" applyAlignment="1" applyProtection="1">
      <alignment horizontal="center"/>
    </xf>
    <xf numFmtId="0" fontId="27" fillId="3" borderId="7" xfId="0" applyFont="1" applyFill="1" applyBorder="1" applyAlignment="1" applyProtection="1">
      <alignment horizontal="center"/>
    </xf>
    <xf numFmtId="0" fontId="27" fillId="3" borderId="9" xfId="0" quotePrefix="1" applyFont="1" applyFill="1" applyBorder="1" applyAlignment="1" applyProtection="1">
      <alignment horizontal="center"/>
    </xf>
    <xf numFmtId="0" fontId="27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7" fillId="10" borderId="4" xfId="2" applyFont="1" applyFill="1" applyBorder="1" applyAlignment="1" applyProtection="1">
      <alignment vertical="center"/>
    </xf>
    <xf numFmtId="44" fontId="27" fillId="10" borderId="1" xfId="0" applyNumberFormat="1" applyFont="1" applyFill="1" applyBorder="1" applyAlignment="1" applyProtection="1">
      <alignment vertical="center"/>
    </xf>
    <xf numFmtId="164" fontId="27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7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7" fillId="10" borderId="0" xfId="0" applyFont="1" applyFill="1" applyAlignment="1" applyProtection="1">
      <alignment vertical="center"/>
    </xf>
    <xf numFmtId="0" fontId="27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165" fontId="1" fillId="6" borderId="7" xfId="0" applyNumberFormat="1" applyFont="1" applyFill="1" applyBorder="1" applyAlignment="1" applyProtection="1">
      <alignment vertical="center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 applyProtection="1">
      <alignment horizontal="left" vertical="top"/>
    </xf>
    <xf numFmtId="0" fontId="29" fillId="3" borderId="0" xfId="0" applyFont="1" applyFill="1" applyBorder="1" applyAlignment="1" applyProtection="1">
      <alignment horizontal="left"/>
    </xf>
    <xf numFmtId="0" fontId="21" fillId="3" borderId="0" xfId="0" applyFont="1" applyFill="1" applyAlignment="1" applyProtection="1">
      <alignment horizontal="left"/>
    </xf>
    <xf numFmtId="0" fontId="24" fillId="4" borderId="1" xfId="0" applyFont="1" applyFill="1" applyBorder="1" applyAlignment="1" applyProtection="1">
      <alignment horizontal="center"/>
    </xf>
    <xf numFmtId="0" fontId="27" fillId="3" borderId="0" xfId="0" applyFont="1" applyFill="1" applyAlignment="1" applyProtection="1">
      <alignment horizontal="left"/>
    </xf>
    <xf numFmtId="165" fontId="17" fillId="3" borderId="0" xfId="0" applyNumberFormat="1" applyFont="1" applyFill="1" applyProtection="1"/>
    <xf numFmtId="165" fontId="24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" fillId="4" borderId="8" xfId="2" applyNumberFormat="1" applyFont="1" applyFill="1" applyBorder="1" applyAlignment="1" applyProtection="1">
      <alignment vertical="center"/>
      <protection locked="0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7" fillId="10" borderId="4" xfId="0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0" fontId="27" fillId="3" borderId="0" xfId="0" applyFont="1" applyFill="1" applyProtection="1"/>
    <xf numFmtId="0" fontId="27" fillId="3" borderId="0" xfId="0" applyFont="1" applyFill="1" applyAlignment="1" applyProtection="1">
      <alignment horizontal="center" vertical="top"/>
    </xf>
    <xf numFmtId="0" fontId="27" fillId="3" borderId="0" xfId="0" applyFont="1" applyFill="1" applyBorder="1"/>
    <xf numFmtId="0" fontId="27" fillId="3" borderId="0" xfId="0" applyFont="1" applyFill="1"/>
    <xf numFmtId="9" fontId="27" fillId="3" borderId="0" xfId="0" applyNumberFormat="1" applyFont="1" applyFill="1" applyBorder="1" applyAlignment="1" applyProtection="1">
      <alignment vertical="center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7" fillId="8" borderId="17" xfId="5" applyFont="1" applyFill="1" applyBorder="1" applyAlignment="1" applyProtection="1">
      <alignment vertical="center"/>
    </xf>
    <xf numFmtId="167" fontId="17" fillId="8" borderId="17" xfId="2" applyNumberFormat="1" applyFont="1" applyFill="1" applyBorder="1" applyAlignment="1" applyProtection="1">
      <alignment vertical="top"/>
      <protection locked="0"/>
    </xf>
    <xf numFmtId="0" fontId="17" fillId="8" borderId="17" xfId="5" applyFont="1" applyFill="1" applyBorder="1" applyAlignment="1" applyProtection="1">
      <alignment vertical="center"/>
      <protection locked="0"/>
    </xf>
    <xf numFmtId="44" fontId="17" fillId="8" borderId="13" xfId="2" applyFont="1" applyFill="1" applyBorder="1" applyAlignment="1" applyProtection="1">
      <alignment vertical="center"/>
    </xf>
    <xf numFmtId="164" fontId="17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4" fillId="3" borderId="0" xfId="0" applyFont="1" applyFill="1"/>
    <xf numFmtId="0" fontId="30" fillId="3" borderId="0" xfId="0" applyFont="1" applyFill="1" applyAlignment="1">
      <alignment horizontal="right" vertical="top"/>
    </xf>
    <xf numFmtId="0" fontId="30" fillId="3" borderId="23" xfId="0" applyFont="1" applyFill="1" applyBorder="1" applyAlignment="1">
      <alignment horizontal="right" vertical="top"/>
    </xf>
    <xf numFmtId="0" fontId="31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1" applyNumberFormat="1" applyFont="1" applyFill="1" applyBorder="1" applyAlignment="1" applyProtection="1">
      <alignment vertical="center"/>
    </xf>
    <xf numFmtId="44" fontId="27" fillId="3" borderId="20" xfId="0" applyNumberFormat="1" applyFont="1" applyFill="1" applyBorder="1" applyAlignment="1" applyProtection="1">
      <alignment vertical="center"/>
    </xf>
    <xf numFmtId="44" fontId="11" fillId="3" borderId="20" xfId="0" applyNumberFormat="1" applyFont="1" applyFill="1" applyBorder="1" applyAlignment="1" applyProtection="1">
      <alignment vertical="center"/>
    </xf>
    <xf numFmtId="44" fontId="27" fillId="9" borderId="21" xfId="0" applyNumberFormat="1" applyFont="1" applyFill="1" applyBorder="1" applyAlignment="1" applyProtection="1">
      <alignment vertical="center"/>
    </xf>
    <xf numFmtId="44" fontId="11" fillId="3" borderId="20" xfId="5" applyNumberFormat="1" applyFont="1" applyFill="1" applyBorder="1" applyAlignment="1" applyProtection="1">
      <alignment vertical="center"/>
    </xf>
    <xf numFmtId="44" fontId="11" fillId="3" borderId="21" xfId="0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0" fillId="3" borderId="0" xfId="0" applyFont="1" applyFill="1" applyAlignment="1" applyProtection="1">
      <alignment vertical="top" wrapText="1"/>
    </xf>
    <xf numFmtId="0" fontId="27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5" fillId="3" borderId="0" xfId="0" applyFont="1" applyFill="1" applyAlignment="1" applyProtection="1">
      <alignment horizontal="left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left"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center"/>
    </xf>
    <xf numFmtId="43" fontId="11" fillId="3" borderId="0" xfId="1" applyNumberFormat="1" applyFont="1" applyFill="1" applyProtection="1"/>
    <xf numFmtId="165" fontId="1" fillId="3" borderId="7" xfId="1" applyNumberFormat="1" applyFont="1" applyFill="1" applyBorder="1" applyAlignment="1" applyProtection="1">
      <alignment vertical="center"/>
    </xf>
    <xf numFmtId="166" fontId="11" fillId="4" borderId="8" xfId="4" applyNumberFormat="1" applyFont="1" applyFill="1" applyBorder="1" applyAlignment="1" applyProtection="1">
      <alignment vertical="top"/>
      <protection locked="0"/>
    </xf>
    <xf numFmtId="165" fontId="11" fillId="3" borderId="8" xfId="1" applyNumberFormat="1" applyFont="1" applyFill="1" applyBorder="1" applyAlignment="1" applyProtection="1">
      <alignment horizontal="left"/>
    </xf>
    <xf numFmtId="0" fontId="11" fillId="6" borderId="0" xfId="0" applyFont="1" applyFill="1"/>
    <xf numFmtId="169" fontId="11" fillId="3" borderId="0" xfId="0" applyNumberFormat="1" applyFont="1" applyFill="1"/>
    <xf numFmtId="165" fontId="21" fillId="3" borderId="0" xfId="1" applyNumberFormat="1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right" vertical="center"/>
    </xf>
    <xf numFmtId="1" fontId="11" fillId="3" borderId="8" xfId="0" applyNumberFormat="1" applyFont="1" applyFill="1" applyBorder="1" applyAlignment="1" applyProtection="1">
      <alignment horizontal="right" vertical="center"/>
    </xf>
    <xf numFmtId="165" fontId="11" fillId="3" borderId="8" xfId="1" applyNumberFormat="1" applyFont="1" applyFill="1" applyBorder="1" applyAlignment="1" applyProtection="1">
      <alignment horizontal="right" vertical="center"/>
    </xf>
    <xf numFmtId="1" fontId="11" fillId="3" borderId="7" xfId="0" applyNumberFormat="1" applyFont="1" applyFill="1" applyBorder="1" applyAlignment="1" applyProtection="1">
      <alignment horizontal="right" vertical="center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1" fillId="7" borderId="0" xfId="0" applyFont="1" applyFill="1" applyBorder="1"/>
    <xf numFmtId="0" fontId="11" fillId="7" borderId="0" xfId="0" applyFont="1" applyFill="1"/>
    <xf numFmtId="0" fontId="1" fillId="7" borderId="0" xfId="0" applyFont="1" applyFill="1" applyBorder="1" applyAlignment="1">
      <alignment vertical="center"/>
    </xf>
    <xf numFmtId="0" fontId="1" fillId="7" borderId="0" xfId="0" applyFont="1" applyFill="1"/>
    <xf numFmtId="0" fontId="0" fillId="7" borderId="0" xfId="0" applyFont="1" applyFill="1"/>
    <xf numFmtId="0" fontId="1" fillId="7" borderId="0" xfId="0" applyFont="1" applyFill="1" applyBorder="1"/>
    <xf numFmtId="0" fontId="0" fillId="7" borderId="0" xfId="0" applyFont="1" applyFill="1" applyBorder="1"/>
    <xf numFmtId="0" fontId="0" fillId="7" borderId="0" xfId="0" applyFont="1" applyFill="1" applyAlignment="1">
      <alignment vertical="center"/>
    </xf>
    <xf numFmtId="44" fontId="0" fillId="7" borderId="0" xfId="0" applyNumberFormat="1" applyFont="1" applyFill="1"/>
    <xf numFmtId="0" fontId="1" fillId="6" borderId="0" xfId="0" applyFont="1" applyFill="1" applyBorder="1" applyAlignment="1">
      <alignment vertical="center"/>
    </xf>
    <xf numFmtId="0" fontId="1" fillId="6" borderId="0" xfId="0" applyFont="1" applyFill="1"/>
    <xf numFmtId="0" fontId="0" fillId="6" borderId="0" xfId="0" applyFont="1" applyFill="1"/>
    <xf numFmtId="0" fontId="2" fillId="6" borderId="0" xfId="0" applyFont="1" applyFill="1" applyBorder="1" applyAlignment="1">
      <alignment vertical="center"/>
    </xf>
    <xf numFmtId="0" fontId="2" fillId="6" borderId="0" xfId="0" applyFont="1" applyFill="1"/>
    <xf numFmtId="0" fontId="0" fillId="6" borderId="0" xfId="0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0" fontId="0" fillId="6" borderId="0" xfId="0" applyFont="1" applyFill="1" applyBorder="1"/>
    <xf numFmtId="44" fontId="0" fillId="6" borderId="0" xfId="0" applyNumberFormat="1" applyFont="1" applyFill="1"/>
    <xf numFmtId="0" fontId="0" fillId="4" borderId="4" xfId="0" applyFont="1" applyFill="1" applyBorder="1" applyAlignment="1" applyProtection="1">
      <alignment vertical="center"/>
    </xf>
    <xf numFmtId="0" fontId="12" fillId="4" borderId="4" xfId="0" applyFont="1" applyFill="1" applyBorder="1" applyAlignment="1" applyProtection="1">
      <alignment vertical="center"/>
    </xf>
    <xf numFmtId="0" fontId="14" fillId="8" borderId="17" xfId="5" applyFont="1" applyFill="1" applyBorder="1" applyAlignment="1" applyProtection="1">
      <alignment vertical="center"/>
    </xf>
    <xf numFmtId="0" fontId="1" fillId="8" borderId="17" xfId="5" applyFont="1" applyFill="1" applyBorder="1" applyAlignment="1" applyProtection="1">
      <alignment vertical="center"/>
    </xf>
    <xf numFmtId="44" fontId="17" fillId="8" borderId="12" xfId="2" applyFont="1" applyFill="1" applyBorder="1" applyAlignment="1" applyProtection="1">
      <alignment vertical="center"/>
    </xf>
    <xf numFmtId="0" fontId="11" fillId="3" borderId="15" xfId="0" applyFont="1" applyFill="1" applyBorder="1"/>
    <xf numFmtId="0" fontId="11" fillId="3" borderId="8" xfId="0" applyFont="1" applyFill="1" applyBorder="1"/>
    <xf numFmtId="0" fontId="11" fillId="9" borderId="22" xfId="0" applyFont="1" applyFill="1" applyBorder="1"/>
    <xf numFmtId="44" fontId="27" fillId="3" borderId="25" xfId="0" applyNumberFormat="1" applyFont="1" applyFill="1" applyBorder="1" applyAlignment="1" applyProtection="1">
      <alignment vertical="center"/>
    </xf>
    <xf numFmtId="0" fontId="27" fillId="3" borderId="15" xfId="0" applyFont="1" applyFill="1" applyBorder="1" applyAlignment="1" applyProtection="1">
      <alignment vertical="center"/>
    </xf>
    <xf numFmtId="0" fontId="27" fillId="9" borderId="22" xfId="0" applyFont="1" applyFill="1" applyBorder="1" applyAlignment="1" applyProtection="1">
      <alignment vertical="center"/>
    </xf>
    <xf numFmtId="9" fontId="2" fillId="6" borderId="8" xfId="0" applyNumberFormat="1" applyFont="1" applyFill="1" applyBorder="1" applyAlignment="1" applyProtection="1">
      <alignment vertical="center"/>
    </xf>
    <xf numFmtId="0" fontId="5" fillId="6" borderId="0" xfId="0" applyFont="1" applyFill="1" applyBorder="1" applyProtection="1"/>
    <xf numFmtId="0" fontId="7" fillId="6" borderId="0" xfId="0" applyFont="1" applyFill="1" applyBorder="1" applyAlignment="1" applyProtection="1"/>
    <xf numFmtId="0" fontId="9" fillId="6" borderId="0" xfId="0" applyFont="1" applyFill="1" applyBorder="1" applyProtection="1"/>
    <xf numFmtId="0" fontId="5" fillId="6" borderId="0" xfId="0" applyFont="1" applyFill="1" applyProtection="1"/>
    <xf numFmtId="0" fontId="0" fillId="6" borderId="0" xfId="0" applyFont="1" applyFill="1" applyProtection="1"/>
    <xf numFmtId="0" fontId="2" fillId="6" borderId="0" xfId="0" applyFont="1" applyFill="1" applyProtection="1"/>
    <xf numFmtId="0" fontId="14" fillId="6" borderId="0" xfId="5" applyFont="1" applyFill="1" applyProtection="1"/>
    <xf numFmtId="0" fontId="11" fillId="6" borderId="0" xfId="0" applyFont="1" applyFill="1" applyBorder="1" applyProtection="1"/>
    <xf numFmtId="0" fontId="20" fillId="6" borderId="0" xfId="0" applyFont="1" applyFill="1" applyBorder="1" applyAlignment="1" applyProtection="1"/>
    <xf numFmtId="0" fontId="22" fillId="6" borderId="0" xfId="0" applyFont="1" applyFill="1" applyBorder="1" applyProtection="1"/>
    <xf numFmtId="0" fontId="17" fillId="6" borderId="0" xfId="5" applyFont="1" applyFill="1" applyProtection="1"/>
    <xf numFmtId="0" fontId="7" fillId="2" borderId="0" xfId="0" applyFont="1" applyFill="1" applyBorder="1" applyAlignment="1" applyProtection="1">
      <alignment horizontal="left" indent="7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2" fillId="9" borderId="0" xfId="0" applyFont="1" applyFill="1" applyAlignment="1" applyProtection="1">
      <alignment horizontal="left" vertical="top" wrapText="1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12" fillId="3" borderId="2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4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0" fillId="2" borderId="0" xfId="0" applyFont="1" applyFill="1" applyBorder="1" applyAlignment="1" applyProtection="1">
      <alignment horizontal="left" indent="7"/>
    </xf>
    <xf numFmtId="0" fontId="23" fillId="3" borderId="0" xfId="0" applyFont="1" applyFill="1" applyAlignment="1" applyProtection="1">
      <alignment horizontal="center"/>
    </xf>
    <xf numFmtId="0" fontId="21" fillId="4" borderId="0" xfId="0" applyFont="1" applyFill="1" applyAlignment="1" applyProtection="1">
      <alignment horizontal="left" vertical="center"/>
    </xf>
    <xf numFmtId="0" fontId="12" fillId="3" borderId="3" xfId="0" applyFont="1" applyFill="1" applyBorder="1" applyAlignment="1" applyProtection="1">
      <alignment horizontal="center"/>
    </xf>
    <xf numFmtId="0" fontId="27" fillId="9" borderId="0" xfId="0" applyFont="1" applyFill="1" applyAlignment="1" applyProtection="1">
      <alignment horizontal="left" vertical="top" wrapText="1"/>
    </xf>
    <xf numFmtId="0" fontId="23" fillId="6" borderId="0" xfId="0" applyFont="1" applyFill="1" applyAlignment="1" applyProtection="1">
      <alignment horizontal="center"/>
    </xf>
    <xf numFmtId="0" fontId="27" fillId="9" borderId="0" xfId="5" applyFont="1" applyFill="1" applyAlignment="1" applyProtection="1">
      <alignment horizontal="left" vertical="top" wrapText="1"/>
    </xf>
    <xf numFmtId="0" fontId="11" fillId="3" borderId="0" xfId="5" applyFont="1" applyFill="1" applyAlignment="1" applyProtection="1">
      <alignment horizontal="left" vertical="top" wrapText="1"/>
    </xf>
    <xf numFmtId="0" fontId="27" fillId="3" borderId="0" xfId="0" applyFont="1" applyFill="1" applyAlignment="1" applyProtection="1">
      <alignment horizontal="center" wrapText="1"/>
    </xf>
    <xf numFmtId="0" fontId="27" fillId="3" borderId="8" xfId="0" applyFont="1" applyFill="1" applyBorder="1" applyAlignment="1" applyProtection="1">
      <alignment horizontal="center" wrapText="1"/>
    </xf>
    <xf numFmtId="0" fontId="27" fillId="3" borderId="7" xfId="0" applyFont="1" applyFill="1" applyBorder="1" applyAlignment="1" applyProtection="1">
      <alignment horizontal="center" wrapText="1"/>
    </xf>
    <xf numFmtId="0" fontId="11" fillId="3" borderId="0" xfId="0" applyFont="1" applyFill="1" applyAlignment="1" applyProtection="1">
      <alignment horizontal="left" vertical="top" wrapText="1"/>
    </xf>
    <xf numFmtId="0" fontId="27" fillId="9" borderId="24" xfId="0" applyFont="1" applyFill="1" applyBorder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</cellXfs>
  <cellStyles count="7">
    <cellStyle name="$_9. Rev2Cost_GDPIPI" xfId="6" xr:uid="{FB852E21-5C77-4196-9D6F-251C9BA88113}"/>
    <cellStyle name="Comma" xfId="1" builtinId="3"/>
    <cellStyle name="Currency" xfId="2" builtinId="4"/>
    <cellStyle name="Currency 10" xfId="4" xr:uid="{CC9F9D51-B88E-4EFC-98C8-678C78DD71DD}"/>
    <cellStyle name="Normal" xfId="0" builtinId="0"/>
    <cellStyle name="Normal 2" xfId="5" xr:uid="{E03DF961-505C-41C9-A545-8F68B1F61F17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fmlaLink="$O$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O$1" lockText="1" noThreeD="1"/>
</file>

<file path=xl/ctrlProps/ctrlProp12.xml><?xml version="1.0" encoding="utf-8"?>
<formControlPr xmlns="http://schemas.microsoft.com/office/spreadsheetml/2009/9/main" objectType="Radio" checked="Checked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$O$1" lockText="1" noThreeD="1"/>
</file>

<file path=xl/ctrlProps/ctrlProp16.xml><?xml version="1.0" encoding="utf-8"?>
<formControlPr xmlns="http://schemas.microsoft.com/office/spreadsheetml/2009/9/main" objectType="Radio" checked="Checked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Radio" firstButton="1" fmlaLink="$N$1" lockText="1" noThreeD="1"/>
</file>

<file path=xl/ctrlProps/ctrlProp22.xml><?xml version="1.0" encoding="utf-8"?>
<formControlPr xmlns="http://schemas.microsoft.com/office/spreadsheetml/2009/9/main" objectType="Radio" checked="Checked" lockText="1" noThreeD="1"/>
</file>

<file path=xl/ctrlProps/ctrlProp23.xml><?xml version="1.0" encoding="utf-8"?>
<formControlPr xmlns="http://schemas.microsoft.com/office/spreadsheetml/2009/9/main" objectType="Radio" firstButton="1" fmlaLink="$O$1" lockText="1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firstButton="1" fmlaLink="$O$1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73</xdr:row>
          <xdr:rowOff>114300</xdr:rowOff>
        </xdr:from>
        <xdr:to>
          <xdr:col>18</xdr:col>
          <xdr:colOff>95250</xdr:colOff>
          <xdr:row>75</xdr:row>
          <xdr:rowOff>95250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73</xdr:row>
          <xdr:rowOff>184150</xdr:rowOff>
        </xdr:from>
        <xdr:to>
          <xdr:col>10</xdr:col>
          <xdr:colOff>552450</xdr:colOff>
          <xdr:row>75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130</xdr:row>
          <xdr:rowOff>152400</xdr:rowOff>
        </xdr:from>
        <xdr:to>
          <xdr:col>10</xdr:col>
          <xdr:colOff>647700</xdr:colOff>
          <xdr:row>131</xdr:row>
          <xdr:rowOff>171450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171450</xdr:rowOff>
        </xdr:from>
        <xdr:to>
          <xdr:col>10</xdr:col>
          <xdr:colOff>508000</xdr:colOff>
          <xdr:row>17</xdr:row>
          <xdr:rowOff>171450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130</xdr:row>
          <xdr:rowOff>50800</xdr:rowOff>
        </xdr:from>
        <xdr:to>
          <xdr:col>18</xdr:col>
          <xdr:colOff>114300</xdr:colOff>
          <xdr:row>132</xdr:row>
          <xdr:rowOff>57150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514350</xdr:colOff>
          <xdr:row>17</xdr:row>
          <xdr:rowOff>19050</xdr:rowOff>
        </xdr:from>
        <xdr:to>
          <xdr:col>15</xdr:col>
          <xdr:colOff>114300</xdr:colOff>
          <xdr:row>17</xdr:row>
          <xdr:rowOff>171450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57150</xdr:rowOff>
        </xdr:from>
        <xdr:to>
          <xdr:col>19</xdr:col>
          <xdr:colOff>114300</xdr:colOff>
          <xdr:row>18</xdr:row>
          <xdr:rowOff>57150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16</xdr:row>
          <xdr:rowOff>171450</xdr:rowOff>
        </xdr:from>
        <xdr:to>
          <xdr:col>10</xdr:col>
          <xdr:colOff>450850</xdr:colOff>
          <xdr:row>17</xdr:row>
          <xdr:rowOff>184150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70</xdr:row>
          <xdr:rowOff>88900</xdr:rowOff>
        </xdr:from>
        <xdr:to>
          <xdr:col>19</xdr:col>
          <xdr:colOff>152400</xdr:colOff>
          <xdr:row>72</xdr:row>
          <xdr:rowOff>95250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70</xdr:row>
          <xdr:rowOff>184150</xdr:rowOff>
        </xdr:from>
        <xdr:to>
          <xdr:col>10</xdr:col>
          <xdr:colOff>450850</xdr:colOff>
          <xdr:row>72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95250</xdr:rowOff>
        </xdr:from>
        <xdr:to>
          <xdr:col>19</xdr:col>
          <xdr:colOff>152400</xdr:colOff>
          <xdr:row>18</xdr:row>
          <xdr:rowOff>107950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171450</xdr:rowOff>
        </xdr:from>
        <xdr:to>
          <xdr:col>10</xdr:col>
          <xdr:colOff>419100</xdr:colOff>
          <xdr:row>18</xdr:row>
          <xdr:rowOff>31750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79</xdr:row>
          <xdr:rowOff>114300</xdr:rowOff>
        </xdr:from>
        <xdr:to>
          <xdr:col>18</xdr:col>
          <xdr:colOff>76200</xdr:colOff>
          <xdr:row>81</xdr:row>
          <xdr:rowOff>127000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400050</xdr:colOff>
          <xdr:row>79</xdr:row>
          <xdr:rowOff>171450</xdr:rowOff>
        </xdr:from>
        <xdr:to>
          <xdr:col>10</xdr:col>
          <xdr:colOff>361950</xdr:colOff>
          <xdr:row>81</xdr:row>
          <xdr:rowOff>31750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400050</xdr:colOff>
          <xdr:row>16</xdr:row>
          <xdr:rowOff>146050</xdr:rowOff>
        </xdr:from>
        <xdr:to>
          <xdr:col>19</xdr:col>
          <xdr:colOff>222250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17</xdr:row>
          <xdr:rowOff>31750</xdr:rowOff>
        </xdr:from>
        <xdr:to>
          <xdr:col>10</xdr:col>
          <xdr:colOff>374650</xdr:colOff>
          <xdr:row>18</xdr:row>
          <xdr:rowOff>133350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78</xdr:row>
          <xdr:rowOff>57150</xdr:rowOff>
        </xdr:from>
        <xdr:to>
          <xdr:col>19</xdr:col>
          <xdr:colOff>31750</xdr:colOff>
          <xdr:row>80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609600</xdr:colOff>
          <xdr:row>78</xdr:row>
          <xdr:rowOff>95250</xdr:rowOff>
        </xdr:from>
        <xdr:to>
          <xdr:col>10</xdr:col>
          <xdr:colOff>488950</xdr:colOff>
          <xdr:row>79</xdr:row>
          <xdr:rowOff>190500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95250</xdr:rowOff>
        </xdr:from>
        <xdr:to>
          <xdr:col>15</xdr:col>
          <xdr:colOff>755650</xdr:colOff>
          <xdr:row>18</xdr:row>
          <xdr:rowOff>133350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19050</xdr:rowOff>
        </xdr:from>
        <xdr:to>
          <xdr:col>10</xdr:col>
          <xdr:colOff>323850</xdr:colOff>
          <xdr:row>18</xdr:row>
          <xdr:rowOff>95250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16</xdr:row>
          <xdr:rowOff>171450</xdr:rowOff>
        </xdr:from>
        <xdr:to>
          <xdr:col>15</xdr:col>
          <xdr:colOff>260350</xdr:colOff>
          <xdr:row>19</xdr:row>
          <xdr:rowOff>31750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184150</xdr:colOff>
          <xdr:row>18</xdr:row>
          <xdr:rowOff>133350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361950</xdr:colOff>
          <xdr:row>17</xdr:row>
          <xdr:rowOff>114300</xdr:rowOff>
        </xdr:from>
        <xdr:to>
          <xdr:col>17</xdr:col>
          <xdr:colOff>31750</xdr:colOff>
          <xdr:row>20</xdr:row>
          <xdr:rowOff>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704850</xdr:colOff>
          <xdr:row>18</xdr:row>
          <xdr:rowOff>19050</xdr:rowOff>
        </xdr:from>
        <xdr:to>
          <xdr:col>10</xdr:col>
          <xdr:colOff>361950</xdr:colOff>
          <xdr:row>19</xdr:row>
          <xdr:rowOff>133350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450850</xdr:colOff>
          <xdr:row>16</xdr:row>
          <xdr:rowOff>88900</xdr:rowOff>
        </xdr:from>
        <xdr:to>
          <xdr:col>19</xdr:col>
          <xdr:colOff>412750</xdr:colOff>
          <xdr:row>18</xdr:row>
          <xdr:rowOff>133350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793750</xdr:colOff>
          <xdr:row>18</xdr:row>
          <xdr:rowOff>57150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2%20CIR%20Update/Tab4%20-%20Bill%20Impacts/2020-2024%20Bill%20Impacts%202021CIR%20Linked%20-20210806%20-%20J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GROUP 2  RR Calc"/>
      <sheetName val="DRO Rate Smoothing"/>
      <sheetName val="17IRMRegultoryCharges"/>
      <sheetName val="20IRM-2021-BillImpact"/>
      <sheetName val="Summary Final"/>
      <sheetName val="2020-2024 Dist. &amp; Tx Rates"/>
      <sheetName val="Bill Impact Summary"/>
      <sheetName val="2022 Rate App Narrative Table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6">
          <cell r="A16" t="str">
            <v>Rate Class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2">
          <cell r="B12">
            <v>0.02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DA412-0523-41E6-A91E-E13ABFDF434A}">
  <sheetPr>
    <pageSetUpPr fitToPage="1"/>
  </sheetPr>
  <dimension ref="A1:BQ421"/>
  <sheetViews>
    <sheetView tabSelected="1" topLeftCell="A6" zoomScale="70" zoomScaleNormal="70" workbookViewId="0">
      <selection activeCell="B6" sqref="B6"/>
    </sheetView>
  </sheetViews>
  <sheetFormatPr defaultColWidth="9.26953125" defaultRowHeight="14.5" x14ac:dyDescent="0.35"/>
  <cols>
    <col min="1" max="1" width="1.7265625" style="498" customWidth="1"/>
    <col min="2" max="2" width="128.7265625" style="21" customWidth="1"/>
    <col min="3" max="3" width="1.453125" style="21" customWidth="1"/>
    <col min="4" max="4" width="12.26953125" style="214" customWidth="1"/>
    <col min="5" max="5" width="1.7265625" style="21" customWidth="1"/>
    <col min="6" max="6" width="0.1796875" style="21" customWidth="1"/>
    <col min="7" max="7" width="12" style="20" bestFit="1" customWidth="1"/>
    <col min="8" max="8" width="10.26953125" style="20" bestFit="1" customWidth="1"/>
    <col min="9" max="9" width="12.453125" style="20" bestFit="1" customWidth="1"/>
    <col min="10" max="10" width="1.453125" style="20" customWidth="1"/>
    <col min="11" max="11" width="12.54296875" style="20" customWidth="1"/>
    <col min="12" max="12" width="11.81640625" style="20" customWidth="1"/>
    <col min="13" max="13" width="12.453125" style="20" customWidth="1"/>
    <col min="14" max="14" width="1.453125" style="20" customWidth="1"/>
    <col min="15" max="15" width="10.453125" style="20" customWidth="1"/>
    <col min="16" max="16" width="10.26953125" style="20" customWidth="1"/>
    <col min="17" max="17" width="2.26953125" style="20" customWidth="1"/>
    <col min="18" max="18" width="0.7265625" style="20" customWidth="1"/>
    <col min="19" max="19" width="7.54296875" style="21" customWidth="1"/>
    <col min="20" max="20" width="2.54296875" style="21" customWidth="1"/>
    <col min="21" max="16384" width="9.26953125" style="21"/>
  </cols>
  <sheetData>
    <row r="1" spans="1:19" s="7" customFormat="1" ht="20" x14ac:dyDescent="0.35">
      <c r="A1" s="517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>
        <v>4</v>
      </c>
      <c r="P1" s="6"/>
      <c r="Q1" s="6"/>
      <c r="R1" s="6"/>
    </row>
    <row r="2" spans="1:19" s="7" customFormat="1" ht="17.5" x14ac:dyDescent="0.35">
      <c r="A2" s="51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</row>
    <row r="3" spans="1:19" s="7" customFormat="1" ht="17.5" x14ac:dyDescent="0.35">
      <c r="A3" s="528"/>
      <c r="B3" s="528"/>
      <c r="C3" s="528"/>
      <c r="D3" s="528"/>
      <c r="E3" s="528"/>
      <c r="F3" s="528"/>
      <c r="G3" s="528"/>
      <c r="H3" s="528"/>
      <c r="I3" s="5"/>
      <c r="J3" s="5"/>
      <c r="K3" s="6"/>
      <c r="L3" s="6"/>
      <c r="M3" s="6"/>
      <c r="N3" s="6"/>
      <c r="O3" s="6"/>
      <c r="P3" s="6"/>
      <c r="Q3" s="6"/>
      <c r="R3" s="6"/>
    </row>
    <row r="4" spans="1:19" s="7" customFormat="1" ht="17.5" x14ac:dyDescent="0.35">
      <c r="A4" s="51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</row>
    <row r="5" spans="1:19" s="7" customFormat="1" ht="15.5" x14ac:dyDescent="0.35">
      <c r="A5" s="517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</row>
    <row r="6" spans="1:19" s="7" customFormat="1" x14ac:dyDescent="0.35">
      <c r="A6" s="517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</row>
    <row r="7" spans="1:19" s="7" customFormat="1" x14ac:dyDescent="0.35">
      <c r="A7" s="517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</row>
    <row r="8" spans="1:19" s="7" customFormat="1" x14ac:dyDescent="0.35">
      <c r="A8" s="519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</row>
    <row r="9" spans="1:19" s="7" customFormat="1" x14ac:dyDescent="0.35">
      <c r="A9" s="520"/>
      <c r="B9" s="16"/>
      <c r="C9" s="16"/>
      <c r="D9" s="17"/>
      <c r="E9" s="16"/>
      <c r="F9" s="16"/>
      <c r="G9" s="18"/>
      <c r="H9" s="18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9" ht="18" x14ac:dyDescent="0.4">
      <c r="A10" s="521"/>
      <c r="B10" s="529" t="s">
        <v>0</v>
      </c>
      <c r="C10" s="529"/>
      <c r="D10" s="529"/>
      <c r="E10" s="529"/>
      <c r="F10" s="529"/>
      <c r="G10" s="529"/>
      <c r="H10" s="529"/>
      <c r="I10" s="529"/>
      <c r="J10" s="529"/>
      <c r="M10" s="6"/>
      <c r="N10" s="6"/>
      <c r="O10" s="6"/>
      <c r="P10" s="6"/>
      <c r="Q10" s="6"/>
    </row>
    <row r="11" spans="1:19" ht="18" x14ac:dyDescent="0.4">
      <c r="A11" s="521"/>
      <c r="B11" s="529" t="s">
        <v>1</v>
      </c>
      <c r="C11" s="529"/>
      <c r="D11" s="529"/>
      <c r="E11" s="529"/>
      <c r="F11" s="529"/>
      <c r="G11" s="529"/>
      <c r="H11" s="529"/>
      <c r="I11" s="529"/>
      <c r="J11" s="529"/>
      <c r="K11" s="22"/>
      <c r="L11" s="23"/>
      <c r="M11" s="24"/>
      <c r="N11" s="24"/>
      <c r="Q11" s="25"/>
    </row>
    <row r="12" spans="1:19" x14ac:dyDescent="0.35">
      <c r="A12" s="521"/>
      <c r="B12" s="19"/>
      <c r="C12" s="19"/>
      <c r="D12" s="26"/>
      <c r="E12" s="19"/>
      <c r="F12" s="19"/>
      <c r="G12" s="27"/>
      <c r="H12" s="27"/>
      <c r="K12" s="22"/>
      <c r="L12" s="23"/>
      <c r="M12" s="24"/>
      <c r="N12" s="24"/>
      <c r="Q12" s="25"/>
    </row>
    <row r="13" spans="1:19" x14ac:dyDescent="0.35">
      <c r="A13" s="521"/>
      <c r="B13" s="19"/>
      <c r="C13" s="19"/>
      <c r="D13" s="26"/>
      <c r="E13" s="19"/>
      <c r="F13" s="19"/>
      <c r="G13" s="27"/>
      <c r="H13" s="27"/>
      <c r="K13" s="22"/>
      <c r="L13" s="23"/>
      <c r="M13" s="24"/>
      <c r="N13" s="24"/>
      <c r="Q13" s="25"/>
    </row>
    <row r="14" spans="1:19" ht="15.5" x14ac:dyDescent="0.35">
      <c r="A14" s="521"/>
      <c r="B14" s="28" t="s">
        <v>2</v>
      </c>
      <c r="C14" s="19"/>
      <c r="D14" s="530" t="s">
        <v>3</v>
      </c>
      <c r="E14" s="530"/>
      <c r="F14" s="530"/>
      <c r="G14" s="530"/>
      <c r="H14" s="530"/>
      <c r="I14" s="530"/>
      <c r="J14" s="530"/>
      <c r="K14" s="22"/>
      <c r="L14" s="29"/>
      <c r="M14" s="6"/>
      <c r="N14" s="6"/>
      <c r="O14" s="6"/>
      <c r="P14" s="6"/>
      <c r="Q14" s="6"/>
    </row>
    <row r="15" spans="1:19" ht="15.5" x14ac:dyDescent="0.35">
      <c r="A15" s="521"/>
      <c r="B15" s="30"/>
      <c r="C15" s="19"/>
      <c r="D15" s="31"/>
      <c r="E15" s="32"/>
      <c r="F15" s="33"/>
      <c r="G15" s="34"/>
      <c r="H15" s="34"/>
      <c r="I15" s="34"/>
      <c r="J15" s="34"/>
      <c r="K15" s="35"/>
      <c r="M15" s="36"/>
      <c r="N15" s="37"/>
      <c r="O15" s="37"/>
      <c r="P15" s="37"/>
      <c r="Q15" s="37"/>
      <c r="R15" s="38"/>
      <c r="S15" s="39"/>
    </row>
    <row r="16" spans="1:19" ht="15.5" x14ac:dyDescent="0.35">
      <c r="A16" s="521"/>
      <c r="B16" s="28" t="s">
        <v>4</v>
      </c>
      <c r="C16" s="19"/>
      <c r="D16" s="40" t="s">
        <v>5</v>
      </c>
      <c r="E16" s="32"/>
      <c r="F16" s="33"/>
      <c r="G16" s="38"/>
      <c r="H16" s="34"/>
      <c r="I16" s="41"/>
      <c r="J16" s="34"/>
      <c r="K16" s="35"/>
      <c r="M16" s="41"/>
      <c r="N16" s="38"/>
      <c r="O16" s="42"/>
      <c r="P16" s="43"/>
      <c r="Q16" s="38"/>
      <c r="R16" s="38"/>
      <c r="S16" s="39"/>
    </row>
    <row r="17" spans="1:69" ht="15.5" x14ac:dyDescent="0.35">
      <c r="A17" s="521"/>
      <c r="B17" s="30"/>
      <c r="C17" s="19"/>
      <c r="D17" s="31"/>
      <c r="E17" s="32"/>
      <c r="F17" s="32"/>
      <c r="G17" s="31"/>
      <c r="H17" s="31"/>
      <c r="I17" s="31"/>
      <c r="J17" s="31"/>
    </row>
    <row r="18" spans="1:69" x14ac:dyDescent="0.35">
      <c r="A18" s="521"/>
      <c r="B18" s="45"/>
      <c r="C18" s="19"/>
      <c r="D18" s="46" t="s">
        <v>6</v>
      </c>
      <c r="E18" s="47"/>
      <c r="F18" s="19"/>
      <c r="G18" s="48">
        <v>750</v>
      </c>
      <c r="H18" s="49" t="s">
        <v>7</v>
      </c>
      <c r="I18" s="27"/>
      <c r="J18" s="27"/>
      <c r="O18" s="50"/>
      <c r="P18" s="50"/>
    </row>
    <row r="19" spans="1:69" x14ac:dyDescent="0.35">
      <c r="A19" s="521"/>
      <c r="B19" s="45"/>
      <c r="C19" s="19"/>
      <c r="D19" s="26"/>
      <c r="E19" s="19"/>
      <c r="F19" s="19"/>
      <c r="G19" s="27"/>
      <c r="H19" s="27"/>
      <c r="I19" s="51"/>
      <c r="J19" s="27"/>
      <c r="O19" s="50"/>
      <c r="P19" s="50"/>
    </row>
    <row r="20" spans="1:69" x14ac:dyDescent="0.35">
      <c r="A20" s="521"/>
      <c r="B20" s="45"/>
      <c r="C20" s="19"/>
      <c r="D20" s="46"/>
      <c r="E20" s="52"/>
      <c r="F20" s="19"/>
      <c r="G20" s="531" t="s">
        <v>8</v>
      </c>
      <c r="H20" s="532"/>
      <c r="I20" s="533"/>
      <c r="J20" s="27"/>
      <c r="K20" s="531" t="s">
        <v>9</v>
      </c>
      <c r="L20" s="532"/>
      <c r="M20" s="533"/>
      <c r="N20" s="27"/>
      <c r="O20" s="531" t="s">
        <v>10</v>
      </c>
      <c r="P20" s="533"/>
      <c r="Q20" s="38"/>
      <c r="R20" s="38"/>
    </row>
    <row r="21" spans="1:69" ht="15" customHeight="1" x14ac:dyDescent="0.35">
      <c r="A21" s="521"/>
      <c r="B21" s="45"/>
      <c r="C21" s="19"/>
      <c r="D21" s="535" t="s">
        <v>11</v>
      </c>
      <c r="E21" s="53"/>
      <c r="F21" s="19"/>
      <c r="G21" s="54" t="s">
        <v>12</v>
      </c>
      <c r="H21" s="55" t="s">
        <v>13</v>
      </c>
      <c r="I21" s="56" t="s">
        <v>14</v>
      </c>
      <c r="J21" s="27"/>
      <c r="K21" s="54" t="s">
        <v>12</v>
      </c>
      <c r="L21" s="55" t="s">
        <v>13</v>
      </c>
      <c r="M21" s="56" t="s">
        <v>14</v>
      </c>
      <c r="N21" s="27"/>
      <c r="O21" s="537" t="s">
        <v>15</v>
      </c>
      <c r="P21" s="539" t="s">
        <v>16</v>
      </c>
      <c r="Q21" s="38"/>
      <c r="R21" s="38"/>
    </row>
    <row r="22" spans="1:69" x14ac:dyDescent="0.35">
      <c r="A22" s="521"/>
      <c r="B22" s="45"/>
      <c r="C22" s="19"/>
      <c r="D22" s="536"/>
      <c r="E22" s="53"/>
      <c r="F22" s="19"/>
      <c r="G22" s="57" t="s">
        <v>17</v>
      </c>
      <c r="H22" s="58"/>
      <c r="I22" s="58" t="s">
        <v>17</v>
      </c>
      <c r="J22" s="27"/>
      <c r="K22" s="57" t="s">
        <v>17</v>
      </c>
      <c r="L22" s="58"/>
      <c r="M22" s="58" t="s">
        <v>17</v>
      </c>
      <c r="N22" s="27"/>
      <c r="O22" s="538"/>
      <c r="P22" s="540"/>
      <c r="Q22" s="38"/>
      <c r="R22" s="38"/>
    </row>
    <row r="23" spans="1:69" x14ac:dyDescent="0.35">
      <c r="A23" s="521"/>
      <c r="B23" s="59" t="s">
        <v>18</v>
      </c>
      <c r="C23" s="60"/>
      <c r="D23" s="61" t="s">
        <v>19</v>
      </c>
      <c r="E23" s="60"/>
      <c r="F23" s="27"/>
      <c r="G23" s="62">
        <v>40.1</v>
      </c>
      <c r="H23" s="63">
        <v>1</v>
      </c>
      <c r="I23" s="64">
        <f t="shared" ref="I23:I32" si="0">H23*G23</f>
        <v>40.1</v>
      </c>
      <c r="J23" s="65"/>
      <c r="K23" s="62">
        <v>40.57</v>
      </c>
      <c r="L23" s="63">
        <v>1</v>
      </c>
      <c r="M23" s="64">
        <f t="shared" ref="M23:M33" si="1">L23*K23</f>
        <v>40.57</v>
      </c>
      <c r="N23" s="65"/>
      <c r="O23" s="66">
        <f>+M23-I23</f>
        <v>0.46999999999999886</v>
      </c>
      <c r="P23" s="67">
        <f t="shared" ref="P23:P57" si="2">IF(OR(I23=0,M23=0),"",(O23/I23))</f>
        <v>1.1720698254364061E-2</v>
      </c>
      <c r="Q23" s="68"/>
      <c r="R23" s="68"/>
      <c r="S23" s="69"/>
      <c r="T23" s="70">
        <v>3.9999999999999147E-2</v>
      </c>
    </row>
    <row r="24" spans="1:69" x14ac:dyDescent="0.35">
      <c r="A24" s="521"/>
      <c r="B24" s="71" t="s">
        <v>20</v>
      </c>
      <c r="C24" s="60"/>
      <c r="D24" s="61" t="s">
        <v>19</v>
      </c>
      <c r="E24" s="60"/>
      <c r="F24" s="27"/>
      <c r="G24" s="72">
        <v>0.48</v>
      </c>
      <c r="H24" s="73">
        <v>1</v>
      </c>
      <c r="I24" s="74">
        <f t="shared" si="0"/>
        <v>0.48</v>
      </c>
      <c r="J24" s="65"/>
      <c r="K24" s="72">
        <v>0.48</v>
      </c>
      <c r="L24" s="73">
        <v>1</v>
      </c>
      <c r="M24" s="74">
        <f t="shared" si="1"/>
        <v>0.48</v>
      </c>
      <c r="N24" s="65"/>
      <c r="O24" s="66">
        <f t="shared" ref="O24:O34" si="3">+M24-I24</f>
        <v>0</v>
      </c>
      <c r="P24" s="67">
        <f t="shared" si="2"/>
        <v>0</v>
      </c>
      <c r="Q24" s="68"/>
      <c r="R24" s="68"/>
      <c r="S24" s="69"/>
    </row>
    <row r="25" spans="1:69" x14ac:dyDescent="0.35">
      <c r="A25" s="521"/>
      <c r="B25" s="71" t="s">
        <v>21</v>
      </c>
      <c r="C25" s="60"/>
      <c r="D25" s="61" t="s">
        <v>19</v>
      </c>
      <c r="E25" s="60"/>
      <c r="F25" s="27"/>
      <c r="G25" s="72">
        <v>-0.02</v>
      </c>
      <c r="H25" s="73">
        <v>1</v>
      </c>
      <c r="I25" s="74">
        <f t="shared" si="0"/>
        <v>-0.02</v>
      </c>
      <c r="J25" s="65"/>
      <c r="K25" s="72">
        <v>-0.02</v>
      </c>
      <c r="L25" s="73">
        <v>1</v>
      </c>
      <c r="M25" s="74">
        <f t="shared" si="1"/>
        <v>-0.02</v>
      </c>
      <c r="N25" s="65"/>
      <c r="O25" s="66">
        <f t="shared" si="3"/>
        <v>0</v>
      </c>
      <c r="P25" s="67">
        <f t="shared" si="2"/>
        <v>0</v>
      </c>
      <c r="Q25" s="68"/>
      <c r="R25" s="68"/>
      <c r="S25" s="69"/>
    </row>
    <row r="26" spans="1:69" x14ac:dyDescent="0.35">
      <c r="A26" s="521"/>
      <c r="B26" s="71" t="s">
        <v>22</v>
      </c>
      <c r="C26" s="60"/>
      <c r="D26" s="61" t="s">
        <v>19</v>
      </c>
      <c r="E26" s="60"/>
      <c r="F26" s="27"/>
      <c r="G26" s="72">
        <v>-2.13</v>
      </c>
      <c r="H26" s="63">
        <v>1</v>
      </c>
      <c r="I26" s="74">
        <f t="shared" si="0"/>
        <v>-2.13</v>
      </c>
      <c r="J26" s="65"/>
      <c r="K26" s="72">
        <v>0</v>
      </c>
      <c r="L26" s="63">
        <v>1</v>
      </c>
      <c r="M26" s="74">
        <f t="shared" si="1"/>
        <v>0</v>
      </c>
      <c r="N26" s="65"/>
      <c r="O26" s="66">
        <f t="shared" si="3"/>
        <v>2.13</v>
      </c>
      <c r="P26" s="67" t="str">
        <f t="shared" si="2"/>
        <v/>
      </c>
      <c r="Q26" s="68"/>
      <c r="R26" s="68"/>
      <c r="S26" s="69"/>
    </row>
    <row r="27" spans="1:69" x14ac:dyDescent="0.35">
      <c r="A27" s="521"/>
      <c r="B27" s="71" t="s">
        <v>23</v>
      </c>
      <c r="C27" s="60"/>
      <c r="D27" s="61" t="s">
        <v>19</v>
      </c>
      <c r="E27" s="60"/>
      <c r="F27" s="27"/>
      <c r="G27" s="72">
        <v>-0.34</v>
      </c>
      <c r="H27" s="63">
        <v>1</v>
      </c>
      <c r="I27" s="74">
        <f t="shared" si="0"/>
        <v>-0.34</v>
      </c>
      <c r="J27" s="65"/>
      <c r="K27" s="72">
        <v>0</v>
      </c>
      <c r="L27" s="63">
        <v>1</v>
      </c>
      <c r="M27" s="74">
        <f t="shared" si="1"/>
        <v>0</v>
      </c>
      <c r="N27" s="65"/>
      <c r="O27" s="66">
        <f t="shared" si="3"/>
        <v>0.34</v>
      </c>
      <c r="P27" s="67" t="str">
        <f t="shared" si="2"/>
        <v/>
      </c>
      <c r="Q27" s="68"/>
      <c r="R27" s="68"/>
      <c r="S27" s="69"/>
    </row>
    <row r="28" spans="1:69" x14ac:dyDescent="0.35">
      <c r="A28" s="521"/>
      <c r="B28" s="71" t="s">
        <v>24</v>
      </c>
      <c r="C28" s="60"/>
      <c r="D28" s="61" t="s">
        <v>19</v>
      </c>
      <c r="E28" s="60"/>
      <c r="F28" s="27"/>
      <c r="G28" s="72">
        <v>-0.01</v>
      </c>
      <c r="H28" s="63">
        <v>1</v>
      </c>
      <c r="I28" s="74">
        <f t="shared" si="0"/>
        <v>-0.01</v>
      </c>
      <c r="J28" s="65"/>
      <c r="K28" s="72">
        <v>-0.01</v>
      </c>
      <c r="L28" s="63">
        <v>1</v>
      </c>
      <c r="M28" s="74">
        <f t="shared" si="1"/>
        <v>-0.01</v>
      </c>
      <c r="N28" s="65"/>
      <c r="O28" s="66">
        <f t="shared" si="3"/>
        <v>0</v>
      </c>
      <c r="P28" s="67">
        <f t="shared" si="2"/>
        <v>0</v>
      </c>
      <c r="Q28" s="68"/>
      <c r="R28" s="68"/>
      <c r="S28" s="69"/>
    </row>
    <row r="29" spans="1:69" x14ac:dyDescent="0.35">
      <c r="A29" s="521"/>
      <c r="B29" s="71" t="s">
        <v>25</v>
      </c>
      <c r="C29" s="60"/>
      <c r="D29" s="61" t="s">
        <v>19</v>
      </c>
      <c r="E29" s="60"/>
      <c r="F29" s="27"/>
      <c r="G29" s="72">
        <v>0</v>
      </c>
      <c r="H29" s="73">
        <v>1</v>
      </c>
      <c r="I29" s="74">
        <f t="shared" si="0"/>
        <v>0</v>
      </c>
      <c r="J29" s="65"/>
      <c r="K29" s="72">
        <v>-1.81</v>
      </c>
      <c r="L29" s="73">
        <v>1</v>
      </c>
      <c r="M29" s="74">
        <f t="shared" si="1"/>
        <v>-1.81</v>
      </c>
      <c r="N29" s="65"/>
      <c r="O29" s="66">
        <f t="shared" si="3"/>
        <v>-1.81</v>
      </c>
      <c r="P29" s="67" t="str">
        <f t="shared" si="2"/>
        <v/>
      </c>
      <c r="Q29" s="68"/>
      <c r="R29" s="68"/>
      <c r="S29" s="69"/>
    </row>
    <row r="30" spans="1:69" x14ac:dyDescent="0.35">
      <c r="A30" s="521"/>
      <c r="B30" s="71" t="s">
        <v>26</v>
      </c>
      <c r="C30" s="60"/>
      <c r="D30" s="61" t="s">
        <v>19</v>
      </c>
      <c r="E30" s="60"/>
      <c r="F30" s="27"/>
      <c r="G30" s="72">
        <v>-0.1</v>
      </c>
      <c r="H30" s="73">
        <v>1</v>
      </c>
      <c r="I30" s="74">
        <f t="shared" si="0"/>
        <v>-0.1</v>
      </c>
      <c r="J30" s="65"/>
      <c r="K30" s="72">
        <v>-0.1</v>
      </c>
      <c r="L30" s="73">
        <v>1</v>
      </c>
      <c r="M30" s="74">
        <f t="shared" si="1"/>
        <v>-0.1</v>
      </c>
      <c r="N30" s="65"/>
      <c r="O30" s="66">
        <f t="shared" si="3"/>
        <v>0</v>
      </c>
      <c r="P30" s="67">
        <f t="shared" si="2"/>
        <v>0</v>
      </c>
      <c r="Q30" s="68"/>
      <c r="R30" s="68"/>
      <c r="S30" s="69"/>
    </row>
    <row r="31" spans="1:69" x14ac:dyDescent="0.35">
      <c r="A31" s="521"/>
      <c r="B31" s="71" t="s">
        <v>27</v>
      </c>
      <c r="C31" s="60"/>
      <c r="D31" s="61" t="s">
        <v>19</v>
      </c>
      <c r="E31" s="60"/>
      <c r="F31" s="27"/>
      <c r="G31" s="72">
        <v>-0.26</v>
      </c>
      <c r="H31" s="73">
        <v>1</v>
      </c>
      <c r="I31" s="74">
        <f t="shared" si="0"/>
        <v>-0.26</v>
      </c>
      <c r="J31" s="65"/>
      <c r="K31" s="72">
        <v>0</v>
      </c>
      <c r="L31" s="73">
        <v>1</v>
      </c>
      <c r="M31" s="74">
        <f t="shared" si="1"/>
        <v>0</v>
      </c>
      <c r="N31" s="65"/>
      <c r="O31" s="66">
        <f t="shared" si="3"/>
        <v>0.26</v>
      </c>
      <c r="P31" s="67" t="str">
        <f t="shared" si="2"/>
        <v/>
      </c>
      <c r="Q31" s="68"/>
      <c r="R31" s="68"/>
      <c r="S31" s="69"/>
    </row>
    <row r="32" spans="1:69" x14ac:dyDescent="0.35">
      <c r="A32" s="521"/>
      <c r="B32" s="71" t="s">
        <v>28</v>
      </c>
      <c r="C32" s="60"/>
      <c r="D32" s="61" t="s">
        <v>29</v>
      </c>
      <c r="E32" s="60"/>
      <c r="F32" s="27"/>
      <c r="G32" s="75">
        <v>0</v>
      </c>
      <c r="H32" s="76">
        <f>+$G$18</f>
        <v>750</v>
      </c>
      <c r="I32" s="64">
        <f t="shared" si="0"/>
        <v>0</v>
      </c>
      <c r="J32" s="65"/>
      <c r="K32" s="75">
        <v>0</v>
      </c>
      <c r="L32" s="76">
        <f>+$G$18</f>
        <v>750</v>
      </c>
      <c r="M32" s="64">
        <f t="shared" si="1"/>
        <v>0</v>
      </c>
      <c r="N32" s="65"/>
      <c r="O32" s="66">
        <f t="shared" si="3"/>
        <v>0</v>
      </c>
      <c r="P32" s="67" t="str">
        <f t="shared" si="2"/>
        <v/>
      </c>
      <c r="Q32" s="496"/>
      <c r="R32" s="496"/>
      <c r="S32" s="497"/>
      <c r="T32" s="498"/>
      <c r="U32" s="498"/>
      <c r="V32" s="498"/>
      <c r="W32" s="498"/>
      <c r="X32" s="498"/>
      <c r="Y32" s="498"/>
      <c r="Z32" s="498"/>
      <c r="AA32" s="498"/>
      <c r="AB32" s="498"/>
      <c r="AC32" s="498"/>
      <c r="AD32" s="498"/>
      <c r="AE32" s="498"/>
      <c r="AF32" s="498"/>
      <c r="AG32" s="498"/>
      <c r="AH32" s="498"/>
      <c r="AI32" s="498"/>
      <c r="AJ32" s="498"/>
      <c r="AK32" s="498"/>
      <c r="AL32" s="498"/>
      <c r="AM32" s="498"/>
      <c r="AN32" s="498"/>
      <c r="AO32" s="498"/>
      <c r="AP32" s="498"/>
      <c r="AQ32" s="498"/>
      <c r="AR32" s="498"/>
      <c r="AS32" s="498"/>
      <c r="AT32" s="498"/>
      <c r="AU32" s="498"/>
      <c r="AV32" s="498"/>
      <c r="AW32" s="498"/>
      <c r="AX32" s="498"/>
      <c r="AY32" s="498"/>
      <c r="AZ32" s="498"/>
      <c r="BA32" s="498"/>
      <c r="BB32" s="498"/>
      <c r="BC32" s="498"/>
      <c r="BD32" s="498"/>
      <c r="BE32" s="498"/>
      <c r="BF32" s="498"/>
      <c r="BG32" s="498"/>
      <c r="BH32" s="498"/>
      <c r="BI32" s="498"/>
      <c r="BJ32" s="498"/>
      <c r="BK32" s="498"/>
      <c r="BL32" s="498"/>
      <c r="BM32" s="498"/>
      <c r="BN32" s="498"/>
      <c r="BO32" s="498"/>
      <c r="BP32" s="498"/>
      <c r="BQ32" s="498"/>
    </row>
    <row r="33" spans="1:69" x14ac:dyDescent="0.35">
      <c r="A33" s="521"/>
      <c r="B33" s="77" t="s">
        <v>99</v>
      </c>
      <c r="C33" s="60"/>
      <c r="D33" s="61" t="s">
        <v>29</v>
      </c>
      <c r="E33" s="60"/>
      <c r="F33" s="27"/>
      <c r="G33" s="75">
        <v>9.8999999999999999E-4</v>
      </c>
      <c r="H33" s="76">
        <f>+$G$18</f>
        <v>750</v>
      </c>
      <c r="I33" s="64">
        <f>H33*G33</f>
        <v>0.74250000000000005</v>
      </c>
      <c r="J33" s="65"/>
      <c r="K33" s="75">
        <v>0</v>
      </c>
      <c r="L33" s="76">
        <f>+$G$18</f>
        <v>750</v>
      </c>
      <c r="M33" s="64">
        <f t="shared" si="1"/>
        <v>0</v>
      </c>
      <c r="N33" s="65"/>
      <c r="O33" s="66">
        <f t="shared" si="3"/>
        <v>-0.74250000000000005</v>
      </c>
      <c r="P33" s="67" t="str">
        <f t="shared" si="2"/>
        <v/>
      </c>
      <c r="Q33" s="496"/>
      <c r="R33" s="496"/>
      <c r="S33" s="497"/>
      <c r="T33" s="498"/>
      <c r="U33" s="498"/>
      <c r="V33" s="498"/>
      <c r="W33" s="498"/>
      <c r="X33" s="498"/>
      <c r="Y33" s="498"/>
      <c r="Z33" s="498"/>
      <c r="AA33" s="498"/>
      <c r="AB33" s="498"/>
      <c r="AC33" s="498"/>
      <c r="AD33" s="498"/>
      <c r="AE33" s="498"/>
      <c r="AF33" s="498"/>
      <c r="AG33" s="498"/>
      <c r="AH33" s="498"/>
      <c r="AI33" s="498"/>
      <c r="AJ33" s="498"/>
      <c r="AK33" s="498"/>
      <c r="AL33" s="498"/>
      <c r="AM33" s="498"/>
      <c r="AN33" s="498"/>
      <c r="AO33" s="498"/>
      <c r="AP33" s="498"/>
      <c r="AQ33" s="498"/>
      <c r="AR33" s="498"/>
      <c r="AS33" s="498"/>
      <c r="AT33" s="498"/>
      <c r="AU33" s="498"/>
      <c r="AV33" s="498"/>
      <c r="AW33" s="498"/>
      <c r="AX33" s="498"/>
      <c r="AY33" s="498"/>
      <c r="AZ33" s="498"/>
      <c r="BA33" s="498"/>
      <c r="BB33" s="498"/>
      <c r="BC33" s="498"/>
      <c r="BD33" s="498"/>
      <c r="BE33" s="498"/>
      <c r="BF33" s="498"/>
      <c r="BG33" s="498"/>
      <c r="BH33" s="498"/>
      <c r="BI33" s="498"/>
      <c r="BJ33" s="498"/>
      <c r="BK33" s="498"/>
      <c r="BL33" s="498"/>
      <c r="BM33" s="498"/>
      <c r="BN33" s="498"/>
      <c r="BO33" s="498"/>
      <c r="BP33" s="498"/>
      <c r="BQ33" s="498"/>
    </row>
    <row r="34" spans="1:69" s="86" customFormat="1" x14ac:dyDescent="0.35">
      <c r="A34" s="521"/>
      <c r="B34" s="78" t="s">
        <v>31</v>
      </c>
      <c r="C34" s="79"/>
      <c r="D34" s="80"/>
      <c r="E34" s="79"/>
      <c r="F34" s="505"/>
      <c r="G34" s="81"/>
      <c r="H34" s="82"/>
      <c r="I34" s="83">
        <f>SUM(I23:I33)</f>
        <v>38.462499999999991</v>
      </c>
      <c r="J34" s="65"/>
      <c r="K34" s="81"/>
      <c r="L34" s="82"/>
      <c r="M34" s="83">
        <f>SUM(M23:M33)</f>
        <v>39.109999999999992</v>
      </c>
      <c r="N34" s="65"/>
      <c r="O34" s="84">
        <f t="shared" si="3"/>
        <v>0.64750000000000085</v>
      </c>
      <c r="P34" s="85">
        <f t="shared" si="2"/>
        <v>1.6834579135521638E-2</v>
      </c>
      <c r="Q34" s="496"/>
      <c r="R34" s="496"/>
      <c r="S34" s="497"/>
      <c r="T34" s="498"/>
      <c r="U34" s="498"/>
      <c r="V34" s="498"/>
      <c r="W34" s="498"/>
      <c r="X34" s="498"/>
      <c r="Y34" s="498"/>
      <c r="Z34" s="498"/>
      <c r="AA34" s="498"/>
      <c r="AB34" s="498"/>
      <c r="AC34" s="498"/>
      <c r="AD34" s="498"/>
      <c r="AE34" s="498"/>
      <c r="AF34" s="498"/>
      <c r="AG34" s="498"/>
      <c r="AH34" s="498"/>
      <c r="AI34" s="498"/>
      <c r="AJ34" s="498"/>
      <c r="AK34" s="498"/>
      <c r="AL34" s="498"/>
      <c r="AM34" s="498"/>
      <c r="AN34" s="498"/>
      <c r="AO34" s="498"/>
      <c r="AP34" s="498"/>
      <c r="AQ34" s="498"/>
      <c r="AR34" s="498"/>
      <c r="AS34" s="498"/>
      <c r="AT34" s="498"/>
      <c r="AU34" s="498"/>
      <c r="AV34" s="498"/>
      <c r="AW34" s="498"/>
      <c r="AX34" s="498"/>
      <c r="AY34" s="498"/>
      <c r="AZ34" s="498"/>
      <c r="BA34" s="498"/>
      <c r="BB34" s="498"/>
      <c r="BC34" s="498"/>
      <c r="BD34" s="498"/>
      <c r="BE34" s="498"/>
      <c r="BF34" s="498"/>
      <c r="BG34" s="498"/>
      <c r="BH34" s="498"/>
      <c r="BI34" s="498"/>
      <c r="BJ34" s="498"/>
      <c r="BK34" s="498"/>
      <c r="BL34" s="498"/>
      <c r="BM34" s="498"/>
      <c r="BN34" s="498"/>
      <c r="BO34" s="498"/>
      <c r="BP34" s="498"/>
      <c r="BQ34" s="498"/>
    </row>
    <row r="35" spans="1:69" ht="15" customHeight="1" x14ac:dyDescent="0.35">
      <c r="A35" s="521"/>
      <c r="B35" s="77" t="s">
        <v>32</v>
      </c>
      <c r="C35" s="60"/>
      <c r="D35" s="61" t="s">
        <v>29</v>
      </c>
      <c r="E35" s="60"/>
      <c r="F35" s="27"/>
      <c r="G35" s="87">
        <f>IF(ISBLANK($D16)=TRUE, 0, IF($D16="TOU", $D$181*G51+$D$182*G52+$D$183*G53, IF(AND($D16="non-TOU", H55&gt;0), G55,G54)))</f>
        <v>0.10342000000000001</v>
      </c>
      <c r="H35" s="76">
        <f>$G$18*(1+G65)-$G$18</f>
        <v>22.125000000000114</v>
      </c>
      <c r="I35" s="74">
        <f>H35*G35</f>
        <v>2.2881675000000121</v>
      </c>
      <c r="J35" s="65"/>
      <c r="K35" s="87">
        <f>IF(ISBLANK($D16)=TRUE, 0, IF($D16="TOU", $D$181*K51+$D$182*K52+$D$183*K53, IF(AND($D16="non-TOU", L55&gt;0), K55,K54)))</f>
        <v>0.10342000000000001</v>
      </c>
      <c r="L35" s="76">
        <f>$G$18*(1+K65)-$G$18</f>
        <v>22.125000000000114</v>
      </c>
      <c r="M35" s="74">
        <f>L35*K35</f>
        <v>2.2881675000000121</v>
      </c>
      <c r="N35" s="65"/>
      <c r="O35" s="66">
        <f>+M35-I35</f>
        <v>0</v>
      </c>
      <c r="P35" s="67">
        <f t="shared" si="2"/>
        <v>0</v>
      </c>
      <c r="Q35" s="496"/>
      <c r="R35" s="496"/>
      <c r="S35" s="497"/>
      <c r="T35" s="498"/>
      <c r="U35" s="498"/>
      <c r="V35" s="498"/>
      <c r="W35" s="498"/>
      <c r="X35" s="498"/>
      <c r="Y35" s="498"/>
      <c r="Z35" s="498"/>
      <c r="AA35" s="498"/>
      <c r="AB35" s="498"/>
      <c r="AC35" s="498"/>
      <c r="AD35" s="498"/>
      <c r="AE35" s="498"/>
      <c r="AF35" s="498"/>
      <c r="AG35" s="498"/>
      <c r="AH35" s="498"/>
      <c r="AI35" s="498"/>
      <c r="AJ35" s="498"/>
      <c r="AK35" s="498"/>
      <c r="AL35" s="498"/>
      <c r="AM35" s="498"/>
      <c r="AN35" s="498"/>
      <c r="AO35" s="498"/>
      <c r="AP35" s="498"/>
      <c r="AQ35" s="498"/>
      <c r="AR35" s="498"/>
      <c r="AS35" s="498"/>
      <c r="AT35" s="498"/>
      <c r="AU35" s="498"/>
      <c r="AV35" s="498"/>
      <c r="AW35" s="498"/>
      <c r="AX35" s="498"/>
      <c r="AY35" s="498"/>
      <c r="AZ35" s="498"/>
      <c r="BA35" s="498"/>
      <c r="BB35" s="498"/>
      <c r="BC35" s="498"/>
      <c r="BD35" s="498"/>
      <c r="BE35" s="498"/>
      <c r="BF35" s="498"/>
      <c r="BG35" s="498"/>
      <c r="BH35" s="498"/>
      <c r="BI35" s="498"/>
      <c r="BJ35" s="498"/>
      <c r="BK35" s="498"/>
      <c r="BL35" s="498"/>
      <c r="BM35" s="498"/>
      <c r="BN35" s="498"/>
      <c r="BO35" s="498"/>
      <c r="BP35" s="498"/>
      <c r="BQ35" s="498"/>
    </row>
    <row r="36" spans="1:69" ht="15" customHeight="1" x14ac:dyDescent="0.35">
      <c r="A36" s="521"/>
      <c r="B36" s="77" t="s">
        <v>33</v>
      </c>
      <c r="C36" s="60"/>
      <c r="D36" s="61" t="s">
        <v>29</v>
      </c>
      <c r="E36" s="60"/>
      <c r="F36" s="27"/>
      <c r="G36" s="88">
        <v>2.7E-4</v>
      </c>
      <c r="H36" s="76">
        <f>+$G$18</f>
        <v>750</v>
      </c>
      <c r="I36" s="74">
        <f t="shared" ref="I36:I41" si="4">H36*G36</f>
        <v>0.20250000000000001</v>
      </c>
      <c r="J36" s="65"/>
      <c r="K36" s="88"/>
      <c r="L36" s="89"/>
      <c r="M36" s="74">
        <f t="shared" ref="M36:M41" si="5">L36*K36</f>
        <v>0</v>
      </c>
      <c r="N36" s="65"/>
      <c r="O36" s="66">
        <f t="shared" ref="O36:O42" si="6">+M36-I36</f>
        <v>-0.20250000000000001</v>
      </c>
      <c r="P36" s="67" t="str">
        <f t="shared" si="2"/>
        <v/>
      </c>
      <c r="Q36" s="496"/>
      <c r="R36" s="496"/>
      <c r="S36" s="497"/>
      <c r="T36" s="498"/>
      <c r="U36" s="498"/>
      <c r="V36" s="498"/>
      <c r="W36" s="498"/>
      <c r="X36" s="498"/>
      <c r="Y36" s="498"/>
      <c r="Z36" s="498"/>
      <c r="AA36" s="498"/>
      <c r="AB36" s="498"/>
      <c r="AC36" s="498"/>
      <c r="AD36" s="498"/>
      <c r="AE36" s="498"/>
      <c r="AF36" s="498"/>
      <c r="AG36" s="498"/>
      <c r="AH36" s="498"/>
      <c r="AI36" s="498"/>
      <c r="AJ36" s="498"/>
      <c r="AK36" s="498"/>
      <c r="AL36" s="498"/>
      <c r="AM36" s="498"/>
      <c r="AN36" s="498"/>
      <c r="AO36" s="498"/>
      <c r="AP36" s="498"/>
      <c r="AQ36" s="498"/>
      <c r="AR36" s="498"/>
      <c r="AS36" s="498"/>
      <c r="AT36" s="498"/>
      <c r="AU36" s="498"/>
      <c r="AV36" s="498"/>
      <c r="AW36" s="498"/>
      <c r="AX36" s="498"/>
      <c r="AY36" s="498"/>
      <c r="AZ36" s="498"/>
      <c r="BA36" s="498"/>
      <c r="BB36" s="498"/>
      <c r="BC36" s="498"/>
      <c r="BD36" s="498"/>
      <c r="BE36" s="498"/>
      <c r="BF36" s="498"/>
      <c r="BG36" s="498"/>
      <c r="BH36" s="498"/>
      <c r="BI36" s="498"/>
      <c r="BJ36" s="498"/>
      <c r="BK36" s="498"/>
      <c r="BL36" s="498"/>
      <c r="BM36" s="498"/>
      <c r="BN36" s="498"/>
      <c r="BO36" s="498"/>
      <c r="BP36" s="498"/>
      <c r="BQ36" s="498"/>
    </row>
    <row r="37" spans="1:69" ht="15" customHeight="1" x14ac:dyDescent="0.35">
      <c r="A37" s="521"/>
      <c r="B37" s="77" t="s">
        <v>34</v>
      </c>
      <c r="C37" s="60"/>
      <c r="D37" s="61" t="s">
        <v>29</v>
      </c>
      <c r="E37" s="60"/>
      <c r="F37" s="27"/>
      <c r="G37" s="88">
        <v>3.3E-4</v>
      </c>
      <c r="H37" s="76">
        <f>+$G$18</f>
        <v>750</v>
      </c>
      <c r="I37" s="74">
        <f t="shared" si="4"/>
        <v>0.2475</v>
      </c>
      <c r="J37" s="65"/>
      <c r="K37" s="88"/>
      <c r="L37" s="89"/>
      <c r="M37" s="74">
        <f t="shared" si="5"/>
        <v>0</v>
      </c>
      <c r="N37" s="65"/>
      <c r="O37" s="66">
        <f t="shared" si="6"/>
        <v>-0.2475</v>
      </c>
      <c r="P37" s="67" t="str">
        <f t="shared" si="2"/>
        <v/>
      </c>
      <c r="Q37" s="496"/>
      <c r="R37" s="496"/>
      <c r="S37" s="497"/>
      <c r="T37" s="498"/>
      <c r="U37" s="498"/>
      <c r="V37" s="498"/>
      <c r="W37" s="498"/>
      <c r="X37" s="498"/>
      <c r="Y37" s="498"/>
      <c r="Z37" s="498"/>
      <c r="AA37" s="498"/>
      <c r="AB37" s="498"/>
      <c r="AC37" s="498"/>
      <c r="AD37" s="498"/>
      <c r="AE37" s="498"/>
      <c r="AF37" s="498"/>
      <c r="AG37" s="498"/>
      <c r="AH37" s="498"/>
      <c r="AI37" s="498"/>
      <c r="AJ37" s="498"/>
      <c r="AK37" s="498"/>
      <c r="AL37" s="498"/>
      <c r="AM37" s="498"/>
      <c r="AN37" s="498"/>
      <c r="AO37" s="498"/>
      <c r="AP37" s="498"/>
      <c r="AQ37" s="498"/>
      <c r="AR37" s="498"/>
      <c r="AS37" s="498"/>
      <c r="AT37" s="498"/>
      <c r="AU37" s="498"/>
      <c r="AV37" s="498"/>
      <c r="AW37" s="498"/>
      <c r="AX37" s="498"/>
      <c r="AY37" s="498"/>
      <c r="AZ37" s="498"/>
      <c r="BA37" s="498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498"/>
      <c r="BP37" s="498"/>
      <c r="BQ37" s="498"/>
    </row>
    <row r="38" spans="1:69" ht="15" customHeight="1" x14ac:dyDescent="0.35">
      <c r="A38" s="521"/>
      <c r="B38" s="77" t="s">
        <v>35</v>
      </c>
      <c r="C38" s="60"/>
      <c r="D38" s="61" t="s">
        <v>29</v>
      </c>
      <c r="E38" s="60"/>
      <c r="F38" s="27"/>
      <c r="G38" s="88">
        <v>-9.0000000000000006E-5</v>
      </c>
      <c r="H38" s="76">
        <f>+$G$18</f>
        <v>750</v>
      </c>
      <c r="I38" s="74">
        <f t="shared" si="4"/>
        <v>-6.7500000000000004E-2</v>
      </c>
      <c r="J38" s="65"/>
      <c r="K38" s="88"/>
      <c r="L38" s="89"/>
      <c r="M38" s="74">
        <f t="shared" si="5"/>
        <v>0</v>
      </c>
      <c r="N38" s="65"/>
      <c r="O38" s="66">
        <f t="shared" si="6"/>
        <v>6.7500000000000004E-2</v>
      </c>
      <c r="P38" s="67" t="str">
        <f t="shared" si="2"/>
        <v/>
      </c>
      <c r="Q38" s="496"/>
      <c r="R38" s="496"/>
      <c r="S38" s="497"/>
      <c r="T38" s="498"/>
      <c r="U38" s="498"/>
      <c r="V38" s="498"/>
      <c r="W38" s="498"/>
      <c r="X38" s="498"/>
      <c r="Y38" s="498"/>
      <c r="Z38" s="498"/>
      <c r="AA38" s="498"/>
      <c r="AB38" s="498"/>
      <c r="AC38" s="498"/>
      <c r="AD38" s="498"/>
      <c r="AE38" s="498"/>
      <c r="AF38" s="498"/>
      <c r="AG38" s="498"/>
      <c r="AH38" s="498"/>
      <c r="AI38" s="498"/>
      <c r="AJ38" s="498"/>
      <c r="AK38" s="498"/>
      <c r="AL38" s="498"/>
      <c r="AM38" s="498"/>
      <c r="AN38" s="498"/>
      <c r="AO38" s="498"/>
      <c r="AP38" s="498"/>
      <c r="AQ38" s="498"/>
      <c r="AR38" s="498"/>
      <c r="AS38" s="498"/>
      <c r="AT38" s="498"/>
      <c r="AU38" s="498"/>
      <c r="AV38" s="498"/>
      <c r="AW38" s="498"/>
      <c r="AX38" s="498"/>
      <c r="AY38" s="498"/>
      <c r="AZ38" s="498"/>
      <c r="BA38" s="498"/>
      <c r="BB38" s="498"/>
      <c r="BC38" s="498"/>
      <c r="BD38" s="498"/>
      <c r="BE38" s="498"/>
      <c r="BF38" s="498"/>
      <c r="BG38" s="498"/>
      <c r="BH38" s="498"/>
      <c r="BI38" s="498"/>
      <c r="BJ38" s="498"/>
      <c r="BK38" s="498"/>
      <c r="BL38" s="498"/>
      <c r="BM38" s="498"/>
      <c r="BN38" s="498"/>
      <c r="BO38" s="498"/>
      <c r="BP38" s="498"/>
      <c r="BQ38" s="498"/>
    </row>
    <row r="39" spans="1:69" ht="15" customHeight="1" x14ac:dyDescent="0.35">
      <c r="A39" s="521"/>
      <c r="B39" s="77" t="s">
        <v>36</v>
      </c>
      <c r="C39" s="60"/>
      <c r="D39" s="61" t="s">
        <v>29</v>
      </c>
      <c r="E39" s="60"/>
      <c r="F39" s="27"/>
      <c r="G39" s="88">
        <v>-2.0000000000000002E-5</v>
      </c>
      <c r="H39" s="76">
        <f>+$G$18</f>
        <v>750</v>
      </c>
      <c r="I39" s="74">
        <f t="shared" si="4"/>
        <v>-1.5000000000000001E-2</v>
      </c>
      <c r="J39" s="65"/>
      <c r="K39" s="88"/>
      <c r="L39" s="89"/>
      <c r="M39" s="74">
        <f t="shared" si="5"/>
        <v>0</v>
      </c>
      <c r="N39" s="65"/>
      <c r="O39" s="66">
        <f t="shared" si="6"/>
        <v>1.5000000000000001E-2</v>
      </c>
      <c r="P39" s="67" t="str">
        <f t="shared" si="2"/>
        <v/>
      </c>
      <c r="Q39" s="496"/>
      <c r="R39" s="496"/>
      <c r="S39" s="497"/>
      <c r="T39" s="498"/>
      <c r="U39" s="498"/>
      <c r="V39" s="498"/>
      <c r="W39" s="498"/>
      <c r="X39" s="498"/>
      <c r="Y39" s="498"/>
      <c r="Z39" s="498"/>
      <c r="AA39" s="498"/>
      <c r="AB39" s="498"/>
      <c r="AC39" s="498"/>
      <c r="AD39" s="498"/>
      <c r="AE39" s="498"/>
      <c r="AF39" s="498"/>
      <c r="AG39" s="498"/>
      <c r="AH39" s="498"/>
      <c r="AI39" s="498"/>
      <c r="AJ39" s="498"/>
      <c r="AK39" s="498"/>
      <c r="AL39" s="498"/>
      <c r="AM39" s="498"/>
      <c r="AN39" s="498"/>
      <c r="AO39" s="498"/>
      <c r="AP39" s="498"/>
      <c r="AQ39" s="498"/>
      <c r="AR39" s="498"/>
      <c r="AS39" s="498"/>
      <c r="AT39" s="498"/>
      <c r="AU39" s="498"/>
      <c r="AV39" s="498"/>
      <c r="AW39" s="498"/>
      <c r="AX39" s="498"/>
      <c r="AY39" s="498"/>
      <c r="AZ39" s="498"/>
      <c r="BA39" s="498"/>
      <c r="BB39" s="498"/>
      <c r="BC39" s="498"/>
      <c r="BD39" s="498"/>
      <c r="BE39" s="498"/>
      <c r="BF39" s="498"/>
      <c r="BG39" s="498"/>
      <c r="BH39" s="498"/>
      <c r="BI39" s="498"/>
      <c r="BJ39" s="498"/>
      <c r="BK39" s="498"/>
      <c r="BL39" s="498"/>
      <c r="BM39" s="498"/>
      <c r="BN39" s="498"/>
      <c r="BO39" s="498"/>
      <c r="BP39" s="498"/>
      <c r="BQ39" s="498"/>
    </row>
    <row r="40" spans="1:69" ht="15" customHeight="1" x14ac:dyDescent="0.35">
      <c r="A40" s="521"/>
      <c r="B40" s="77" t="s">
        <v>37</v>
      </c>
      <c r="C40" s="60"/>
      <c r="D40" s="61" t="s">
        <v>29</v>
      </c>
      <c r="E40" s="60"/>
      <c r="F40" s="27"/>
      <c r="G40" s="88">
        <v>2.3900000000000002E-3</v>
      </c>
      <c r="H40" s="76"/>
      <c r="I40" s="74">
        <f t="shared" si="4"/>
        <v>0</v>
      </c>
      <c r="J40" s="65"/>
      <c r="K40" s="88"/>
      <c r="L40" s="89"/>
      <c r="M40" s="74">
        <f t="shared" si="5"/>
        <v>0</v>
      </c>
      <c r="N40" s="65"/>
      <c r="O40" s="66">
        <f t="shared" si="6"/>
        <v>0</v>
      </c>
      <c r="P40" s="67" t="str">
        <f t="shared" si="2"/>
        <v/>
      </c>
      <c r="Q40" s="496"/>
      <c r="R40" s="496"/>
      <c r="S40" s="497"/>
      <c r="T40" s="498"/>
      <c r="U40" s="498"/>
      <c r="V40" s="498"/>
      <c r="W40" s="498"/>
      <c r="X40" s="498"/>
      <c r="Y40" s="498"/>
      <c r="Z40" s="498"/>
      <c r="AA40" s="498"/>
      <c r="AB40" s="498"/>
      <c r="AC40" s="498"/>
      <c r="AD40" s="498"/>
      <c r="AE40" s="498"/>
      <c r="AF40" s="498"/>
      <c r="AG40" s="498"/>
      <c r="AH40" s="498"/>
      <c r="AI40" s="498"/>
      <c r="AJ40" s="498"/>
      <c r="AK40" s="498"/>
      <c r="AL40" s="498"/>
      <c r="AM40" s="498"/>
      <c r="AN40" s="498"/>
      <c r="AO40" s="498"/>
      <c r="AP40" s="498"/>
      <c r="AQ40" s="498"/>
      <c r="AR40" s="498"/>
      <c r="AS40" s="498"/>
      <c r="AT40" s="498"/>
      <c r="AU40" s="498"/>
      <c r="AV40" s="498"/>
      <c r="AW40" s="498"/>
      <c r="AX40" s="498"/>
      <c r="AY40" s="498"/>
      <c r="AZ40" s="498"/>
      <c r="BA40" s="498"/>
      <c r="BB40" s="498"/>
      <c r="BC40" s="498"/>
      <c r="BD40" s="498"/>
      <c r="BE40" s="498"/>
      <c r="BF40" s="498"/>
      <c r="BG40" s="498"/>
      <c r="BH40" s="498"/>
      <c r="BI40" s="498"/>
      <c r="BJ40" s="498"/>
      <c r="BK40" s="498"/>
      <c r="BL40" s="498"/>
      <c r="BM40" s="498"/>
      <c r="BN40" s="498"/>
      <c r="BO40" s="498"/>
      <c r="BP40" s="498"/>
      <c r="BQ40" s="498"/>
    </row>
    <row r="41" spans="1:69" ht="15" customHeight="1" x14ac:dyDescent="0.35">
      <c r="A41" s="521"/>
      <c r="B41" s="77" t="s">
        <v>38</v>
      </c>
      <c r="C41" s="60"/>
      <c r="D41" s="61" t="s">
        <v>29</v>
      </c>
      <c r="E41" s="60"/>
      <c r="F41" s="27"/>
      <c r="G41" s="88">
        <v>-1.5900000000000001E-3</v>
      </c>
      <c r="H41" s="76"/>
      <c r="I41" s="74">
        <f t="shared" si="4"/>
        <v>0</v>
      </c>
      <c r="J41" s="65"/>
      <c r="K41" s="88"/>
      <c r="L41" s="89"/>
      <c r="M41" s="74">
        <f t="shared" si="5"/>
        <v>0</v>
      </c>
      <c r="N41" s="65"/>
      <c r="O41" s="66">
        <f t="shared" si="6"/>
        <v>0</v>
      </c>
      <c r="P41" s="67" t="str">
        <f t="shared" si="2"/>
        <v/>
      </c>
      <c r="Q41" s="496"/>
      <c r="R41" s="496"/>
      <c r="S41" s="497"/>
      <c r="T41" s="498"/>
      <c r="U41" s="498"/>
      <c r="V41" s="498"/>
      <c r="W41" s="498"/>
      <c r="X41" s="498"/>
      <c r="Y41" s="498"/>
      <c r="Z41" s="498"/>
      <c r="AA41" s="498"/>
      <c r="AB41" s="498"/>
      <c r="AC41" s="498"/>
      <c r="AD41" s="498"/>
      <c r="AE41" s="498"/>
      <c r="AF41" s="498"/>
      <c r="AG41" s="498"/>
      <c r="AH41" s="498"/>
      <c r="AI41" s="498"/>
      <c r="AJ41" s="498"/>
      <c r="AK41" s="498"/>
      <c r="AL41" s="498"/>
      <c r="AM41" s="498"/>
      <c r="AN41" s="498"/>
      <c r="AO41" s="498"/>
      <c r="AP41" s="498"/>
      <c r="AQ41" s="498"/>
      <c r="AR41" s="498"/>
      <c r="AS41" s="498"/>
      <c r="AT41" s="498"/>
      <c r="AU41" s="498"/>
      <c r="AV41" s="498"/>
      <c r="AW41" s="498"/>
      <c r="AX41" s="498"/>
      <c r="AY41" s="498"/>
      <c r="AZ41" s="498"/>
      <c r="BA41" s="498"/>
      <c r="BB41" s="498"/>
      <c r="BC41" s="498"/>
      <c r="BD41" s="498"/>
      <c r="BE41" s="498"/>
      <c r="BF41" s="498"/>
      <c r="BG41" s="498"/>
      <c r="BH41" s="498"/>
      <c r="BI41" s="498"/>
      <c r="BJ41" s="498"/>
      <c r="BK41" s="498"/>
      <c r="BL41" s="498"/>
      <c r="BM41" s="498"/>
      <c r="BN41" s="498"/>
      <c r="BO41" s="498"/>
      <c r="BP41" s="498"/>
      <c r="BQ41" s="498"/>
    </row>
    <row r="42" spans="1:69" ht="15" customHeight="1" x14ac:dyDescent="0.35">
      <c r="A42" s="521"/>
      <c r="B42" s="77" t="s">
        <v>98</v>
      </c>
      <c r="C42" s="60"/>
      <c r="D42" s="61" t="s">
        <v>19</v>
      </c>
      <c r="E42" s="60"/>
      <c r="F42" s="27"/>
      <c r="G42" s="90">
        <v>0.56219178082191779</v>
      </c>
      <c r="H42" s="76">
        <v>1</v>
      </c>
      <c r="I42" s="74">
        <f>H42*G42</f>
        <v>0.56219178082191779</v>
      </c>
      <c r="J42" s="65"/>
      <c r="K42" s="91">
        <f>+$G$42</f>
        <v>0.56219178082191779</v>
      </c>
      <c r="L42" s="63">
        <v>1</v>
      </c>
      <c r="M42" s="74">
        <f>L42*K42</f>
        <v>0.56219178082191779</v>
      </c>
      <c r="N42" s="65"/>
      <c r="O42" s="66">
        <f t="shared" si="6"/>
        <v>0</v>
      </c>
      <c r="P42" s="67">
        <f t="shared" si="2"/>
        <v>0</v>
      </c>
      <c r="Q42" s="496"/>
      <c r="R42" s="496"/>
      <c r="S42" s="497"/>
      <c r="T42" s="498"/>
      <c r="U42" s="498"/>
      <c r="V42" s="498"/>
      <c r="W42" s="498"/>
      <c r="X42" s="498"/>
      <c r="Y42" s="498"/>
      <c r="Z42" s="498"/>
      <c r="AA42" s="498"/>
      <c r="AB42" s="498"/>
      <c r="AC42" s="498"/>
      <c r="AD42" s="498"/>
      <c r="AE42" s="498"/>
      <c r="AF42" s="498"/>
      <c r="AG42" s="498"/>
      <c r="AH42" s="498"/>
      <c r="AI42" s="498"/>
      <c r="AJ42" s="498"/>
      <c r="AK42" s="498"/>
      <c r="AL42" s="498"/>
      <c r="AM42" s="498"/>
      <c r="AN42" s="498"/>
      <c r="AO42" s="498"/>
      <c r="AP42" s="498"/>
      <c r="AQ42" s="498"/>
      <c r="AR42" s="498"/>
      <c r="AS42" s="498"/>
      <c r="AT42" s="498"/>
      <c r="AU42" s="498"/>
      <c r="AV42" s="498"/>
      <c r="AW42" s="498"/>
      <c r="AX42" s="498"/>
      <c r="AY42" s="498"/>
      <c r="AZ42" s="498"/>
      <c r="BA42" s="498"/>
      <c r="BB42" s="498"/>
      <c r="BC42" s="498"/>
      <c r="BD42" s="498"/>
      <c r="BE42" s="498"/>
      <c r="BF42" s="498"/>
      <c r="BG42" s="498"/>
      <c r="BH42" s="498"/>
      <c r="BI42" s="498"/>
      <c r="BJ42" s="498"/>
      <c r="BK42" s="498"/>
      <c r="BL42" s="498"/>
      <c r="BM42" s="498"/>
      <c r="BN42" s="498"/>
      <c r="BO42" s="498"/>
      <c r="BP42" s="498"/>
      <c r="BQ42" s="498"/>
    </row>
    <row r="43" spans="1:69" s="86" customFormat="1" x14ac:dyDescent="0.35">
      <c r="A43" s="521"/>
      <c r="B43" s="92" t="s">
        <v>39</v>
      </c>
      <c r="C43" s="93"/>
      <c r="D43" s="94"/>
      <c r="E43" s="93"/>
      <c r="F43" s="505"/>
      <c r="G43" s="95"/>
      <c r="H43" s="96"/>
      <c r="I43" s="97">
        <f>SUM(I35:I42)+I34</f>
        <v>41.680359280821918</v>
      </c>
      <c r="J43" s="65"/>
      <c r="K43" s="95"/>
      <c r="L43" s="96"/>
      <c r="M43" s="97">
        <f>SUM(M35:M42)+M34</f>
        <v>41.960359280821919</v>
      </c>
      <c r="N43" s="65"/>
      <c r="O43" s="84">
        <f t="shared" ref="O43:O46" si="7">M43-I43</f>
        <v>0.28000000000000114</v>
      </c>
      <c r="P43" s="85">
        <f t="shared" si="2"/>
        <v>6.7177923806629831E-3</v>
      </c>
      <c r="Q43" s="496"/>
      <c r="R43" s="496"/>
      <c r="S43" s="497"/>
      <c r="T43" s="498"/>
      <c r="U43" s="498"/>
      <c r="V43" s="498"/>
      <c r="W43" s="498"/>
      <c r="X43" s="498"/>
      <c r="Y43" s="498"/>
      <c r="Z43" s="498"/>
      <c r="AA43" s="498"/>
      <c r="AB43" s="498"/>
      <c r="AC43" s="498"/>
      <c r="AD43" s="498"/>
      <c r="AE43" s="498"/>
      <c r="AF43" s="498"/>
      <c r="AG43" s="498"/>
      <c r="AH43" s="498"/>
      <c r="AI43" s="498"/>
      <c r="AJ43" s="498"/>
      <c r="AK43" s="498"/>
      <c r="AL43" s="498"/>
      <c r="AM43" s="498"/>
      <c r="AN43" s="498"/>
      <c r="AO43" s="498"/>
      <c r="AP43" s="498"/>
      <c r="AQ43" s="498"/>
      <c r="AR43" s="498"/>
      <c r="AS43" s="498"/>
      <c r="AT43" s="498"/>
      <c r="AU43" s="498"/>
      <c r="AV43" s="498"/>
      <c r="AW43" s="498"/>
      <c r="AX43" s="498"/>
      <c r="AY43" s="498"/>
      <c r="AZ43" s="498"/>
      <c r="BA43" s="498"/>
      <c r="BB43" s="498"/>
      <c r="BC43" s="498"/>
      <c r="BD43" s="498"/>
      <c r="BE43" s="498"/>
      <c r="BF43" s="498"/>
      <c r="BG43" s="498"/>
      <c r="BH43" s="498"/>
      <c r="BI43" s="498"/>
      <c r="BJ43" s="498"/>
      <c r="BK43" s="498"/>
      <c r="BL43" s="498"/>
      <c r="BM43" s="498"/>
      <c r="BN43" s="498"/>
      <c r="BO43" s="498"/>
      <c r="BP43" s="498"/>
      <c r="BQ43" s="498"/>
    </row>
    <row r="44" spans="1:69" x14ac:dyDescent="0.35">
      <c r="A44" s="521"/>
      <c r="B44" s="98" t="s">
        <v>40</v>
      </c>
      <c r="C44" s="27"/>
      <c r="D44" s="61" t="s">
        <v>29</v>
      </c>
      <c r="E44" s="27"/>
      <c r="F44" s="27"/>
      <c r="G44" s="75">
        <v>8.2100000000000003E-3</v>
      </c>
      <c r="H44" s="99">
        <f>$G$18*(1+G65)</f>
        <v>772.12500000000011</v>
      </c>
      <c r="I44" s="64">
        <f>H44*G44</f>
        <v>6.3391462500000015</v>
      </c>
      <c r="J44" s="65"/>
      <c r="K44" s="75">
        <v>1.0416855437046329E-2</v>
      </c>
      <c r="L44" s="99">
        <f>$G$18*(1+K65)</f>
        <v>772.12500000000011</v>
      </c>
      <c r="M44" s="64">
        <f>L44*K44</f>
        <v>8.043114504329397</v>
      </c>
      <c r="N44" s="65"/>
      <c r="O44" s="66">
        <f>+M44-I44</f>
        <v>1.7039682543293955</v>
      </c>
      <c r="P44" s="67">
        <f t="shared" si="2"/>
        <v>0.26880090585217137</v>
      </c>
      <c r="Q44" s="496"/>
      <c r="R44" s="496"/>
      <c r="S44" s="497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8"/>
      <c r="AI44" s="498"/>
      <c r="AJ44" s="498"/>
      <c r="AK44" s="498"/>
      <c r="AL44" s="498"/>
      <c r="AM44" s="498"/>
      <c r="AN44" s="498"/>
      <c r="AO44" s="498"/>
      <c r="AP44" s="498"/>
      <c r="AQ44" s="498"/>
      <c r="AR44" s="498"/>
      <c r="AS44" s="498"/>
      <c r="AT44" s="498"/>
      <c r="AU44" s="498"/>
      <c r="AV44" s="498"/>
      <c r="AW44" s="498"/>
      <c r="AX44" s="498"/>
      <c r="AY44" s="498"/>
      <c r="AZ44" s="498"/>
      <c r="BA44" s="498"/>
      <c r="BB44" s="498"/>
      <c r="BC44" s="498"/>
      <c r="BD44" s="498"/>
      <c r="BE44" s="498"/>
      <c r="BF44" s="498"/>
      <c r="BG44" s="498"/>
      <c r="BH44" s="498"/>
      <c r="BI44" s="498"/>
      <c r="BJ44" s="498"/>
      <c r="BK44" s="498"/>
      <c r="BL44" s="498"/>
      <c r="BM44" s="498"/>
      <c r="BN44" s="498"/>
      <c r="BO44" s="498"/>
      <c r="BP44" s="498"/>
      <c r="BQ44" s="498"/>
    </row>
    <row r="45" spans="1:69" x14ac:dyDescent="0.35">
      <c r="A45" s="521"/>
      <c r="B45" s="98" t="s">
        <v>41</v>
      </c>
      <c r="C45" s="27"/>
      <c r="D45" s="61" t="s">
        <v>29</v>
      </c>
      <c r="E45" s="27"/>
      <c r="F45" s="27"/>
      <c r="G45" s="75">
        <v>6.62E-3</v>
      </c>
      <c r="H45" s="100">
        <f>+H44</f>
        <v>772.12500000000011</v>
      </c>
      <c r="I45" s="64">
        <f>H45*G45</f>
        <v>5.1114675000000007</v>
      </c>
      <c r="J45" s="65"/>
      <c r="K45" s="75">
        <v>6.932461183505656E-3</v>
      </c>
      <c r="L45" s="100">
        <f>+L44</f>
        <v>772.12500000000011</v>
      </c>
      <c r="M45" s="64">
        <f>L45*K45</f>
        <v>5.3527265913143056</v>
      </c>
      <c r="N45" s="65"/>
      <c r="O45" s="66">
        <f>+M45-I45</f>
        <v>0.2412590913143049</v>
      </c>
      <c r="P45" s="67">
        <f t="shared" si="2"/>
        <v>4.719957454768222E-2</v>
      </c>
      <c r="Q45" s="496"/>
      <c r="R45" s="496"/>
      <c r="S45" s="497"/>
      <c r="T45" s="498"/>
      <c r="U45" s="498"/>
      <c r="V45" s="498"/>
      <c r="W45" s="498"/>
      <c r="X45" s="498"/>
      <c r="Y45" s="498"/>
      <c r="Z45" s="498"/>
      <c r="AA45" s="498"/>
      <c r="AB45" s="498"/>
      <c r="AC45" s="498"/>
      <c r="AD45" s="498"/>
      <c r="AE45" s="498"/>
      <c r="AF45" s="498"/>
      <c r="AG45" s="498"/>
      <c r="AH45" s="498"/>
      <c r="AI45" s="498"/>
      <c r="AJ45" s="498"/>
      <c r="AK45" s="498"/>
      <c r="AL45" s="498"/>
      <c r="AM45" s="498"/>
      <c r="AN45" s="498"/>
      <c r="AO45" s="498"/>
      <c r="AP45" s="498"/>
      <c r="AQ45" s="498"/>
      <c r="AR45" s="498"/>
      <c r="AS45" s="498"/>
      <c r="AT45" s="498"/>
      <c r="AU45" s="498"/>
      <c r="AV45" s="498"/>
      <c r="AW45" s="498"/>
      <c r="AX45" s="498"/>
      <c r="AY45" s="498"/>
      <c r="AZ45" s="498"/>
      <c r="BA45" s="498"/>
      <c r="BB45" s="498"/>
      <c r="BC45" s="498"/>
      <c r="BD45" s="498"/>
      <c r="BE45" s="498"/>
      <c r="BF45" s="498"/>
      <c r="BG45" s="498"/>
      <c r="BH45" s="498"/>
      <c r="BI45" s="498"/>
      <c r="BJ45" s="498"/>
      <c r="BK45" s="498"/>
      <c r="BL45" s="498"/>
      <c r="BM45" s="498"/>
      <c r="BN45" s="498"/>
      <c r="BO45" s="498"/>
      <c r="BP45" s="498"/>
      <c r="BQ45" s="498"/>
    </row>
    <row r="46" spans="1:69" s="86" customFormat="1" x14ac:dyDescent="0.35">
      <c r="A46" s="521"/>
      <c r="B46" s="92" t="s">
        <v>42</v>
      </c>
      <c r="C46" s="79"/>
      <c r="D46" s="94"/>
      <c r="E46" s="79"/>
      <c r="F46" s="506"/>
      <c r="G46" s="101"/>
      <c r="H46" s="102"/>
      <c r="I46" s="97">
        <f>SUM(I43:I45)</f>
        <v>53.13097303082192</v>
      </c>
      <c r="J46" s="65"/>
      <c r="K46" s="101"/>
      <c r="L46" s="102"/>
      <c r="M46" s="97">
        <f>SUM(M43:M45)</f>
        <v>55.356200376465623</v>
      </c>
      <c r="N46" s="65"/>
      <c r="O46" s="84">
        <f t="shared" si="7"/>
        <v>2.2252273456437024</v>
      </c>
      <c r="P46" s="85">
        <f t="shared" si="2"/>
        <v>4.1881923456452058E-2</v>
      </c>
      <c r="Q46" s="496"/>
      <c r="R46" s="496"/>
      <c r="S46" s="497"/>
      <c r="T46" s="498"/>
      <c r="U46" s="498"/>
      <c r="V46" s="498"/>
      <c r="W46" s="498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498"/>
      <c r="AK46" s="498"/>
      <c r="AL46" s="498"/>
      <c r="AM46" s="498"/>
      <c r="AN46" s="498"/>
      <c r="AO46" s="498"/>
      <c r="AP46" s="498"/>
      <c r="AQ46" s="498"/>
      <c r="AR46" s="498"/>
      <c r="AS46" s="498"/>
      <c r="AT46" s="498"/>
      <c r="AU46" s="498"/>
      <c r="AV46" s="498"/>
      <c r="AW46" s="498"/>
      <c r="AX46" s="498"/>
      <c r="AY46" s="498"/>
      <c r="AZ46" s="498"/>
      <c r="BA46" s="498"/>
      <c r="BB46" s="498"/>
      <c r="BC46" s="498"/>
      <c r="BD46" s="498"/>
      <c r="BE46" s="498"/>
      <c r="BF46" s="498"/>
      <c r="BG46" s="498"/>
      <c r="BH46" s="498"/>
      <c r="BI46" s="498"/>
      <c r="BJ46" s="498"/>
      <c r="BK46" s="498"/>
      <c r="BL46" s="498"/>
      <c r="BM46" s="498"/>
      <c r="BN46" s="498"/>
      <c r="BO46" s="498"/>
      <c r="BP46" s="498"/>
      <c r="BQ46" s="498"/>
    </row>
    <row r="47" spans="1:69" x14ac:dyDescent="0.35">
      <c r="A47" s="521"/>
      <c r="B47" s="71" t="s">
        <v>43</v>
      </c>
      <c r="C47" s="60"/>
      <c r="D47" s="61" t="s">
        <v>29</v>
      </c>
      <c r="E47" s="60"/>
      <c r="F47" s="27"/>
      <c r="G47" s="103">
        <v>3.0000000000000001E-3</v>
      </c>
      <c r="H47" s="89">
        <f>+H44</f>
        <v>772.12500000000011</v>
      </c>
      <c r="I47" s="74">
        <f t="shared" ref="I47:I57" si="8">H47*G47</f>
        <v>2.3163750000000003</v>
      </c>
      <c r="J47" s="65"/>
      <c r="K47" s="103">
        <f>+$G$47</f>
        <v>3.0000000000000001E-3</v>
      </c>
      <c r="L47" s="89">
        <f>+L44</f>
        <v>772.12500000000011</v>
      </c>
      <c r="M47" s="74">
        <f t="shared" ref="M47:M57" si="9">L47*K47</f>
        <v>2.3163750000000003</v>
      </c>
      <c r="N47" s="65"/>
      <c r="O47" s="66">
        <f>+M47-I47</f>
        <v>0</v>
      </c>
      <c r="P47" s="67">
        <f t="shared" si="2"/>
        <v>0</v>
      </c>
      <c r="Q47" s="496"/>
      <c r="R47" s="496"/>
      <c r="S47" s="497"/>
      <c r="T47" s="498"/>
      <c r="U47" s="498"/>
      <c r="V47" s="498"/>
      <c r="W47" s="498"/>
      <c r="X47" s="498"/>
      <c r="Y47" s="498"/>
      <c r="Z47" s="498"/>
      <c r="AA47" s="498"/>
      <c r="AB47" s="498"/>
      <c r="AC47" s="498"/>
      <c r="AD47" s="498"/>
      <c r="AE47" s="498"/>
      <c r="AF47" s="498"/>
      <c r="AG47" s="498"/>
      <c r="AH47" s="498"/>
      <c r="AI47" s="498"/>
      <c r="AJ47" s="498"/>
      <c r="AK47" s="498"/>
      <c r="AL47" s="498"/>
      <c r="AM47" s="498"/>
      <c r="AN47" s="498"/>
      <c r="AO47" s="498"/>
      <c r="AP47" s="498"/>
      <c r="AQ47" s="498"/>
      <c r="AR47" s="498"/>
      <c r="AS47" s="498"/>
      <c r="AT47" s="498"/>
      <c r="AU47" s="498"/>
      <c r="AV47" s="498"/>
      <c r="AW47" s="498"/>
      <c r="AX47" s="498"/>
      <c r="AY47" s="498"/>
      <c r="AZ47" s="498"/>
      <c r="BA47" s="498"/>
      <c r="BB47" s="498"/>
      <c r="BC47" s="498"/>
      <c r="BD47" s="498"/>
      <c r="BE47" s="498"/>
      <c r="BF47" s="498"/>
      <c r="BG47" s="498"/>
      <c r="BH47" s="498"/>
      <c r="BI47" s="498"/>
      <c r="BJ47" s="498"/>
      <c r="BK47" s="498"/>
      <c r="BL47" s="498"/>
      <c r="BM47" s="498"/>
      <c r="BN47" s="498"/>
      <c r="BO47" s="498"/>
      <c r="BP47" s="498"/>
      <c r="BQ47" s="498"/>
    </row>
    <row r="48" spans="1:69" x14ac:dyDescent="0.35">
      <c r="A48" s="521"/>
      <c r="B48" s="71" t="s">
        <v>44</v>
      </c>
      <c r="C48" s="60"/>
      <c r="D48" s="61" t="s">
        <v>29</v>
      </c>
      <c r="E48" s="60"/>
      <c r="F48" s="27"/>
      <c r="G48" s="103">
        <v>5.0000000000000001E-4</v>
      </c>
      <c r="H48" s="89">
        <f>+H44</f>
        <v>772.12500000000011</v>
      </c>
      <c r="I48" s="74">
        <f t="shared" si="8"/>
        <v>0.38606250000000009</v>
      </c>
      <c r="J48" s="65"/>
      <c r="K48" s="103">
        <f>+$G$48</f>
        <v>5.0000000000000001E-4</v>
      </c>
      <c r="L48" s="89">
        <f>+L44</f>
        <v>772.12500000000011</v>
      </c>
      <c r="M48" s="74">
        <f t="shared" si="9"/>
        <v>0.38606250000000009</v>
      </c>
      <c r="N48" s="65"/>
      <c r="O48" s="66">
        <f t="shared" ref="O48:O57" si="10">+M48-I48</f>
        <v>0</v>
      </c>
      <c r="P48" s="67">
        <f t="shared" si="2"/>
        <v>0</v>
      </c>
      <c r="Q48" s="496"/>
      <c r="R48" s="496"/>
      <c r="S48" s="497"/>
      <c r="T48" s="498"/>
      <c r="U48" s="498"/>
      <c r="V48" s="498"/>
      <c r="W48" s="498"/>
      <c r="X48" s="498"/>
      <c r="Y48" s="498"/>
      <c r="Z48" s="498"/>
      <c r="AA48" s="498"/>
      <c r="AB48" s="498"/>
      <c r="AC48" s="498"/>
      <c r="AD48" s="498"/>
      <c r="AE48" s="498"/>
      <c r="AF48" s="498"/>
      <c r="AG48" s="498"/>
      <c r="AH48" s="498"/>
      <c r="AI48" s="498"/>
      <c r="AJ48" s="498"/>
      <c r="AK48" s="498"/>
      <c r="AL48" s="498"/>
      <c r="AM48" s="498"/>
      <c r="AN48" s="498"/>
      <c r="AO48" s="498"/>
      <c r="AP48" s="498"/>
      <c r="AQ48" s="498"/>
      <c r="AR48" s="498"/>
      <c r="AS48" s="498"/>
      <c r="AT48" s="498"/>
      <c r="AU48" s="498"/>
      <c r="AV48" s="498"/>
      <c r="AW48" s="498"/>
      <c r="AX48" s="498"/>
      <c r="AY48" s="498"/>
      <c r="AZ48" s="498"/>
      <c r="BA48" s="498"/>
      <c r="BB48" s="498"/>
      <c r="BC48" s="498"/>
      <c r="BD48" s="498"/>
      <c r="BE48" s="498"/>
      <c r="BF48" s="498"/>
      <c r="BG48" s="498"/>
      <c r="BH48" s="498"/>
      <c r="BI48" s="498"/>
      <c r="BJ48" s="498"/>
      <c r="BK48" s="498"/>
      <c r="BL48" s="498"/>
      <c r="BM48" s="498"/>
      <c r="BN48" s="498"/>
      <c r="BO48" s="498"/>
      <c r="BP48" s="498"/>
      <c r="BQ48" s="498"/>
    </row>
    <row r="49" spans="1:69" x14ac:dyDescent="0.35">
      <c r="A49" s="521"/>
      <c r="B49" s="71" t="s">
        <v>45</v>
      </c>
      <c r="C49" s="60"/>
      <c r="D49" s="61" t="s">
        <v>29</v>
      </c>
      <c r="E49" s="60"/>
      <c r="F49" s="27"/>
      <c r="G49" s="103">
        <v>4.0000000000000002E-4</v>
      </c>
      <c r="H49" s="89">
        <f>+H44</f>
        <v>772.12500000000011</v>
      </c>
      <c r="I49" s="74">
        <f t="shared" si="8"/>
        <v>0.30885000000000007</v>
      </c>
      <c r="J49" s="65"/>
      <c r="K49" s="103">
        <f>+$G$49</f>
        <v>4.0000000000000002E-4</v>
      </c>
      <c r="L49" s="89">
        <f>+L44</f>
        <v>772.12500000000011</v>
      </c>
      <c r="M49" s="74">
        <f t="shared" si="9"/>
        <v>0.30885000000000007</v>
      </c>
      <c r="N49" s="65"/>
      <c r="O49" s="66">
        <f t="shared" si="10"/>
        <v>0</v>
      </c>
      <c r="P49" s="67">
        <f t="shared" si="2"/>
        <v>0</v>
      </c>
      <c r="Q49" s="496"/>
      <c r="R49" s="496"/>
      <c r="S49" s="497"/>
      <c r="T49" s="498"/>
      <c r="U49" s="498"/>
      <c r="V49" s="498"/>
      <c r="W49" s="498"/>
      <c r="X49" s="498"/>
      <c r="Y49" s="498"/>
      <c r="Z49" s="498"/>
      <c r="AA49" s="498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498"/>
      <c r="AN49" s="498"/>
      <c r="AO49" s="498"/>
      <c r="AP49" s="498"/>
      <c r="AQ49" s="498"/>
      <c r="AR49" s="498"/>
      <c r="AS49" s="498"/>
      <c r="AT49" s="498"/>
      <c r="AU49" s="498"/>
      <c r="AV49" s="498"/>
      <c r="AW49" s="498"/>
      <c r="AX49" s="498"/>
      <c r="AY49" s="498"/>
      <c r="AZ49" s="498"/>
      <c r="BA49" s="498"/>
      <c r="BB49" s="498"/>
      <c r="BC49" s="498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/>
      <c r="BN49" s="498"/>
      <c r="BO49" s="498"/>
      <c r="BP49" s="498"/>
      <c r="BQ49" s="498"/>
    </row>
    <row r="50" spans="1:69" x14ac:dyDescent="0.35">
      <c r="A50" s="521"/>
      <c r="B50" s="71" t="s">
        <v>46</v>
      </c>
      <c r="C50" s="60"/>
      <c r="D50" s="61" t="s">
        <v>19</v>
      </c>
      <c r="E50" s="60"/>
      <c r="F50" s="27"/>
      <c r="G50" s="104">
        <v>0.25</v>
      </c>
      <c r="H50" s="63">
        <v>1</v>
      </c>
      <c r="I50" s="64">
        <f t="shared" si="8"/>
        <v>0.25</v>
      </c>
      <c r="J50" s="65"/>
      <c r="K50" s="104">
        <f>+$G$50</f>
        <v>0.25</v>
      </c>
      <c r="L50" s="63">
        <v>1</v>
      </c>
      <c r="M50" s="64">
        <f t="shared" si="9"/>
        <v>0.25</v>
      </c>
      <c r="N50" s="65"/>
      <c r="O50" s="66">
        <f t="shared" si="10"/>
        <v>0</v>
      </c>
      <c r="P50" s="67">
        <f t="shared" si="2"/>
        <v>0</v>
      </c>
      <c r="Q50" s="496"/>
      <c r="R50" s="496"/>
      <c r="S50" s="497"/>
      <c r="T50" s="498"/>
      <c r="U50" s="498"/>
      <c r="V50" s="498"/>
      <c r="W50" s="498"/>
      <c r="X50" s="498"/>
      <c r="Y50" s="498"/>
      <c r="Z50" s="498"/>
      <c r="AA50" s="498"/>
      <c r="AB50" s="498"/>
      <c r="AC50" s="498"/>
      <c r="AD50" s="498"/>
      <c r="AE50" s="498"/>
      <c r="AF50" s="498"/>
      <c r="AG50" s="498"/>
      <c r="AH50" s="498"/>
      <c r="AI50" s="498"/>
      <c r="AJ50" s="498"/>
      <c r="AK50" s="498"/>
      <c r="AL50" s="498"/>
      <c r="AM50" s="498"/>
      <c r="AN50" s="498"/>
      <c r="AO50" s="498"/>
      <c r="AP50" s="498"/>
      <c r="AQ50" s="498"/>
      <c r="AR50" s="498"/>
      <c r="AS50" s="498"/>
      <c r="AT50" s="498"/>
      <c r="AU50" s="498"/>
      <c r="AV50" s="498"/>
      <c r="AW50" s="498"/>
      <c r="AX50" s="498"/>
      <c r="AY50" s="498"/>
      <c r="AZ50" s="498"/>
      <c r="BA50" s="498"/>
      <c r="BB50" s="498"/>
      <c r="BC50" s="498"/>
      <c r="BD50" s="498"/>
      <c r="BE50" s="498"/>
      <c r="BF50" s="498"/>
      <c r="BG50" s="498"/>
      <c r="BH50" s="498"/>
      <c r="BI50" s="498"/>
      <c r="BJ50" s="498"/>
      <c r="BK50" s="498"/>
      <c r="BL50" s="498"/>
      <c r="BM50" s="498"/>
      <c r="BN50" s="498"/>
      <c r="BO50" s="498"/>
      <c r="BP50" s="498"/>
      <c r="BQ50" s="498"/>
    </row>
    <row r="51" spans="1:69" x14ac:dyDescent="0.35">
      <c r="A51" s="521"/>
      <c r="B51" s="71" t="s">
        <v>47</v>
      </c>
      <c r="C51" s="60"/>
      <c r="D51" s="61" t="s">
        <v>29</v>
      </c>
      <c r="E51" s="60"/>
      <c r="F51" s="27"/>
      <c r="G51" s="103">
        <v>8.2000000000000003E-2</v>
      </c>
      <c r="H51" s="105">
        <f>$D$181*$G$18</f>
        <v>480</v>
      </c>
      <c r="I51" s="74">
        <f t="shared" si="8"/>
        <v>39.36</v>
      </c>
      <c r="J51" s="65"/>
      <c r="K51" s="103">
        <f>+$G$51</f>
        <v>8.2000000000000003E-2</v>
      </c>
      <c r="L51" s="89">
        <f t="shared" ref="L51:L57" si="11">$H51</f>
        <v>480</v>
      </c>
      <c r="M51" s="74">
        <f t="shared" si="9"/>
        <v>39.36</v>
      </c>
      <c r="N51" s="65"/>
      <c r="O51" s="66">
        <f t="shared" si="10"/>
        <v>0</v>
      </c>
      <c r="P51" s="67">
        <f t="shared" si="2"/>
        <v>0</v>
      </c>
      <c r="Q51" s="496"/>
      <c r="R51" s="496"/>
      <c r="S51" s="497"/>
      <c r="T51" s="498"/>
      <c r="U51" s="498"/>
      <c r="V51" s="498"/>
      <c r="W51" s="498"/>
      <c r="X51" s="498"/>
      <c r="Y51" s="498"/>
      <c r="Z51" s="498"/>
      <c r="AA51" s="498"/>
      <c r="AB51" s="498"/>
      <c r="AC51" s="498"/>
      <c r="AD51" s="498"/>
      <c r="AE51" s="498"/>
      <c r="AF51" s="498"/>
      <c r="AG51" s="498"/>
      <c r="AH51" s="498"/>
      <c r="AI51" s="498"/>
      <c r="AJ51" s="498"/>
      <c r="AK51" s="498"/>
      <c r="AL51" s="498"/>
      <c r="AM51" s="498"/>
      <c r="AN51" s="498"/>
      <c r="AO51" s="498"/>
      <c r="AP51" s="498"/>
      <c r="AQ51" s="498"/>
      <c r="AR51" s="498"/>
      <c r="AS51" s="498"/>
      <c r="AT51" s="498"/>
      <c r="AU51" s="498"/>
      <c r="AV51" s="498"/>
      <c r="AW51" s="498"/>
      <c r="AX51" s="498"/>
      <c r="AY51" s="498"/>
      <c r="AZ51" s="498"/>
      <c r="BA51" s="498"/>
      <c r="BB51" s="498"/>
      <c r="BC51" s="498"/>
      <c r="BD51" s="498"/>
      <c r="BE51" s="498"/>
      <c r="BF51" s="498"/>
      <c r="BG51" s="498"/>
      <c r="BH51" s="498"/>
      <c r="BI51" s="498"/>
      <c r="BJ51" s="498"/>
      <c r="BK51" s="498"/>
      <c r="BL51" s="498"/>
      <c r="BM51" s="498"/>
      <c r="BN51" s="498"/>
      <c r="BO51" s="498"/>
      <c r="BP51" s="498"/>
      <c r="BQ51" s="498"/>
    </row>
    <row r="52" spans="1:69" x14ac:dyDescent="0.35">
      <c r="A52" s="521"/>
      <c r="B52" s="71" t="s">
        <v>48</v>
      </c>
      <c r="C52" s="60"/>
      <c r="D52" s="61" t="s">
        <v>29</v>
      </c>
      <c r="E52" s="60"/>
      <c r="F52" s="27"/>
      <c r="G52" s="103">
        <v>0.113</v>
      </c>
      <c r="H52" s="106">
        <f>$D$182*$G$18</f>
        <v>135</v>
      </c>
      <c r="I52" s="74">
        <f t="shared" si="8"/>
        <v>15.255000000000001</v>
      </c>
      <c r="J52" s="65"/>
      <c r="K52" s="103">
        <f>+$G$52</f>
        <v>0.113</v>
      </c>
      <c r="L52" s="89">
        <f t="shared" si="11"/>
        <v>135</v>
      </c>
      <c r="M52" s="74">
        <f t="shared" si="9"/>
        <v>15.255000000000001</v>
      </c>
      <c r="N52" s="65"/>
      <c r="O52" s="66">
        <f t="shared" si="10"/>
        <v>0</v>
      </c>
      <c r="P52" s="67">
        <f t="shared" si="2"/>
        <v>0</v>
      </c>
      <c r="Q52" s="496"/>
      <c r="R52" s="496"/>
      <c r="S52" s="497"/>
      <c r="T52" s="498"/>
      <c r="U52" s="498"/>
      <c r="V52" s="498"/>
      <c r="W52" s="498"/>
      <c r="X52" s="498"/>
      <c r="Y52" s="498"/>
      <c r="Z52" s="498"/>
      <c r="AA52" s="498"/>
      <c r="AB52" s="498"/>
      <c r="AC52" s="498"/>
      <c r="AD52" s="498"/>
      <c r="AE52" s="498"/>
      <c r="AF52" s="498"/>
      <c r="AG52" s="498"/>
      <c r="AH52" s="498"/>
      <c r="AI52" s="498"/>
      <c r="AJ52" s="498"/>
      <c r="AK52" s="498"/>
      <c r="AL52" s="498"/>
      <c r="AM52" s="498"/>
      <c r="AN52" s="498"/>
      <c r="AO52" s="498"/>
      <c r="AP52" s="498"/>
      <c r="AQ52" s="498"/>
      <c r="AR52" s="498"/>
      <c r="AS52" s="498"/>
      <c r="AT52" s="498"/>
      <c r="AU52" s="498"/>
      <c r="AV52" s="498"/>
      <c r="AW52" s="498"/>
      <c r="AX52" s="498"/>
      <c r="AY52" s="498"/>
      <c r="AZ52" s="498"/>
      <c r="BA52" s="498"/>
      <c r="BB52" s="498"/>
      <c r="BC52" s="498"/>
      <c r="BD52" s="498"/>
      <c r="BE52" s="498"/>
      <c r="BF52" s="498"/>
      <c r="BG52" s="498"/>
      <c r="BH52" s="498"/>
      <c r="BI52" s="498"/>
      <c r="BJ52" s="498"/>
      <c r="BK52" s="498"/>
      <c r="BL52" s="498"/>
      <c r="BM52" s="498"/>
      <c r="BN52" s="498"/>
      <c r="BO52" s="498"/>
      <c r="BP52" s="498"/>
      <c r="BQ52" s="498"/>
    </row>
    <row r="53" spans="1:69" x14ac:dyDescent="0.35">
      <c r="A53" s="521"/>
      <c r="B53" s="71" t="s">
        <v>49</v>
      </c>
      <c r="C53" s="60"/>
      <c r="D53" s="61" t="s">
        <v>29</v>
      </c>
      <c r="E53" s="60"/>
      <c r="F53" s="27"/>
      <c r="G53" s="103">
        <v>0.17</v>
      </c>
      <c r="H53" s="105">
        <f>$D$183*$G$18</f>
        <v>135</v>
      </c>
      <c r="I53" s="74">
        <f t="shared" si="8"/>
        <v>22.950000000000003</v>
      </c>
      <c r="J53" s="65"/>
      <c r="K53" s="103">
        <f>+$G$53</f>
        <v>0.17</v>
      </c>
      <c r="L53" s="89">
        <f t="shared" si="11"/>
        <v>135</v>
      </c>
      <c r="M53" s="74">
        <f t="shared" si="9"/>
        <v>22.950000000000003</v>
      </c>
      <c r="N53" s="65"/>
      <c r="O53" s="66">
        <f t="shared" si="10"/>
        <v>0</v>
      </c>
      <c r="P53" s="67">
        <f t="shared" si="2"/>
        <v>0</v>
      </c>
      <c r="Q53" s="496"/>
      <c r="R53" s="496"/>
      <c r="S53" s="497"/>
      <c r="T53" s="498"/>
      <c r="U53" s="498"/>
      <c r="V53" s="498"/>
      <c r="W53" s="498"/>
      <c r="X53" s="498"/>
      <c r="Y53" s="498"/>
      <c r="Z53" s="498"/>
      <c r="AA53" s="498"/>
      <c r="AB53" s="498"/>
      <c r="AC53" s="498"/>
      <c r="AD53" s="498"/>
      <c r="AE53" s="498"/>
      <c r="AF53" s="498"/>
      <c r="AG53" s="498"/>
      <c r="AH53" s="498"/>
      <c r="AI53" s="498"/>
      <c r="AJ53" s="498"/>
      <c r="AK53" s="498"/>
      <c r="AL53" s="498"/>
      <c r="AM53" s="498"/>
      <c r="AN53" s="498"/>
      <c r="AO53" s="498"/>
      <c r="AP53" s="498"/>
      <c r="AQ53" s="498"/>
      <c r="AR53" s="498"/>
      <c r="AS53" s="498"/>
      <c r="AT53" s="498"/>
      <c r="AU53" s="498"/>
      <c r="AV53" s="498"/>
      <c r="AW53" s="498"/>
      <c r="AX53" s="498"/>
      <c r="AY53" s="498"/>
      <c r="AZ53" s="498"/>
      <c r="BA53" s="498"/>
      <c r="BB53" s="498"/>
      <c r="BC53" s="498"/>
      <c r="BD53" s="498"/>
      <c r="BE53" s="498"/>
      <c r="BF53" s="498"/>
      <c r="BG53" s="498"/>
      <c r="BH53" s="498"/>
      <c r="BI53" s="498"/>
      <c r="BJ53" s="498"/>
      <c r="BK53" s="498"/>
      <c r="BL53" s="498"/>
      <c r="BM53" s="498"/>
      <c r="BN53" s="498"/>
      <c r="BO53" s="498"/>
      <c r="BP53" s="498"/>
      <c r="BQ53" s="498"/>
    </row>
    <row r="54" spans="1:69" x14ac:dyDescent="0.35">
      <c r="A54" s="521"/>
      <c r="B54" s="71" t="s">
        <v>50</v>
      </c>
      <c r="C54" s="60"/>
      <c r="D54" s="61" t="s">
        <v>29</v>
      </c>
      <c r="E54" s="60"/>
      <c r="F54" s="27"/>
      <c r="G54" s="103">
        <v>9.8000000000000004E-2</v>
      </c>
      <c r="H54" s="89">
        <v>600</v>
      </c>
      <c r="I54" s="74">
        <f t="shared" si="8"/>
        <v>58.800000000000004</v>
      </c>
      <c r="J54" s="65"/>
      <c r="K54" s="103">
        <f>+$G$54</f>
        <v>9.8000000000000004E-2</v>
      </c>
      <c r="L54" s="89">
        <f t="shared" si="11"/>
        <v>600</v>
      </c>
      <c r="M54" s="74">
        <f t="shared" si="9"/>
        <v>58.800000000000004</v>
      </c>
      <c r="N54" s="65"/>
      <c r="O54" s="66">
        <f t="shared" si="10"/>
        <v>0</v>
      </c>
      <c r="P54" s="67">
        <f t="shared" si="2"/>
        <v>0</v>
      </c>
      <c r="Q54" s="496"/>
      <c r="R54" s="496"/>
      <c r="S54" s="497"/>
      <c r="T54" s="498"/>
      <c r="U54" s="498"/>
      <c r="V54" s="498"/>
      <c r="W54" s="498"/>
      <c r="X54" s="498"/>
      <c r="Y54" s="498"/>
      <c r="Z54" s="498"/>
      <c r="AA54" s="498"/>
      <c r="AB54" s="498"/>
      <c r="AC54" s="498"/>
      <c r="AD54" s="498"/>
      <c r="AE54" s="498"/>
      <c r="AF54" s="498"/>
      <c r="AG54" s="498"/>
      <c r="AH54" s="498"/>
      <c r="AI54" s="498"/>
      <c r="AJ54" s="498"/>
      <c r="AK54" s="498"/>
      <c r="AL54" s="498"/>
      <c r="AM54" s="498"/>
      <c r="AN54" s="498"/>
      <c r="AO54" s="498"/>
      <c r="AP54" s="498"/>
      <c r="AQ54" s="498"/>
      <c r="AR54" s="498"/>
      <c r="AS54" s="498"/>
      <c r="AT54" s="498"/>
      <c r="AU54" s="498"/>
      <c r="AV54" s="498"/>
      <c r="AW54" s="498"/>
      <c r="AX54" s="498"/>
      <c r="AY54" s="498"/>
      <c r="AZ54" s="498"/>
      <c r="BA54" s="498"/>
      <c r="BB54" s="498"/>
      <c r="BC54" s="498"/>
      <c r="BD54" s="498"/>
      <c r="BE54" s="498"/>
      <c r="BF54" s="498"/>
      <c r="BG54" s="498"/>
      <c r="BH54" s="498"/>
      <c r="BI54" s="498"/>
      <c r="BJ54" s="498"/>
      <c r="BK54" s="498"/>
      <c r="BL54" s="498"/>
      <c r="BM54" s="498"/>
      <c r="BN54" s="498"/>
      <c r="BO54" s="498"/>
      <c r="BP54" s="498"/>
      <c r="BQ54" s="498"/>
    </row>
    <row r="55" spans="1:69" x14ac:dyDescent="0.35">
      <c r="A55" s="521"/>
      <c r="B55" s="71" t="s">
        <v>51</v>
      </c>
      <c r="C55" s="60"/>
      <c r="D55" s="61" t="s">
        <v>29</v>
      </c>
      <c r="E55" s="60"/>
      <c r="F55" s="27"/>
      <c r="G55" s="103">
        <v>0.115</v>
      </c>
      <c r="H55" s="89">
        <v>150</v>
      </c>
      <c r="I55" s="74">
        <f t="shared" si="8"/>
        <v>17.25</v>
      </c>
      <c r="J55" s="65"/>
      <c r="K55" s="103">
        <f>+$G$55</f>
        <v>0.115</v>
      </c>
      <c r="L55" s="89">
        <f t="shared" si="11"/>
        <v>150</v>
      </c>
      <c r="M55" s="74">
        <f t="shared" si="9"/>
        <v>17.25</v>
      </c>
      <c r="N55" s="65"/>
      <c r="O55" s="66">
        <f t="shared" si="10"/>
        <v>0</v>
      </c>
      <c r="P55" s="67">
        <f t="shared" si="2"/>
        <v>0</v>
      </c>
      <c r="Q55" s="496"/>
      <c r="R55" s="496"/>
      <c r="S55" s="497"/>
      <c r="T55" s="498"/>
      <c r="U55" s="498"/>
      <c r="V55" s="498"/>
      <c r="W55" s="498"/>
      <c r="X55" s="498"/>
      <c r="Y55" s="498"/>
      <c r="Z55" s="498"/>
      <c r="AA55" s="498"/>
      <c r="AB55" s="498"/>
      <c r="AC55" s="498"/>
      <c r="AD55" s="498"/>
      <c r="AE55" s="498"/>
      <c r="AF55" s="498"/>
      <c r="AG55" s="498"/>
      <c r="AH55" s="498"/>
      <c r="AI55" s="498"/>
      <c r="AJ55" s="498"/>
      <c r="AK55" s="498"/>
      <c r="AL55" s="498"/>
      <c r="AM55" s="498"/>
      <c r="AN55" s="498"/>
      <c r="AO55" s="498"/>
      <c r="AP55" s="498"/>
      <c r="AQ55" s="498"/>
      <c r="AR55" s="498"/>
      <c r="AS55" s="498"/>
      <c r="AT55" s="498"/>
      <c r="AU55" s="498"/>
      <c r="AV55" s="498"/>
      <c r="AW55" s="498"/>
      <c r="AX55" s="498"/>
      <c r="AY55" s="498"/>
      <c r="AZ55" s="498"/>
      <c r="BA55" s="498"/>
      <c r="BB55" s="498"/>
      <c r="BC55" s="498"/>
      <c r="BD55" s="498"/>
      <c r="BE55" s="498"/>
      <c r="BF55" s="498"/>
      <c r="BG55" s="498"/>
      <c r="BH55" s="498"/>
      <c r="BI55" s="498"/>
      <c r="BJ55" s="498"/>
      <c r="BK55" s="498"/>
      <c r="BL55" s="498"/>
      <c r="BM55" s="498"/>
      <c r="BN55" s="498"/>
      <c r="BO55" s="498"/>
      <c r="BP55" s="498"/>
      <c r="BQ55" s="498"/>
    </row>
    <row r="56" spans="1:69" x14ac:dyDescent="0.35">
      <c r="A56" s="521"/>
      <c r="B56" s="107" t="s">
        <v>52</v>
      </c>
      <c r="C56" s="60"/>
      <c r="D56" s="61" t="s">
        <v>29</v>
      </c>
      <c r="E56" s="60"/>
      <c r="F56" s="27"/>
      <c r="G56" s="103">
        <v>0.26889999999999997</v>
      </c>
      <c r="H56" s="89">
        <v>0</v>
      </c>
      <c r="I56" s="74">
        <f t="shared" si="8"/>
        <v>0</v>
      </c>
      <c r="J56" s="65"/>
      <c r="K56" s="103">
        <f>+$G$57</f>
        <v>0.26889999999999997</v>
      </c>
      <c r="L56" s="89">
        <f t="shared" si="11"/>
        <v>0</v>
      </c>
      <c r="M56" s="74">
        <f t="shared" si="9"/>
        <v>0</v>
      </c>
      <c r="N56" s="65"/>
      <c r="O56" s="66">
        <f t="shared" si="10"/>
        <v>0</v>
      </c>
      <c r="P56" s="67" t="str">
        <f t="shared" si="2"/>
        <v/>
      </c>
      <c r="Q56" s="496"/>
      <c r="R56" s="496"/>
      <c r="S56" s="497"/>
      <c r="T56" s="498"/>
      <c r="U56" s="498"/>
      <c r="V56" s="498"/>
      <c r="W56" s="498"/>
      <c r="X56" s="498"/>
      <c r="Y56" s="498"/>
      <c r="Z56" s="498"/>
      <c r="AA56" s="498"/>
      <c r="AB56" s="498"/>
      <c r="AC56" s="498"/>
      <c r="AD56" s="498"/>
      <c r="AE56" s="498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8"/>
      <c r="BG56" s="498"/>
      <c r="BH56" s="498"/>
      <c r="BI56" s="498"/>
      <c r="BJ56" s="498"/>
      <c r="BK56" s="498"/>
      <c r="BL56" s="498"/>
      <c r="BM56" s="498"/>
      <c r="BN56" s="498"/>
      <c r="BO56" s="498"/>
      <c r="BP56" s="498"/>
      <c r="BQ56" s="498"/>
    </row>
    <row r="57" spans="1:69" ht="15" thickBot="1" x14ac:dyDescent="0.4">
      <c r="A57" s="521"/>
      <c r="B57" s="108" t="s">
        <v>53</v>
      </c>
      <c r="C57" s="60"/>
      <c r="D57" s="61" t="s">
        <v>29</v>
      </c>
      <c r="E57" s="60"/>
      <c r="F57" s="27"/>
      <c r="G57" s="103">
        <f>G56</f>
        <v>0.26889999999999997</v>
      </c>
      <c r="H57" s="89">
        <v>0</v>
      </c>
      <c r="I57" s="74">
        <f t="shared" si="8"/>
        <v>0</v>
      </c>
      <c r="J57" s="65"/>
      <c r="K57" s="103">
        <f>+$G$57</f>
        <v>0.26889999999999997</v>
      </c>
      <c r="L57" s="89">
        <f t="shared" si="11"/>
        <v>0</v>
      </c>
      <c r="M57" s="74">
        <f t="shared" si="9"/>
        <v>0</v>
      </c>
      <c r="N57" s="65"/>
      <c r="O57" s="66">
        <f t="shared" si="10"/>
        <v>0</v>
      </c>
      <c r="P57" s="67" t="str">
        <f t="shared" si="2"/>
        <v/>
      </c>
      <c r="Q57" s="496"/>
      <c r="R57" s="496"/>
      <c r="S57" s="497"/>
      <c r="T57" s="498"/>
      <c r="U57" s="498"/>
      <c r="V57" s="498"/>
      <c r="W57" s="498"/>
      <c r="X57" s="498"/>
      <c r="Y57" s="498"/>
      <c r="Z57" s="498"/>
      <c r="AA57" s="498"/>
      <c r="AB57" s="498"/>
      <c r="AC57" s="498"/>
      <c r="AD57" s="498"/>
      <c r="AE57" s="498"/>
      <c r="AF57" s="498"/>
      <c r="AG57" s="498"/>
      <c r="AH57" s="498"/>
      <c r="AI57" s="498"/>
      <c r="AJ57" s="498"/>
      <c r="AK57" s="498"/>
      <c r="AL57" s="498"/>
      <c r="AM57" s="498"/>
      <c r="AN57" s="498"/>
      <c r="AO57" s="498"/>
      <c r="AP57" s="498"/>
      <c r="AQ57" s="498"/>
      <c r="AR57" s="498"/>
      <c r="AS57" s="498"/>
      <c r="AT57" s="498"/>
      <c r="AU57" s="498"/>
      <c r="AV57" s="498"/>
      <c r="AW57" s="498"/>
      <c r="AX57" s="498"/>
      <c r="AY57" s="498"/>
      <c r="AZ57" s="498"/>
      <c r="BA57" s="498"/>
      <c r="BB57" s="498"/>
      <c r="BC57" s="498"/>
      <c r="BD57" s="498"/>
      <c r="BE57" s="498"/>
      <c r="BF57" s="498"/>
      <c r="BG57" s="498"/>
      <c r="BH57" s="498"/>
      <c r="BI57" s="498"/>
      <c r="BJ57" s="498"/>
      <c r="BK57" s="498"/>
      <c r="BL57" s="498"/>
      <c r="BM57" s="498"/>
      <c r="BN57" s="498"/>
      <c r="BO57" s="498"/>
      <c r="BP57" s="498"/>
      <c r="BQ57" s="498"/>
    </row>
    <row r="58" spans="1:69" ht="15" thickBot="1" x14ac:dyDescent="0.4">
      <c r="A58" s="521"/>
      <c r="B58" s="109"/>
      <c r="C58" s="110"/>
      <c r="D58" s="111"/>
      <c r="E58" s="110"/>
      <c r="F58" s="112"/>
      <c r="G58" s="113"/>
      <c r="H58" s="114"/>
      <c r="I58" s="115"/>
      <c r="J58" s="116"/>
      <c r="K58" s="113"/>
      <c r="L58" s="114"/>
      <c r="M58" s="115"/>
      <c r="N58" s="116"/>
      <c r="O58" s="117"/>
      <c r="P58" s="118"/>
      <c r="Q58" s="496"/>
      <c r="R58" s="496"/>
      <c r="S58" s="497"/>
      <c r="T58" s="498"/>
      <c r="U58" s="498"/>
      <c r="V58" s="498"/>
      <c r="W58" s="498"/>
      <c r="X58" s="498"/>
      <c r="Y58" s="498"/>
      <c r="Z58" s="498"/>
      <c r="AA58" s="498"/>
      <c r="AB58" s="498"/>
      <c r="AC58" s="498"/>
      <c r="AD58" s="498"/>
      <c r="AE58" s="498"/>
      <c r="AF58" s="498"/>
      <c r="AG58" s="498"/>
      <c r="AH58" s="498"/>
      <c r="AI58" s="498"/>
      <c r="AJ58" s="498"/>
      <c r="AK58" s="498"/>
      <c r="AL58" s="498"/>
      <c r="AM58" s="498"/>
      <c r="AN58" s="498"/>
      <c r="AO58" s="498"/>
      <c r="AP58" s="498"/>
      <c r="AQ58" s="498"/>
      <c r="AR58" s="498"/>
      <c r="AS58" s="498"/>
      <c r="AT58" s="498"/>
      <c r="AU58" s="498"/>
      <c r="AV58" s="498"/>
      <c r="AW58" s="498"/>
      <c r="AX58" s="498"/>
      <c r="AY58" s="498"/>
      <c r="AZ58" s="498"/>
      <c r="BA58" s="498"/>
      <c r="BB58" s="498"/>
      <c r="BC58" s="498"/>
      <c r="BD58" s="498"/>
      <c r="BE58" s="498"/>
      <c r="BF58" s="498"/>
      <c r="BG58" s="498"/>
      <c r="BH58" s="498"/>
      <c r="BI58" s="498"/>
      <c r="BJ58" s="498"/>
      <c r="BK58" s="498"/>
      <c r="BL58" s="498"/>
      <c r="BM58" s="498"/>
      <c r="BN58" s="498"/>
      <c r="BO58" s="498"/>
      <c r="BP58" s="498"/>
      <c r="BQ58" s="498"/>
    </row>
    <row r="59" spans="1:69" x14ac:dyDescent="0.35">
      <c r="A59" s="521"/>
      <c r="B59" s="119" t="s">
        <v>54</v>
      </c>
      <c r="C59" s="60"/>
      <c r="D59" s="26"/>
      <c r="E59" s="60"/>
      <c r="F59" s="120"/>
      <c r="G59" s="121"/>
      <c r="H59" s="121"/>
      <c r="I59" s="122">
        <f>SUM(I47:I53,I46)</f>
        <v>133.95726053082194</v>
      </c>
      <c r="J59" s="123"/>
      <c r="K59" s="121"/>
      <c r="L59" s="121"/>
      <c r="M59" s="122">
        <f>SUM(M47:M53,M46)</f>
        <v>136.18248787646564</v>
      </c>
      <c r="N59" s="123"/>
      <c r="O59" s="124">
        <f>M59-I59</f>
        <v>2.2252273456437024</v>
      </c>
      <c r="P59" s="125">
        <f>IF(OR(I59=0,M59=0),"",(O59/I59))</f>
        <v>1.6611472471338755E-2</v>
      </c>
      <c r="Q59" s="496"/>
      <c r="R59" s="496"/>
      <c r="S59" s="497"/>
      <c r="T59" s="498"/>
      <c r="U59" s="498"/>
      <c r="V59" s="498"/>
      <c r="W59" s="498"/>
      <c r="X59" s="498"/>
      <c r="Y59" s="498"/>
      <c r="Z59" s="498"/>
      <c r="AA59" s="498"/>
      <c r="AB59" s="498"/>
      <c r="AC59" s="498"/>
      <c r="AD59" s="498"/>
      <c r="AE59" s="498"/>
      <c r="AF59" s="498"/>
      <c r="AG59" s="498"/>
      <c r="AH59" s="498"/>
      <c r="AI59" s="498"/>
      <c r="AJ59" s="498"/>
      <c r="AK59" s="498"/>
      <c r="AL59" s="498"/>
      <c r="AM59" s="498"/>
      <c r="AN59" s="498"/>
      <c r="AO59" s="498"/>
      <c r="AP59" s="498"/>
      <c r="AQ59" s="498"/>
      <c r="AR59" s="498"/>
      <c r="AS59" s="498"/>
      <c r="AT59" s="498"/>
      <c r="AU59" s="498"/>
      <c r="AV59" s="498"/>
      <c r="AW59" s="498"/>
      <c r="AX59" s="498"/>
      <c r="AY59" s="498"/>
      <c r="AZ59" s="498"/>
      <c r="BA59" s="498"/>
      <c r="BB59" s="498"/>
      <c r="BC59" s="498"/>
      <c r="BD59" s="498"/>
      <c r="BE59" s="498"/>
      <c r="BF59" s="498"/>
      <c r="BG59" s="498"/>
      <c r="BH59" s="498"/>
      <c r="BI59" s="498"/>
      <c r="BJ59" s="498"/>
      <c r="BK59" s="498"/>
      <c r="BL59" s="498"/>
      <c r="BM59" s="498"/>
      <c r="BN59" s="498"/>
      <c r="BO59" s="498"/>
      <c r="BP59" s="498"/>
      <c r="BQ59" s="498"/>
    </row>
    <row r="60" spans="1:69" x14ac:dyDescent="0.35">
      <c r="A60" s="521"/>
      <c r="B60" s="126" t="s">
        <v>55</v>
      </c>
      <c r="C60" s="60"/>
      <c r="D60" s="26"/>
      <c r="E60" s="60"/>
      <c r="F60" s="120"/>
      <c r="G60" s="127">
        <v>-0.189</v>
      </c>
      <c r="H60" s="128"/>
      <c r="I60" s="66">
        <f>+I59*G60</f>
        <v>-25.317922240325348</v>
      </c>
      <c r="J60" s="123"/>
      <c r="K60" s="127">
        <f>$G$60</f>
        <v>-0.189</v>
      </c>
      <c r="L60" s="128"/>
      <c r="M60" s="66">
        <f>+M59*K60</f>
        <v>-25.738490208652006</v>
      </c>
      <c r="N60" s="123"/>
      <c r="O60" s="66">
        <f>M60-I60</f>
        <v>-0.4205679683266581</v>
      </c>
      <c r="P60" s="67">
        <f>IF(OR(I60=0,M60=0),"",(O60/I60))</f>
        <v>1.6611472471338689E-2</v>
      </c>
      <c r="Q60" s="496"/>
      <c r="R60" s="496"/>
      <c r="S60" s="497"/>
      <c r="T60" s="498"/>
      <c r="U60" s="498"/>
      <c r="V60" s="498"/>
      <c r="W60" s="498"/>
      <c r="X60" s="498"/>
      <c r="Y60" s="498"/>
      <c r="Z60" s="498"/>
      <c r="AA60" s="498"/>
      <c r="AB60" s="498"/>
      <c r="AC60" s="498"/>
      <c r="AD60" s="498"/>
      <c r="AE60" s="498"/>
      <c r="AF60" s="498"/>
      <c r="AG60" s="498"/>
      <c r="AH60" s="498"/>
      <c r="AI60" s="498"/>
      <c r="AJ60" s="498"/>
      <c r="AK60" s="498"/>
      <c r="AL60" s="498"/>
      <c r="AM60" s="498"/>
      <c r="AN60" s="498"/>
      <c r="AO60" s="498"/>
      <c r="AP60" s="498"/>
      <c r="AQ60" s="498"/>
      <c r="AR60" s="498"/>
      <c r="AS60" s="498"/>
      <c r="AT60" s="498"/>
      <c r="AU60" s="498"/>
      <c r="AV60" s="498"/>
      <c r="AW60" s="498"/>
      <c r="AX60" s="498"/>
      <c r="AY60" s="498"/>
      <c r="AZ60" s="498"/>
      <c r="BA60" s="498"/>
      <c r="BB60" s="498"/>
      <c r="BC60" s="498"/>
      <c r="BD60" s="498"/>
      <c r="BE60" s="498"/>
      <c r="BF60" s="498"/>
      <c r="BG60" s="498"/>
      <c r="BH60" s="498"/>
      <c r="BI60" s="498"/>
      <c r="BJ60" s="498"/>
      <c r="BK60" s="498"/>
      <c r="BL60" s="498"/>
      <c r="BM60" s="498"/>
      <c r="BN60" s="498"/>
      <c r="BO60" s="498"/>
      <c r="BP60" s="498"/>
      <c r="BQ60" s="498"/>
    </row>
    <row r="61" spans="1:69" x14ac:dyDescent="0.35">
      <c r="A61" s="521"/>
      <c r="B61" s="129" t="s">
        <v>56</v>
      </c>
      <c r="C61" s="60"/>
      <c r="D61" s="26"/>
      <c r="E61" s="60"/>
      <c r="F61" s="130"/>
      <c r="G61" s="131">
        <v>0.13</v>
      </c>
      <c r="H61" s="73"/>
      <c r="I61" s="66">
        <f>I59*G61</f>
        <v>17.414443869006853</v>
      </c>
      <c r="J61" s="132"/>
      <c r="K61" s="131">
        <v>0.13</v>
      </c>
      <c r="L61" s="73"/>
      <c r="M61" s="66">
        <f>M59*K61</f>
        <v>17.703723423940534</v>
      </c>
      <c r="N61" s="132"/>
      <c r="O61" s="66">
        <f>M61-I61</f>
        <v>0.28927955493368174</v>
      </c>
      <c r="P61" s="67">
        <f>IF(OR(I61=0,M61=0),"",(O61/I61))</f>
        <v>1.6611472471338779E-2</v>
      </c>
      <c r="Q61" s="496"/>
      <c r="R61" s="496"/>
      <c r="S61" s="497"/>
      <c r="T61" s="498"/>
      <c r="U61" s="498"/>
      <c r="V61" s="498"/>
      <c r="W61" s="498"/>
      <c r="X61" s="498"/>
      <c r="Y61" s="498"/>
      <c r="Z61" s="498"/>
      <c r="AA61" s="498"/>
      <c r="AB61" s="498"/>
      <c r="AC61" s="498"/>
      <c r="AD61" s="498"/>
      <c r="AE61" s="498"/>
      <c r="AF61" s="498"/>
      <c r="AG61" s="498"/>
      <c r="AH61" s="498"/>
      <c r="AI61" s="498"/>
      <c r="AJ61" s="498"/>
      <c r="AK61" s="498"/>
      <c r="AL61" s="498"/>
      <c r="AM61" s="498"/>
      <c r="AN61" s="498"/>
      <c r="AO61" s="498"/>
      <c r="AP61" s="498"/>
      <c r="AQ61" s="498"/>
      <c r="AR61" s="498"/>
      <c r="AS61" s="498"/>
      <c r="AT61" s="498"/>
      <c r="AU61" s="498"/>
      <c r="AV61" s="498"/>
      <c r="AW61" s="498"/>
      <c r="AX61" s="498"/>
      <c r="AY61" s="498"/>
      <c r="AZ61" s="498"/>
      <c r="BA61" s="498"/>
      <c r="BB61" s="498"/>
      <c r="BC61" s="498"/>
      <c r="BD61" s="498"/>
      <c r="BE61" s="498"/>
      <c r="BF61" s="498"/>
      <c r="BG61" s="498"/>
      <c r="BH61" s="498"/>
      <c r="BI61" s="498"/>
      <c r="BJ61" s="498"/>
      <c r="BK61" s="498"/>
      <c r="BL61" s="498"/>
      <c r="BM61" s="498"/>
      <c r="BN61" s="498"/>
      <c r="BO61" s="498"/>
      <c r="BP61" s="498"/>
      <c r="BQ61" s="498"/>
    </row>
    <row r="62" spans="1:69" s="140" customFormat="1" ht="15" thickBot="1" x14ac:dyDescent="0.4">
      <c r="A62" s="522"/>
      <c r="B62" s="534" t="s">
        <v>57</v>
      </c>
      <c r="C62" s="534"/>
      <c r="D62" s="534"/>
      <c r="E62" s="133"/>
      <c r="F62" s="134"/>
      <c r="G62" s="135"/>
      <c r="H62" s="135"/>
      <c r="I62" s="136">
        <f>SUM(I59:I61)</f>
        <v>126.05378215950344</v>
      </c>
      <c r="J62" s="137"/>
      <c r="K62" s="135"/>
      <c r="L62" s="135"/>
      <c r="M62" s="136">
        <f>SUM(M59:M61)</f>
        <v>128.14772109175416</v>
      </c>
      <c r="N62" s="137"/>
      <c r="O62" s="138">
        <f>M62-I62</f>
        <v>2.0939389322507225</v>
      </c>
      <c r="P62" s="139">
        <f>IF(OR(I62=0,M62=0),"",(O62/I62))</f>
        <v>1.6611472471338744E-2</v>
      </c>
      <c r="Q62" s="499"/>
      <c r="R62" s="499"/>
      <c r="S62" s="500"/>
      <c r="T62" s="500"/>
      <c r="U62" s="500"/>
      <c r="V62" s="500"/>
      <c r="W62" s="500"/>
      <c r="X62" s="500"/>
      <c r="Y62" s="500"/>
      <c r="Z62" s="500"/>
      <c r="AA62" s="500"/>
      <c r="AB62" s="500"/>
      <c r="AC62" s="500"/>
      <c r="AD62" s="500"/>
      <c r="AE62" s="500"/>
      <c r="AF62" s="500"/>
      <c r="AG62" s="500"/>
      <c r="AH62" s="500"/>
      <c r="AI62" s="500"/>
      <c r="AJ62" s="500"/>
      <c r="AK62" s="500"/>
      <c r="AL62" s="500"/>
      <c r="AM62" s="500"/>
      <c r="AN62" s="500"/>
      <c r="AO62" s="500"/>
      <c r="AP62" s="500"/>
      <c r="AQ62" s="500"/>
      <c r="AR62" s="500"/>
      <c r="AS62" s="500"/>
      <c r="AT62" s="500"/>
      <c r="AU62" s="500"/>
      <c r="AV62" s="500"/>
      <c r="AW62" s="500"/>
      <c r="AX62" s="500"/>
      <c r="AY62" s="500"/>
      <c r="AZ62" s="500"/>
      <c r="BA62" s="500"/>
      <c r="BB62" s="500"/>
      <c r="BC62" s="500"/>
      <c r="BD62" s="500"/>
      <c r="BE62" s="500"/>
      <c r="BF62" s="500"/>
      <c r="BG62" s="500"/>
      <c r="BH62" s="500"/>
      <c r="BI62" s="500"/>
      <c r="BJ62" s="500"/>
      <c r="BK62" s="500"/>
      <c r="BL62" s="500"/>
      <c r="BM62" s="500"/>
      <c r="BN62" s="500"/>
      <c r="BO62" s="500"/>
      <c r="BP62" s="500"/>
      <c r="BQ62" s="500"/>
    </row>
    <row r="63" spans="1:69" ht="15" thickBot="1" x14ac:dyDescent="0.4">
      <c r="A63" s="523"/>
      <c r="B63" s="141" t="s">
        <v>58</v>
      </c>
      <c r="C63" s="142"/>
      <c r="D63" s="143"/>
      <c r="E63" s="142"/>
      <c r="F63" s="144"/>
      <c r="G63" s="145"/>
      <c r="H63" s="146"/>
      <c r="I63" s="147"/>
      <c r="J63" s="507"/>
      <c r="K63" s="145"/>
      <c r="L63" s="146"/>
      <c r="M63" s="147"/>
      <c r="N63" s="507"/>
      <c r="O63" s="148"/>
      <c r="P63" s="149"/>
      <c r="Q63" s="501"/>
      <c r="R63" s="501"/>
      <c r="S63" s="498"/>
      <c r="T63" s="498"/>
      <c r="U63" s="498"/>
      <c r="V63" s="498"/>
      <c r="W63" s="498"/>
      <c r="X63" s="498"/>
      <c r="Y63" s="498"/>
      <c r="Z63" s="498"/>
      <c r="AA63" s="498"/>
      <c r="AB63" s="498"/>
      <c r="AC63" s="498"/>
      <c r="AD63" s="498"/>
      <c r="AE63" s="498"/>
      <c r="AF63" s="498"/>
      <c r="AG63" s="498"/>
      <c r="AH63" s="498"/>
      <c r="AI63" s="498"/>
      <c r="AJ63" s="498"/>
      <c r="AK63" s="498"/>
      <c r="AL63" s="498"/>
      <c r="AM63" s="498"/>
      <c r="AN63" s="498"/>
      <c r="AO63" s="498"/>
      <c r="AP63" s="498"/>
      <c r="AQ63" s="498"/>
      <c r="AR63" s="498"/>
      <c r="AS63" s="498"/>
      <c r="AT63" s="498"/>
      <c r="AU63" s="498"/>
      <c r="AV63" s="498"/>
      <c r="AW63" s="498"/>
      <c r="AX63" s="498"/>
      <c r="AY63" s="498"/>
      <c r="AZ63" s="498"/>
      <c r="BA63" s="498"/>
      <c r="BB63" s="498"/>
      <c r="BC63" s="498"/>
      <c r="BD63" s="498"/>
      <c r="BE63" s="498"/>
      <c r="BF63" s="498"/>
      <c r="BG63" s="498"/>
      <c r="BH63" s="498"/>
      <c r="BI63" s="498"/>
      <c r="BJ63" s="498"/>
      <c r="BK63" s="498"/>
      <c r="BL63" s="498"/>
      <c r="BM63" s="498"/>
      <c r="BN63" s="498"/>
      <c r="BO63" s="498"/>
      <c r="BP63" s="498"/>
      <c r="BQ63" s="498"/>
    </row>
    <row r="64" spans="1:69" ht="12.75" customHeight="1" x14ac:dyDescent="0.35">
      <c r="A64" s="521"/>
      <c r="B64" s="19"/>
      <c r="C64" s="19"/>
      <c r="D64" s="26"/>
      <c r="E64" s="19"/>
      <c r="F64" s="19"/>
      <c r="G64" s="27"/>
      <c r="H64" s="27"/>
      <c r="I64" s="51"/>
      <c r="J64" s="27"/>
      <c r="K64" s="27"/>
      <c r="L64" s="27"/>
      <c r="M64" s="51"/>
      <c r="N64" s="27"/>
      <c r="O64" s="27"/>
      <c r="P64" s="27"/>
      <c r="Q64" s="501"/>
      <c r="R64" s="501"/>
      <c r="S64" s="498"/>
      <c r="T64" s="498"/>
      <c r="U64" s="498"/>
      <c r="V64" s="498"/>
      <c r="W64" s="498"/>
      <c r="X64" s="498"/>
      <c r="Y64" s="498"/>
      <c r="Z64" s="498"/>
      <c r="AA64" s="498"/>
      <c r="AB64" s="498"/>
      <c r="AC64" s="498"/>
      <c r="AD64" s="498"/>
      <c r="AE64" s="498"/>
      <c r="AF64" s="498"/>
      <c r="AG64" s="498"/>
      <c r="AH64" s="498"/>
      <c r="AI64" s="498"/>
      <c r="AJ64" s="498"/>
      <c r="AK64" s="498"/>
      <c r="AL64" s="498"/>
      <c r="AM64" s="498"/>
      <c r="AN64" s="498"/>
      <c r="AO64" s="498"/>
      <c r="AP64" s="498"/>
      <c r="AQ64" s="498"/>
      <c r="AR64" s="498"/>
      <c r="AS64" s="498"/>
      <c r="AT64" s="498"/>
      <c r="AU64" s="498"/>
      <c r="AV64" s="498"/>
      <c r="AW64" s="498"/>
      <c r="AX64" s="498"/>
      <c r="AY64" s="498"/>
      <c r="AZ64" s="498"/>
      <c r="BA64" s="498"/>
      <c r="BB64" s="498"/>
      <c r="BC64" s="498"/>
      <c r="BD64" s="498"/>
      <c r="BE64" s="498"/>
      <c r="BF64" s="498"/>
      <c r="BG64" s="498"/>
      <c r="BH64" s="498"/>
      <c r="BI64" s="498"/>
      <c r="BJ64" s="498"/>
      <c r="BK64" s="498"/>
      <c r="BL64" s="498"/>
      <c r="BM64" s="498"/>
      <c r="BN64" s="498"/>
      <c r="BO64" s="498"/>
      <c r="BP64" s="498"/>
      <c r="BQ64" s="498"/>
    </row>
    <row r="65" spans="1:69" ht="18" customHeight="1" x14ac:dyDescent="0.35">
      <c r="A65" s="521"/>
      <c r="B65" s="150" t="s">
        <v>59</v>
      </c>
      <c r="C65" s="19"/>
      <c r="D65" s="26"/>
      <c r="E65" s="19"/>
      <c r="F65" s="19"/>
      <c r="G65" s="151">
        <v>2.9499999999999998E-2</v>
      </c>
      <c r="H65" s="27"/>
      <c r="I65" s="27"/>
      <c r="J65" s="27"/>
      <c r="K65" s="151">
        <v>2.9499999999999998E-2</v>
      </c>
      <c r="L65" s="27"/>
      <c r="M65" s="27"/>
      <c r="N65" s="27"/>
      <c r="O65" s="152"/>
      <c r="P65" s="27"/>
      <c r="Q65" s="501"/>
      <c r="R65" s="501"/>
      <c r="S65" s="498"/>
      <c r="T65" s="498"/>
      <c r="U65" s="498"/>
      <c r="V65" s="498"/>
      <c r="W65" s="498"/>
      <c r="X65" s="498"/>
      <c r="Y65" s="498"/>
      <c r="Z65" s="498"/>
      <c r="AA65" s="498"/>
      <c r="AB65" s="498"/>
      <c r="AC65" s="498"/>
      <c r="AD65" s="498"/>
      <c r="AE65" s="498"/>
      <c r="AF65" s="498"/>
      <c r="AG65" s="498"/>
      <c r="AH65" s="498"/>
      <c r="AI65" s="498"/>
      <c r="AJ65" s="498"/>
      <c r="AK65" s="498"/>
      <c r="AL65" s="498"/>
      <c r="AM65" s="498"/>
      <c r="AN65" s="498"/>
      <c r="AO65" s="498"/>
      <c r="AP65" s="498"/>
      <c r="AQ65" s="498"/>
      <c r="AR65" s="498"/>
      <c r="AS65" s="498"/>
      <c r="AT65" s="498"/>
      <c r="AU65" s="498"/>
      <c r="AV65" s="498"/>
      <c r="AW65" s="498"/>
      <c r="AX65" s="498"/>
      <c r="AY65" s="498"/>
      <c r="AZ65" s="498"/>
      <c r="BA65" s="498"/>
      <c r="BB65" s="498"/>
      <c r="BC65" s="498"/>
      <c r="BD65" s="498"/>
      <c r="BE65" s="498"/>
      <c r="BF65" s="498"/>
      <c r="BG65" s="498"/>
      <c r="BH65" s="498"/>
      <c r="BI65" s="498"/>
      <c r="BJ65" s="498"/>
      <c r="BK65" s="498"/>
      <c r="BL65" s="498"/>
      <c r="BM65" s="498"/>
      <c r="BN65" s="498"/>
      <c r="BO65" s="498"/>
      <c r="BP65" s="498"/>
      <c r="BQ65" s="498"/>
    </row>
    <row r="66" spans="1:69" x14ac:dyDescent="0.35">
      <c r="A66" s="521"/>
      <c r="B66" s="19"/>
      <c r="C66" s="19"/>
      <c r="D66" s="26"/>
      <c r="E66" s="19"/>
      <c r="F66" s="19"/>
      <c r="G66" s="27"/>
      <c r="H66" s="27"/>
      <c r="I66" s="27"/>
      <c r="J66" s="27"/>
      <c r="K66" s="38"/>
      <c r="L66" s="38"/>
      <c r="M66" s="38"/>
      <c r="N66" s="38"/>
      <c r="O66" s="38"/>
      <c r="P66" s="38"/>
      <c r="Q66" s="501"/>
      <c r="R66" s="501"/>
      <c r="S66" s="498"/>
      <c r="T66" s="498"/>
      <c r="U66" s="498"/>
      <c r="V66" s="498"/>
      <c r="W66" s="498"/>
      <c r="X66" s="498"/>
      <c r="Y66" s="498"/>
      <c r="Z66" s="498"/>
      <c r="AA66" s="498"/>
      <c r="AB66" s="498"/>
      <c r="AC66" s="498"/>
      <c r="AD66" s="498"/>
      <c r="AE66" s="498"/>
      <c r="AF66" s="498"/>
      <c r="AG66" s="498"/>
      <c r="AH66" s="498"/>
      <c r="AI66" s="498"/>
      <c r="AJ66" s="498"/>
      <c r="AK66" s="498"/>
      <c r="AL66" s="498"/>
      <c r="AM66" s="498"/>
      <c r="AN66" s="498"/>
      <c r="AO66" s="498"/>
      <c r="AP66" s="498"/>
      <c r="AQ66" s="498"/>
      <c r="AR66" s="498"/>
      <c r="AS66" s="498"/>
      <c r="AT66" s="498"/>
      <c r="AU66" s="498"/>
      <c r="AV66" s="498"/>
      <c r="AW66" s="498"/>
      <c r="AX66" s="498"/>
      <c r="AY66" s="498"/>
      <c r="AZ66" s="498"/>
      <c r="BA66" s="498"/>
      <c r="BB66" s="498"/>
      <c r="BC66" s="498"/>
      <c r="BD66" s="498"/>
      <c r="BE66" s="498"/>
      <c r="BF66" s="498"/>
      <c r="BG66" s="498"/>
      <c r="BH66" s="498"/>
      <c r="BI66" s="498"/>
      <c r="BJ66" s="498"/>
      <c r="BK66" s="498"/>
      <c r="BL66" s="498"/>
      <c r="BM66" s="498"/>
      <c r="BN66" s="498"/>
      <c r="BO66" s="498"/>
      <c r="BP66" s="498"/>
      <c r="BQ66" s="498"/>
    </row>
    <row r="67" spans="1:69" ht="18" x14ac:dyDescent="0.4">
      <c r="A67" s="521"/>
      <c r="B67" s="529" t="s">
        <v>0</v>
      </c>
      <c r="C67" s="529"/>
      <c r="D67" s="529"/>
      <c r="E67" s="529"/>
      <c r="F67" s="529"/>
      <c r="G67" s="529"/>
      <c r="H67" s="529"/>
      <c r="I67" s="529"/>
      <c r="J67" s="529"/>
      <c r="Q67" s="502"/>
      <c r="R67" s="502"/>
      <c r="S67" s="498"/>
      <c r="T67" s="498"/>
      <c r="U67" s="498"/>
      <c r="V67" s="498"/>
      <c r="W67" s="498"/>
      <c r="X67" s="498"/>
      <c r="Y67" s="498"/>
      <c r="Z67" s="498"/>
      <c r="AA67" s="498"/>
      <c r="AB67" s="498"/>
      <c r="AC67" s="498"/>
      <c r="AD67" s="498"/>
      <c r="AE67" s="498"/>
      <c r="AF67" s="498"/>
      <c r="AG67" s="498"/>
      <c r="AH67" s="498"/>
      <c r="AI67" s="498"/>
      <c r="AJ67" s="498"/>
      <c r="AK67" s="498"/>
      <c r="AL67" s="498"/>
      <c r="AM67" s="498"/>
      <c r="AN67" s="498"/>
      <c r="AO67" s="498"/>
      <c r="AP67" s="498"/>
      <c r="AQ67" s="498"/>
      <c r="AR67" s="498"/>
      <c r="AS67" s="498"/>
      <c r="AT67" s="498"/>
      <c r="AU67" s="498"/>
      <c r="AV67" s="498"/>
      <c r="AW67" s="498"/>
      <c r="AX67" s="498"/>
      <c r="AY67" s="498"/>
      <c r="AZ67" s="498"/>
      <c r="BA67" s="498"/>
      <c r="BB67" s="498"/>
      <c r="BC67" s="498"/>
      <c r="BD67" s="498"/>
      <c r="BE67" s="498"/>
      <c r="BF67" s="498"/>
      <c r="BG67" s="498"/>
      <c r="BH67" s="498"/>
      <c r="BI67" s="498"/>
      <c r="BJ67" s="498"/>
      <c r="BK67" s="498"/>
      <c r="BL67" s="498"/>
      <c r="BM67" s="498"/>
      <c r="BN67" s="498"/>
      <c r="BO67" s="498"/>
      <c r="BP67" s="498"/>
      <c r="BQ67" s="498"/>
    </row>
    <row r="68" spans="1:69" ht="18" x14ac:dyDescent="0.4">
      <c r="A68" s="521"/>
      <c r="B68" s="529" t="s">
        <v>1</v>
      </c>
      <c r="C68" s="529"/>
      <c r="D68" s="529"/>
      <c r="E68" s="529"/>
      <c r="F68" s="529"/>
      <c r="G68" s="529"/>
      <c r="H68" s="529"/>
      <c r="I68" s="529"/>
      <c r="J68" s="529"/>
      <c r="Q68" s="502"/>
      <c r="R68" s="502"/>
      <c r="S68" s="498"/>
      <c r="T68" s="498"/>
      <c r="U68" s="498"/>
      <c r="V68" s="498"/>
      <c r="W68" s="498"/>
      <c r="X68" s="498"/>
      <c r="Y68" s="498"/>
      <c r="Z68" s="498"/>
      <c r="AA68" s="498"/>
      <c r="AB68" s="498"/>
      <c r="AC68" s="498"/>
      <c r="AD68" s="498"/>
      <c r="AE68" s="498"/>
      <c r="AF68" s="498"/>
      <c r="AG68" s="498"/>
      <c r="AH68" s="498"/>
      <c r="AI68" s="498"/>
      <c r="AJ68" s="498"/>
      <c r="AK68" s="498"/>
      <c r="AL68" s="498"/>
      <c r="AM68" s="498"/>
      <c r="AN68" s="498"/>
      <c r="AO68" s="498"/>
      <c r="AP68" s="498"/>
      <c r="AQ68" s="498"/>
      <c r="AR68" s="498"/>
      <c r="AS68" s="498"/>
      <c r="AT68" s="498"/>
      <c r="AU68" s="498"/>
      <c r="AV68" s="498"/>
      <c r="AW68" s="498"/>
      <c r="AX68" s="498"/>
      <c r="AY68" s="498"/>
      <c r="AZ68" s="498"/>
      <c r="BA68" s="498"/>
      <c r="BB68" s="498"/>
      <c r="BC68" s="498"/>
      <c r="BD68" s="498"/>
      <c r="BE68" s="498"/>
      <c r="BF68" s="498"/>
      <c r="BG68" s="498"/>
      <c r="BH68" s="498"/>
      <c r="BI68" s="498"/>
      <c r="BJ68" s="498"/>
      <c r="BK68" s="498"/>
      <c r="BL68" s="498"/>
      <c r="BM68" s="498"/>
      <c r="BN68" s="498"/>
      <c r="BO68" s="498"/>
      <c r="BP68" s="498"/>
      <c r="BQ68" s="498"/>
    </row>
    <row r="69" spans="1:69" x14ac:dyDescent="0.35">
      <c r="A69" s="521"/>
      <c r="B69" s="19"/>
      <c r="C69" s="19"/>
      <c r="D69" s="26"/>
      <c r="E69" s="19"/>
      <c r="F69" s="19"/>
      <c r="G69" s="27"/>
      <c r="H69" s="27"/>
      <c r="Q69" s="502"/>
      <c r="R69" s="502"/>
      <c r="S69" s="498"/>
      <c r="T69" s="498"/>
      <c r="U69" s="498"/>
      <c r="V69" s="498"/>
      <c r="W69" s="498"/>
      <c r="X69" s="498"/>
      <c r="Y69" s="498"/>
      <c r="Z69" s="498"/>
      <c r="AA69" s="498"/>
      <c r="AB69" s="498"/>
      <c r="AC69" s="498"/>
      <c r="AD69" s="498"/>
      <c r="AE69" s="498"/>
      <c r="AF69" s="498"/>
      <c r="AG69" s="498"/>
      <c r="AH69" s="498"/>
      <c r="AI69" s="498"/>
      <c r="AJ69" s="498"/>
      <c r="AK69" s="498"/>
      <c r="AL69" s="498"/>
      <c r="AM69" s="498"/>
      <c r="AN69" s="498"/>
      <c r="AO69" s="498"/>
      <c r="AP69" s="498"/>
      <c r="AQ69" s="498"/>
      <c r="AR69" s="498"/>
      <c r="AS69" s="498"/>
      <c r="AT69" s="498"/>
      <c r="AU69" s="498"/>
      <c r="AV69" s="498"/>
      <c r="AW69" s="498"/>
      <c r="AX69" s="498"/>
      <c r="AY69" s="498"/>
      <c r="AZ69" s="498"/>
      <c r="BA69" s="498"/>
      <c r="BB69" s="498"/>
      <c r="BC69" s="498"/>
      <c r="BD69" s="498"/>
      <c r="BE69" s="498"/>
      <c r="BF69" s="498"/>
      <c r="BG69" s="498"/>
      <c r="BH69" s="498"/>
      <c r="BI69" s="498"/>
      <c r="BJ69" s="498"/>
      <c r="BK69" s="498"/>
      <c r="BL69" s="498"/>
      <c r="BM69" s="498"/>
      <c r="BN69" s="498"/>
      <c r="BO69" s="498"/>
      <c r="BP69" s="498"/>
      <c r="BQ69" s="498"/>
    </row>
    <row r="70" spans="1:69" x14ac:dyDescent="0.35">
      <c r="A70" s="521"/>
      <c r="B70" s="19"/>
      <c r="C70" s="19"/>
      <c r="D70" s="26"/>
      <c r="E70" s="19"/>
      <c r="F70" s="19"/>
      <c r="G70" s="27"/>
      <c r="H70" s="27"/>
      <c r="M70" s="153"/>
      <c r="N70" s="154">
        <v>2</v>
      </c>
      <c r="Q70" s="502"/>
      <c r="R70" s="502"/>
      <c r="S70" s="498"/>
      <c r="T70" s="498"/>
      <c r="U70" s="498"/>
      <c r="V70" s="498"/>
      <c r="W70" s="498"/>
      <c r="X70" s="498"/>
      <c r="Y70" s="498"/>
      <c r="Z70" s="498"/>
      <c r="AA70" s="498"/>
      <c r="AB70" s="498"/>
      <c r="AC70" s="498"/>
      <c r="AD70" s="498"/>
      <c r="AE70" s="498"/>
      <c r="AF70" s="498"/>
      <c r="AG70" s="498"/>
      <c r="AH70" s="498"/>
      <c r="AI70" s="498"/>
      <c r="AJ70" s="498"/>
      <c r="AK70" s="498"/>
      <c r="AL70" s="498"/>
      <c r="AM70" s="498"/>
      <c r="AN70" s="498"/>
      <c r="AO70" s="498"/>
      <c r="AP70" s="498"/>
      <c r="AQ70" s="498"/>
      <c r="AR70" s="498"/>
      <c r="AS70" s="498"/>
      <c r="AT70" s="498"/>
      <c r="AU70" s="498"/>
      <c r="AV70" s="498"/>
      <c r="AW70" s="498"/>
      <c r="AX70" s="498"/>
      <c r="AY70" s="498"/>
      <c r="AZ70" s="498"/>
      <c r="BA70" s="498"/>
      <c r="BB70" s="498"/>
      <c r="BC70" s="498"/>
      <c r="BD70" s="498"/>
      <c r="BE70" s="498"/>
      <c r="BF70" s="498"/>
      <c r="BG70" s="498"/>
      <c r="BH70" s="498"/>
      <c r="BI70" s="498"/>
      <c r="BJ70" s="498"/>
      <c r="BK70" s="498"/>
      <c r="BL70" s="498"/>
      <c r="BM70" s="498"/>
      <c r="BN70" s="498"/>
      <c r="BO70" s="498"/>
      <c r="BP70" s="498"/>
      <c r="BQ70" s="498"/>
    </row>
    <row r="71" spans="1:69" ht="15.5" x14ac:dyDescent="0.35">
      <c r="A71" s="521"/>
      <c r="B71" s="28" t="s">
        <v>2</v>
      </c>
      <c r="C71" s="19"/>
      <c r="D71" s="530" t="s">
        <v>3</v>
      </c>
      <c r="E71" s="530"/>
      <c r="F71" s="530"/>
      <c r="G71" s="530"/>
      <c r="H71" s="530"/>
      <c r="I71" s="530"/>
      <c r="J71" s="530"/>
      <c r="Q71" s="502"/>
      <c r="R71" s="502"/>
      <c r="S71" s="498"/>
      <c r="T71" s="498"/>
      <c r="U71" s="498"/>
      <c r="V71" s="498"/>
      <c r="W71" s="498"/>
      <c r="X71" s="498"/>
      <c r="Y71" s="498"/>
      <c r="Z71" s="498"/>
      <c r="AA71" s="498"/>
      <c r="AB71" s="498"/>
      <c r="AC71" s="498"/>
      <c r="AD71" s="498"/>
      <c r="AE71" s="498"/>
      <c r="AF71" s="498"/>
      <c r="AG71" s="498"/>
      <c r="AH71" s="498"/>
      <c r="AI71" s="498"/>
      <c r="AJ71" s="498"/>
      <c r="AK71" s="498"/>
      <c r="AL71" s="498"/>
      <c r="AM71" s="498"/>
      <c r="AN71" s="498"/>
      <c r="AO71" s="498"/>
      <c r="AP71" s="498"/>
      <c r="AQ71" s="498"/>
      <c r="AR71" s="498"/>
      <c r="AS71" s="498"/>
      <c r="AT71" s="498"/>
      <c r="AU71" s="498"/>
      <c r="AV71" s="498"/>
      <c r="AW71" s="498"/>
      <c r="AX71" s="498"/>
      <c r="AY71" s="498"/>
      <c r="AZ71" s="498"/>
      <c r="BA71" s="498"/>
      <c r="BB71" s="498"/>
      <c r="BC71" s="498"/>
      <c r="BD71" s="498"/>
      <c r="BE71" s="498"/>
      <c r="BF71" s="498"/>
      <c r="BG71" s="498"/>
      <c r="BH71" s="498"/>
      <c r="BI71" s="498"/>
      <c r="BJ71" s="498"/>
      <c r="BK71" s="498"/>
      <c r="BL71" s="498"/>
      <c r="BM71" s="498"/>
      <c r="BN71" s="498"/>
      <c r="BO71" s="498"/>
      <c r="BP71" s="498"/>
      <c r="BQ71" s="498"/>
    </row>
    <row r="72" spans="1:69" ht="15.5" x14ac:dyDescent="0.35">
      <c r="A72" s="521"/>
      <c r="B72" s="30"/>
      <c r="C72" s="19"/>
      <c r="D72" s="31"/>
      <c r="E72" s="32"/>
      <c r="F72" s="33"/>
      <c r="G72" s="34"/>
      <c r="H72" s="34"/>
      <c r="I72" s="34"/>
      <c r="J72" s="34"/>
      <c r="K72" s="38"/>
      <c r="L72" s="38"/>
      <c r="M72" s="34"/>
      <c r="N72" s="38"/>
      <c r="O72" s="38"/>
      <c r="P72" s="38"/>
      <c r="Q72" s="501"/>
      <c r="R72" s="501"/>
      <c r="S72" s="503"/>
      <c r="T72" s="498"/>
      <c r="U72" s="498"/>
      <c r="V72" s="498"/>
      <c r="W72" s="498"/>
      <c r="X72" s="498"/>
      <c r="Y72" s="498"/>
      <c r="Z72" s="498"/>
      <c r="AA72" s="498"/>
      <c r="AB72" s="498"/>
      <c r="AC72" s="498"/>
      <c r="AD72" s="498"/>
      <c r="AE72" s="498"/>
      <c r="AF72" s="498"/>
      <c r="AG72" s="498"/>
      <c r="AH72" s="498"/>
      <c r="AI72" s="498"/>
      <c r="AJ72" s="498"/>
      <c r="AK72" s="498"/>
      <c r="AL72" s="498"/>
      <c r="AM72" s="498"/>
      <c r="AN72" s="498"/>
      <c r="AO72" s="498"/>
      <c r="AP72" s="498"/>
      <c r="AQ72" s="498"/>
      <c r="AR72" s="498"/>
      <c r="AS72" s="498"/>
      <c r="AT72" s="498"/>
      <c r="AU72" s="498"/>
      <c r="AV72" s="498"/>
      <c r="AW72" s="498"/>
      <c r="AX72" s="498"/>
      <c r="AY72" s="498"/>
      <c r="AZ72" s="498"/>
      <c r="BA72" s="498"/>
      <c r="BB72" s="498"/>
      <c r="BC72" s="498"/>
      <c r="BD72" s="498"/>
      <c r="BE72" s="498"/>
      <c r="BF72" s="498"/>
      <c r="BG72" s="498"/>
      <c r="BH72" s="498"/>
      <c r="BI72" s="498"/>
      <c r="BJ72" s="498"/>
      <c r="BK72" s="498"/>
      <c r="BL72" s="498"/>
      <c r="BM72" s="498"/>
      <c r="BN72" s="498"/>
      <c r="BO72" s="498"/>
      <c r="BP72" s="498"/>
      <c r="BQ72" s="498"/>
    </row>
    <row r="73" spans="1:69" ht="15.5" x14ac:dyDescent="0.35">
      <c r="A73" s="521"/>
      <c r="B73" s="28" t="s">
        <v>4</v>
      </c>
      <c r="C73" s="19"/>
      <c r="D73" s="40" t="s">
        <v>5</v>
      </c>
      <c r="E73" s="32"/>
      <c r="F73" s="33"/>
      <c r="G73" s="38"/>
      <c r="H73" s="34"/>
      <c r="I73" s="41"/>
      <c r="J73" s="34"/>
      <c r="K73" s="44"/>
      <c r="L73" s="38"/>
      <c r="M73" s="41"/>
      <c r="N73" s="38"/>
      <c r="O73" s="42"/>
      <c r="P73" s="43"/>
      <c r="Q73" s="501"/>
      <c r="R73" s="501"/>
      <c r="S73" s="503"/>
      <c r="T73" s="498"/>
      <c r="U73" s="498"/>
      <c r="V73" s="498"/>
      <c r="W73" s="498"/>
      <c r="X73" s="498"/>
      <c r="Y73" s="498"/>
      <c r="Z73" s="498"/>
      <c r="AA73" s="498"/>
      <c r="AB73" s="498"/>
      <c r="AC73" s="498"/>
      <c r="AD73" s="498"/>
      <c r="AE73" s="498"/>
      <c r="AF73" s="498"/>
      <c r="AG73" s="498"/>
      <c r="AH73" s="498"/>
      <c r="AI73" s="498"/>
      <c r="AJ73" s="498"/>
      <c r="AK73" s="498"/>
      <c r="AL73" s="498"/>
      <c r="AM73" s="498"/>
      <c r="AN73" s="498"/>
      <c r="AO73" s="498"/>
      <c r="AP73" s="498"/>
      <c r="AQ73" s="498"/>
      <c r="AR73" s="498"/>
      <c r="AS73" s="498"/>
      <c r="AT73" s="498"/>
      <c r="AU73" s="498"/>
      <c r="AV73" s="498"/>
      <c r="AW73" s="498"/>
      <c r="AX73" s="498"/>
      <c r="AY73" s="498"/>
      <c r="AZ73" s="498"/>
      <c r="BA73" s="498"/>
      <c r="BB73" s="498"/>
      <c r="BC73" s="498"/>
      <c r="BD73" s="498"/>
      <c r="BE73" s="498"/>
      <c r="BF73" s="498"/>
      <c r="BG73" s="498"/>
      <c r="BH73" s="498"/>
      <c r="BI73" s="498"/>
      <c r="BJ73" s="498"/>
      <c r="BK73" s="498"/>
      <c r="BL73" s="498"/>
      <c r="BM73" s="498"/>
      <c r="BN73" s="498"/>
      <c r="BO73" s="498"/>
      <c r="BP73" s="498"/>
      <c r="BQ73" s="498"/>
    </row>
    <row r="74" spans="1:69" ht="15.5" x14ac:dyDescent="0.35">
      <c r="A74" s="521"/>
      <c r="B74" s="30"/>
      <c r="C74" s="19"/>
      <c r="D74" s="31"/>
      <c r="E74" s="32"/>
      <c r="F74" s="32"/>
      <c r="G74" s="31"/>
      <c r="H74" s="31"/>
      <c r="I74" s="31"/>
      <c r="J74" s="31"/>
      <c r="Q74" s="502"/>
      <c r="R74" s="502"/>
      <c r="S74" s="498"/>
      <c r="T74" s="498"/>
      <c r="U74" s="498"/>
      <c r="V74" s="498"/>
      <c r="W74" s="498"/>
      <c r="X74" s="498"/>
      <c r="Y74" s="498"/>
      <c r="Z74" s="498"/>
      <c r="AA74" s="498"/>
      <c r="AB74" s="498"/>
      <c r="AC74" s="498"/>
      <c r="AD74" s="498"/>
      <c r="AE74" s="498"/>
      <c r="AF74" s="498"/>
      <c r="AG74" s="498"/>
      <c r="AH74" s="498"/>
      <c r="AI74" s="498"/>
      <c r="AJ74" s="498"/>
      <c r="AK74" s="498"/>
      <c r="AL74" s="498"/>
      <c r="AM74" s="498"/>
      <c r="AN74" s="498"/>
      <c r="AO74" s="498"/>
      <c r="AP74" s="498"/>
      <c r="AQ74" s="498"/>
      <c r="AR74" s="498"/>
      <c r="AS74" s="498"/>
      <c r="AT74" s="498"/>
      <c r="AU74" s="498"/>
      <c r="AV74" s="498"/>
      <c r="AW74" s="498"/>
      <c r="AX74" s="498"/>
      <c r="AY74" s="498"/>
      <c r="AZ74" s="498"/>
      <c r="BA74" s="498"/>
      <c r="BB74" s="498"/>
      <c r="BC74" s="498"/>
      <c r="BD74" s="498"/>
      <c r="BE74" s="498"/>
      <c r="BF74" s="498"/>
      <c r="BG74" s="498"/>
      <c r="BH74" s="498"/>
      <c r="BI74" s="498"/>
      <c r="BJ74" s="498"/>
      <c r="BK74" s="498"/>
      <c r="BL74" s="498"/>
      <c r="BM74" s="498"/>
      <c r="BN74" s="498"/>
      <c r="BO74" s="498"/>
      <c r="BP74" s="498"/>
      <c r="BQ74" s="498"/>
    </row>
    <row r="75" spans="1:69" x14ac:dyDescent="0.35">
      <c r="A75" s="521"/>
      <c r="B75" s="45"/>
      <c r="C75" s="19"/>
      <c r="D75" s="46" t="s">
        <v>6</v>
      </c>
      <c r="E75" s="47"/>
      <c r="F75" s="19"/>
      <c r="G75" s="48">
        <v>212</v>
      </c>
      <c r="H75" s="49" t="s">
        <v>7</v>
      </c>
      <c r="I75" s="27"/>
      <c r="J75" s="27"/>
      <c r="Q75" s="502"/>
      <c r="R75" s="502"/>
      <c r="S75" s="498"/>
      <c r="T75" s="498"/>
      <c r="U75" s="498"/>
      <c r="V75" s="498"/>
      <c r="W75" s="498"/>
      <c r="X75" s="498"/>
      <c r="Y75" s="498"/>
      <c r="Z75" s="498"/>
      <c r="AA75" s="498"/>
      <c r="AB75" s="498"/>
      <c r="AC75" s="498"/>
      <c r="AD75" s="498"/>
      <c r="AE75" s="498"/>
      <c r="AF75" s="498"/>
      <c r="AG75" s="498"/>
      <c r="AH75" s="498"/>
      <c r="AI75" s="498"/>
      <c r="AJ75" s="498"/>
      <c r="AK75" s="498"/>
      <c r="AL75" s="498"/>
      <c r="AM75" s="498"/>
      <c r="AN75" s="498"/>
      <c r="AO75" s="498"/>
      <c r="AP75" s="498"/>
      <c r="AQ75" s="498"/>
      <c r="AR75" s="498"/>
      <c r="AS75" s="498"/>
      <c r="AT75" s="498"/>
      <c r="AU75" s="498"/>
      <c r="AV75" s="498"/>
      <c r="AW75" s="498"/>
      <c r="AX75" s="498"/>
      <c r="AY75" s="498"/>
      <c r="AZ75" s="498"/>
      <c r="BA75" s="498"/>
      <c r="BB75" s="498"/>
      <c r="BC75" s="498"/>
      <c r="BD75" s="498"/>
      <c r="BE75" s="498"/>
      <c r="BF75" s="498"/>
      <c r="BG75" s="498"/>
      <c r="BH75" s="498"/>
      <c r="BI75" s="498"/>
      <c r="BJ75" s="498"/>
      <c r="BK75" s="498"/>
      <c r="BL75" s="498"/>
      <c r="BM75" s="498"/>
      <c r="BN75" s="498"/>
      <c r="BO75" s="498"/>
      <c r="BP75" s="498"/>
      <c r="BQ75" s="498"/>
    </row>
    <row r="76" spans="1:69" x14ac:dyDescent="0.35">
      <c r="A76" s="521"/>
      <c r="B76" s="45"/>
      <c r="C76" s="19"/>
      <c r="D76" s="26"/>
      <c r="E76" s="19"/>
      <c r="F76" s="19"/>
      <c r="G76" s="27"/>
      <c r="H76" s="27"/>
      <c r="I76" s="51"/>
      <c r="J76" s="27"/>
      <c r="Q76" s="502"/>
      <c r="R76" s="502"/>
      <c r="S76" s="498"/>
      <c r="T76" s="498"/>
      <c r="U76" s="498"/>
      <c r="V76" s="498"/>
      <c r="W76" s="498"/>
      <c r="X76" s="498"/>
      <c r="Y76" s="498"/>
      <c r="Z76" s="498"/>
      <c r="AA76" s="498"/>
      <c r="AB76" s="498"/>
      <c r="AC76" s="498"/>
      <c r="AD76" s="498"/>
      <c r="AE76" s="498"/>
      <c r="AF76" s="498"/>
      <c r="AG76" s="498"/>
      <c r="AH76" s="498"/>
      <c r="AI76" s="498"/>
      <c r="AJ76" s="498"/>
      <c r="AK76" s="498"/>
      <c r="AL76" s="498"/>
      <c r="AM76" s="498"/>
      <c r="AN76" s="498"/>
      <c r="AO76" s="498"/>
      <c r="AP76" s="498"/>
      <c r="AQ76" s="498"/>
      <c r="AR76" s="498"/>
      <c r="AS76" s="498"/>
      <c r="AT76" s="498"/>
      <c r="AU76" s="498"/>
      <c r="AV76" s="498"/>
      <c r="AW76" s="498"/>
      <c r="AX76" s="498"/>
      <c r="AY76" s="498"/>
      <c r="AZ76" s="498"/>
      <c r="BA76" s="498"/>
      <c r="BB76" s="498"/>
      <c r="BC76" s="498"/>
      <c r="BD76" s="498"/>
      <c r="BE76" s="498"/>
      <c r="BF76" s="498"/>
      <c r="BG76" s="498"/>
      <c r="BH76" s="498"/>
      <c r="BI76" s="498"/>
      <c r="BJ76" s="498"/>
      <c r="BK76" s="498"/>
      <c r="BL76" s="498"/>
      <c r="BM76" s="498"/>
      <c r="BN76" s="498"/>
      <c r="BO76" s="498"/>
      <c r="BP76" s="498"/>
      <c r="BQ76" s="498"/>
    </row>
    <row r="77" spans="1:69" x14ac:dyDescent="0.35">
      <c r="A77" s="521"/>
      <c r="B77" s="45"/>
      <c r="C77" s="19"/>
      <c r="D77" s="46"/>
      <c r="E77" s="52"/>
      <c r="F77" s="19"/>
      <c r="G77" s="531" t="s">
        <v>8</v>
      </c>
      <c r="H77" s="532"/>
      <c r="I77" s="533"/>
      <c r="J77" s="27"/>
      <c r="K77" s="531" t="s">
        <v>9</v>
      </c>
      <c r="L77" s="532"/>
      <c r="M77" s="533"/>
      <c r="N77" s="27"/>
      <c r="O77" s="531" t="s">
        <v>10</v>
      </c>
      <c r="P77" s="533"/>
      <c r="Q77" s="501"/>
      <c r="R77" s="501"/>
      <c r="S77" s="498"/>
      <c r="T77" s="498"/>
      <c r="U77" s="498"/>
      <c r="V77" s="498"/>
      <c r="W77" s="498"/>
      <c r="X77" s="498"/>
      <c r="Y77" s="498"/>
      <c r="Z77" s="498"/>
      <c r="AA77" s="498"/>
      <c r="AB77" s="498"/>
      <c r="AC77" s="498"/>
      <c r="AD77" s="498"/>
      <c r="AE77" s="498"/>
      <c r="AF77" s="498"/>
      <c r="AG77" s="498"/>
      <c r="AH77" s="498"/>
      <c r="AI77" s="498"/>
      <c r="AJ77" s="498"/>
      <c r="AK77" s="498"/>
      <c r="AL77" s="498"/>
      <c r="AM77" s="498"/>
      <c r="AN77" s="498"/>
      <c r="AO77" s="498"/>
      <c r="AP77" s="498"/>
      <c r="AQ77" s="498"/>
      <c r="AR77" s="498"/>
      <c r="AS77" s="498"/>
      <c r="AT77" s="498"/>
      <c r="AU77" s="498"/>
      <c r="AV77" s="498"/>
      <c r="AW77" s="498"/>
      <c r="AX77" s="498"/>
      <c r="AY77" s="498"/>
      <c r="AZ77" s="498"/>
      <c r="BA77" s="498"/>
      <c r="BB77" s="498"/>
      <c r="BC77" s="498"/>
      <c r="BD77" s="498"/>
      <c r="BE77" s="498"/>
      <c r="BF77" s="498"/>
      <c r="BG77" s="498"/>
      <c r="BH77" s="498"/>
      <c r="BI77" s="498"/>
      <c r="BJ77" s="498"/>
      <c r="BK77" s="498"/>
      <c r="BL77" s="498"/>
      <c r="BM77" s="498"/>
      <c r="BN77" s="498"/>
      <c r="BO77" s="498"/>
      <c r="BP77" s="498"/>
      <c r="BQ77" s="498"/>
    </row>
    <row r="78" spans="1:69" ht="15" customHeight="1" x14ac:dyDescent="0.35">
      <c r="A78" s="521"/>
      <c r="B78" s="45"/>
      <c r="C78" s="19"/>
      <c r="D78" s="535" t="s">
        <v>11</v>
      </c>
      <c r="E78" s="53"/>
      <c r="F78" s="19"/>
      <c r="G78" s="54" t="s">
        <v>12</v>
      </c>
      <c r="H78" s="55" t="s">
        <v>13</v>
      </c>
      <c r="I78" s="56" t="s">
        <v>14</v>
      </c>
      <c r="J78" s="27"/>
      <c r="K78" s="54" t="s">
        <v>12</v>
      </c>
      <c r="L78" s="55" t="s">
        <v>13</v>
      </c>
      <c r="M78" s="56" t="s">
        <v>14</v>
      </c>
      <c r="N78" s="27"/>
      <c r="O78" s="537" t="s">
        <v>15</v>
      </c>
      <c r="P78" s="539" t="s">
        <v>16</v>
      </c>
      <c r="Q78" s="501"/>
      <c r="R78" s="501"/>
      <c r="S78" s="498"/>
      <c r="T78" s="498"/>
      <c r="U78" s="498"/>
      <c r="V78" s="498"/>
      <c r="W78" s="498"/>
      <c r="X78" s="498"/>
      <c r="Y78" s="498"/>
      <c r="Z78" s="498"/>
      <c r="AA78" s="498"/>
      <c r="AB78" s="498"/>
      <c r="AC78" s="498"/>
      <c r="AD78" s="498"/>
      <c r="AE78" s="498"/>
      <c r="AF78" s="498"/>
      <c r="AG78" s="498"/>
      <c r="AH78" s="498"/>
      <c r="AI78" s="498"/>
      <c r="AJ78" s="498"/>
      <c r="AK78" s="498"/>
      <c r="AL78" s="498"/>
      <c r="AM78" s="498"/>
      <c r="AN78" s="498"/>
      <c r="AO78" s="498"/>
      <c r="AP78" s="498"/>
      <c r="AQ78" s="498"/>
      <c r="AR78" s="498"/>
      <c r="AS78" s="498"/>
      <c r="AT78" s="498"/>
      <c r="AU78" s="498"/>
      <c r="AV78" s="498"/>
      <c r="AW78" s="498"/>
      <c r="AX78" s="498"/>
      <c r="AY78" s="498"/>
      <c r="AZ78" s="498"/>
      <c r="BA78" s="498"/>
      <c r="BB78" s="498"/>
      <c r="BC78" s="498"/>
      <c r="BD78" s="498"/>
      <c r="BE78" s="498"/>
      <c r="BF78" s="498"/>
      <c r="BG78" s="498"/>
      <c r="BH78" s="498"/>
      <c r="BI78" s="498"/>
      <c r="BJ78" s="498"/>
      <c r="BK78" s="498"/>
      <c r="BL78" s="498"/>
      <c r="BM78" s="498"/>
      <c r="BN78" s="498"/>
      <c r="BO78" s="498"/>
      <c r="BP78" s="498"/>
      <c r="BQ78" s="498"/>
    </row>
    <row r="79" spans="1:69" x14ac:dyDescent="0.35">
      <c r="A79" s="521"/>
      <c r="B79" s="155"/>
      <c r="C79" s="19"/>
      <c r="D79" s="536"/>
      <c r="E79" s="53"/>
      <c r="F79" s="19"/>
      <c r="G79" s="57" t="s">
        <v>17</v>
      </c>
      <c r="H79" s="58"/>
      <c r="I79" s="58" t="s">
        <v>17</v>
      </c>
      <c r="J79" s="27"/>
      <c r="K79" s="57" t="s">
        <v>17</v>
      </c>
      <c r="L79" s="58"/>
      <c r="M79" s="58" t="s">
        <v>17</v>
      </c>
      <c r="N79" s="27"/>
      <c r="O79" s="538"/>
      <c r="P79" s="540"/>
      <c r="Q79" s="501"/>
      <c r="R79" s="501"/>
      <c r="S79" s="498"/>
      <c r="T79" s="498"/>
      <c r="U79" s="498"/>
      <c r="V79" s="498"/>
      <c r="W79" s="498"/>
      <c r="X79" s="498"/>
      <c r="Y79" s="498"/>
      <c r="Z79" s="498"/>
      <c r="AA79" s="498"/>
      <c r="AB79" s="498"/>
      <c r="AC79" s="498"/>
      <c r="AD79" s="498"/>
      <c r="AE79" s="498"/>
      <c r="AF79" s="498"/>
      <c r="AG79" s="498"/>
      <c r="AH79" s="498"/>
      <c r="AI79" s="498"/>
      <c r="AJ79" s="498"/>
      <c r="AK79" s="498"/>
      <c r="AL79" s="498"/>
      <c r="AM79" s="498"/>
      <c r="AN79" s="498"/>
      <c r="AO79" s="498"/>
      <c r="AP79" s="498"/>
      <c r="AQ79" s="498"/>
      <c r="AR79" s="498"/>
      <c r="AS79" s="498"/>
      <c r="AT79" s="498"/>
      <c r="AU79" s="498"/>
      <c r="AV79" s="498"/>
      <c r="AW79" s="498"/>
      <c r="AX79" s="498"/>
      <c r="AY79" s="498"/>
      <c r="AZ79" s="498"/>
      <c r="BA79" s="498"/>
      <c r="BB79" s="498"/>
      <c r="BC79" s="498"/>
      <c r="BD79" s="498"/>
      <c r="BE79" s="498"/>
      <c r="BF79" s="498"/>
      <c r="BG79" s="498"/>
      <c r="BH79" s="498"/>
      <c r="BI79" s="498"/>
      <c r="BJ79" s="498"/>
      <c r="BK79" s="498"/>
      <c r="BL79" s="498"/>
      <c r="BM79" s="498"/>
      <c r="BN79" s="498"/>
      <c r="BO79" s="498"/>
      <c r="BP79" s="498"/>
      <c r="BQ79" s="498"/>
    </row>
    <row r="80" spans="1:69" x14ac:dyDescent="0.35">
      <c r="A80" s="521"/>
      <c r="B80" s="59" t="s">
        <v>18</v>
      </c>
      <c r="C80" s="60"/>
      <c r="D80" s="61" t="s">
        <v>19</v>
      </c>
      <c r="E80" s="60"/>
      <c r="F80" s="27"/>
      <c r="G80" s="62">
        <v>40.1</v>
      </c>
      <c r="H80" s="63">
        <v>1</v>
      </c>
      <c r="I80" s="64">
        <f t="shared" ref="I80:I90" si="12">H80*G80</f>
        <v>40.1</v>
      </c>
      <c r="J80" s="65"/>
      <c r="K80" s="62">
        <v>40.57</v>
      </c>
      <c r="L80" s="63">
        <v>1</v>
      </c>
      <c r="M80" s="64">
        <f t="shared" ref="M80:M90" si="13">L80*K80</f>
        <v>40.57</v>
      </c>
      <c r="N80" s="65"/>
      <c r="O80" s="66">
        <f t="shared" ref="O80:O114" si="14">M80-I80</f>
        <v>0.46999999999999886</v>
      </c>
      <c r="P80" s="67">
        <f t="shared" ref="P80:P114" si="15">IF(OR(I80=0,M80=0),"",(O80/I80))</f>
        <v>1.1720698254364061E-2</v>
      </c>
      <c r="Q80" s="496"/>
      <c r="R80" s="496"/>
      <c r="S80" s="497"/>
      <c r="T80" s="498"/>
      <c r="U80" s="498"/>
      <c r="V80" s="498"/>
      <c r="W80" s="498"/>
      <c r="X80" s="498"/>
      <c r="Y80" s="498"/>
      <c r="Z80" s="498"/>
      <c r="AA80" s="498"/>
      <c r="AB80" s="498"/>
      <c r="AC80" s="498"/>
      <c r="AD80" s="498"/>
      <c r="AE80" s="498"/>
      <c r="AF80" s="498"/>
      <c r="AG80" s="498"/>
      <c r="AH80" s="498"/>
      <c r="AI80" s="498"/>
      <c r="AJ80" s="498"/>
      <c r="AK80" s="498"/>
      <c r="AL80" s="498"/>
      <c r="AM80" s="498"/>
      <c r="AN80" s="498"/>
      <c r="AO80" s="498"/>
      <c r="AP80" s="498"/>
      <c r="AQ80" s="498"/>
      <c r="AR80" s="498"/>
      <c r="AS80" s="498"/>
      <c r="AT80" s="498"/>
      <c r="AU80" s="498"/>
      <c r="AV80" s="498"/>
      <c r="AW80" s="498"/>
      <c r="AX80" s="498"/>
      <c r="AY80" s="498"/>
      <c r="AZ80" s="498"/>
      <c r="BA80" s="498"/>
      <c r="BB80" s="498"/>
      <c r="BC80" s="498"/>
      <c r="BD80" s="498"/>
      <c r="BE80" s="498"/>
      <c r="BF80" s="498"/>
      <c r="BG80" s="498"/>
      <c r="BH80" s="498"/>
      <c r="BI80" s="498"/>
      <c r="BJ80" s="498"/>
      <c r="BK80" s="498"/>
      <c r="BL80" s="498"/>
      <c r="BM80" s="498"/>
      <c r="BN80" s="498"/>
      <c r="BO80" s="498"/>
      <c r="BP80" s="498"/>
      <c r="BQ80" s="498"/>
    </row>
    <row r="81" spans="1:69" x14ac:dyDescent="0.35">
      <c r="A81" s="521"/>
      <c r="B81" s="71" t="s">
        <v>20</v>
      </c>
      <c r="C81" s="60"/>
      <c r="D81" s="61" t="s">
        <v>19</v>
      </c>
      <c r="E81" s="60"/>
      <c r="F81" s="27"/>
      <c r="G81" s="72">
        <v>0.48</v>
      </c>
      <c r="H81" s="73">
        <v>1</v>
      </c>
      <c r="I81" s="74">
        <f t="shared" si="12"/>
        <v>0.48</v>
      </c>
      <c r="J81" s="65"/>
      <c r="K81" s="72">
        <v>0.48</v>
      </c>
      <c r="L81" s="73">
        <v>1</v>
      </c>
      <c r="M81" s="74">
        <f t="shared" si="13"/>
        <v>0.48</v>
      </c>
      <c r="N81" s="65"/>
      <c r="O81" s="66">
        <f t="shared" si="14"/>
        <v>0</v>
      </c>
      <c r="P81" s="67">
        <f t="shared" si="15"/>
        <v>0</v>
      </c>
      <c r="Q81" s="496"/>
      <c r="R81" s="496"/>
      <c r="S81" s="497"/>
      <c r="T81" s="498"/>
      <c r="U81" s="498"/>
      <c r="V81" s="498"/>
      <c r="W81" s="498"/>
      <c r="X81" s="498"/>
      <c r="Y81" s="498"/>
      <c r="Z81" s="498"/>
      <c r="AA81" s="498"/>
      <c r="AB81" s="498"/>
      <c r="AC81" s="498"/>
      <c r="AD81" s="498"/>
      <c r="AE81" s="498"/>
      <c r="AF81" s="498"/>
      <c r="AG81" s="498"/>
      <c r="AH81" s="498"/>
      <c r="AI81" s="498"/>
      <c r="AJ81" s="498"/>
      <c r="AK81" s="498"/>
      <c r="AL81" s="498"/>
      <c r="AM81" s="498"/>
      <c r="AN81" s="498"/>
      <c r="AO81" s="498"/>
      <c r="AP81" s="498"/>
      <c r="AQ81" s="498"/>
      <c r="AR81" s="498"/>
      <c r="AS81" s="498"/>
      <c r="AT81" s="498"/>
      <c r="AU81" s="498"/>
      <c r="AV81" s="498"/>
      <c r="AW81" s="498"/>
      <c r="AX81" s="498"/>
      <c r="AY81" s="498"/>
      <c r="AZ81" s="498"/>
      <c r="BA81" s="498"/>
      <c r="BB81" s="498"/>
      <c r="BC81" s="498"/>
      <c r="BD81" s="498"/>
      <c r="BE81" s="498"/>
      <c r="BF81" s="498"/>
      <c r="BG81" s="498"/>
      <c r="BH81" s="498"/>
      <c r="BI81" s="498"/>
      <c r="BJ81" s="498"/>
      <c r="BK81" s="498"/>
      <c r="BL81" s="498"/>
      <c r="BM81" s="498"/>
      <c r="BN81" s="498"/>
      <c r="BO81" s="498"/>
      <c r="BP81" s="498"/>
      <c r="BQ81" s="498"/>
    </row>
    <row r="82" spans="1:69" x14ac:dyDescent="0.35">
      <c r="A82" s="521"/>
      <c r="B82" s="71" t="s">
        <v>21</v>
      </c>
      <c r="C82" s="60"/>
      <c r="D82" s="61" t="s">
        <v>19</v>
      </c>
      <c r="E82" s="60"/>
      <c r="F82" s="27"/>
      <c r="G82" s="72">
        <v>-0.02</v>
      </c>
      <c r="H82" s="73">
        <v>1</v>
      </c>
      <c r="I82" s="74">
        <f t="shared" si="12"/>
        <v>-0.02</v>
      </c>
      <c r="J82" s="65"/>
      <c r="K82" s="72">
        <v>-0.02</v>
      </c>
      <c r="L82" s="73">
        <v>1</v>
      </c>
      <c r="M82" s="74">
        <f t="shared" si="13"/>
        <v>-0.02</v>
      </c>
      <c r="N82" s="65"/>
      <c r="O82" s="66">
        <f t="shared" si="14"/>
        <v>0</v>
      </c>
      <c r="P82" s="67">
        <f t="shared" si="15"/>
        <v>0</v>
      </c>
      <c r="Q82" s="496"/>
      <c r="R82" s="496"/>
      <c r="S82" s="497"/>
      <c r="T82" s="498"/>
      <c r="U82" s="498"/>
      <c r="V82" s="498"/>
      <c r="W82" s="498"/>
      <c r="X82" s="498"/>
      <c r="Y82" s="498"/>
      <c r="Z82" s="498"/>
      <c r="AA82" s="498"/>
      <c r="AB82" s="498"/>
      <c r="AC82" s="498"/>
      <c r="AD82" s="498"/>
      <c r="AE82" s="498"/>
      <c r="AF82" s="498"/>
      <c r="AG82" s="498"/>
      <c r="AH82" s="498"/>
      <c r="AI82" s="498"/>
      <c r="AJ82" s="498"/>
      <c r="AK82" s="498"/>
      <c r="AL82" s="498"/>
      <c r="AM82" s="498"/>
      <c r="AN82" s="498"/>
      <c r="AO82" s="498"/>
      <c r="AP82" s="498"/>
      <c r="AQ82" s="498"/>
      <c r="AR82" s="498"/>
      <c r="AS82" s="498"/>
      <c r="AT82" s="498"/>
      <c r="AU82" s="498"/>
      <c r="AV82" s="498"/>
      <c r="AW82" s="498"/>
      <c r="AX82" s="498"/>
      <c r="AY82" s="498"/>
      <c r="AZ82" s="498"/>
      <c r="BA82" s="498"/>
      <c r="BB82" s="498"/>
      <c r="BC82" s="498"/>
      <c r="BD82" s="498"/>
      <c r="BE82" s="498"/>
      <c r="BF82" s="498"/>
      <c r="BG82" s="498"/>
      <c r="BH82" s="498"/>
      <c r="BI82" s="498"/>
      <c r="BJ82" s="498"/>
      <c r="BK82" s="498"/>
      <c r="BL82" s="498"/>
      <c r="BM82" s="498"/>
      <c r="BN82" s="498"/>
      <c r="BO82" s="498"/>
      <c r="BP82" s="498"/>
      <c r="BQ82" s="498"/>
    </row>
    <row r="83" spans="1:69" x14ac:dyDescent="0.35">
      <c r="A83" s="521"/>
      <c r="B83" s="71" t="s">
        <v>22</v>
      </c>
      <c r="C83" s="60"/>
      <c r="D83" s="61" t="s">
        <v>19</v>
      </c>
      <c r="E83" s="60"/>
      <c r="F83" s="27"/>
      <c r="G83" s="72">
        <v>-2.13</v>
      </c>
      <c r="H83" s="63">
        <v>1</v>
      </c>
      <c r="I83" s="74">
        <f t="shared" si="12"/>
        <v>-2.13</v>
      </c>
      <c r="J83" s="65"/>
      <c r="K83" s="72">
        <v>0</v>
      </c>
      <c r="L83" s="63">
        <v>1</v>
      </c>
      <c r="M83" s="74">
        <f t="shared" si="13"/>
        <v>0</v>
      </c>
      <c r="N83" s="65"/>
      <c r="O83" s="66">
        <f t="shared" si="14"/>
        <v>2.13</v>
      </c>
      <c r="P83" s="67" t="str">
        <f t="shared" si="15"/>
        <v/>
      </c>
      <c r="Q83" s="496"/>
      <c r="R83" s="496"/>
      <c r="S83" s="497"/>
      <c r="T83" s="498"/>
      <c r="U83" s="498"/>
      <c r="V83" s="498"/>
      <c r="W83" s="498"/>
      <c r="X83" s="498"/>
      <c r="Y83" s="498"/>
      <c r="Z83" s="498"/>
      <c r="AA83" s="498"/>
      <c r="AB83" s="498"/>
      <c r="AC83" s="498"/>
      <c r="AD83" s="498"/>
      <c r="AE83" s="498"/>
      <c r="AF83" s="498"/>
      <c r="AG83" s="498"/>
      <c r="AH83" s="498"/>
      <c r="AI83" s="498"/>
      <c r="AJ83" s="498"/>
      <c r="AK83" s="498"/>
      <c r="AL83" s="498"/>
      <c r="AM83" s="498"/>
      <c r="AN83" s="498"/>
      <c r="AO83" s="498"/>
      <c r="AP83" s="498"/>
      <c r="AQ83" s="498"/>
      <c r="AR83" s="498"/>
      <c r="AS83" s="498"/>
      <c r="AT83" s="498"/>
      <c r="AU83" s="498"/>
      <c r="AV83" s="498"/>
      <c r="AW83" s="498"/>
      <c r="AX83" s="498"/>
      <c r="AY83" s="498"/>
      <c r="AZ83" s="498"/>
      <c r="BA83" s="498"/>
      <c r="BB83" s="498"/>
      <c r="BC83" s="498"/>
      <c r="BD83" s="498"/>
      <c r="BE83" s="498"/>
      <c r="BF83" s="498"/>
      <c r="BG83" s="498"/>
      <c r="BH83" s="498"/>
      <c r="BI83" s="498"/>
      <c r="BJ83" s="498"/>
      <c r="BK83" s="498"/>
      <c r="BL83" s="498"/>
      <c r="BM83" s="498"/>
      <c r="BN83" s="498"/>
      <c r="BO83" s="498"/>
      <c r="BP83" s="498"/>
      <c r="BQ83" s="498"/>
    </row>
    <row r="84" spans="1:69" x14ac:dyDescent="0.35">
      <c r="A84" s="521"/>
      <c r="B84" s="71" t="s">
        <v>23</v>
      </c>
      <c r="C84" s="60"/>
      <c r="D84" s="61" t="s">
        <v>19</v>
      </c>
      <c r="E84" s="60"/>
      <c r="F84" s="27"/>
      <c r="G84" s="72">
        <v>-0.34</v>
      </c>
      <c r="H84" s="63">
        <v>1</v>
      </c>
      <c r="I84" s="74">
        <f t="shared" si="12"/>
        <v>-0.34</v>
      </c>
      <c r="J84" s="65"/>
      <c r="K84" s="72">
        <v>0</v>
      </c>
      <c r="L84" s="63">
        <v>1</v>
      </c>
      <c r="M84" s="74">
        <f t="shared" si="13"/>
        <v>0</v>
      </c>
      <c r="N84" s="65"/>
      <c r="O84" s="66">
        <f t="shared" si="14"/>
        <v>0.34</v>
      </c>
      <c r="P84" s="67" t="str">
        <f t="shared" si="15"/>
        <v/>
      </c>
      <c r="Q84" s="496"/>
      <c r="R84" s="496"/>
      <c r="S84" s="497"/>
      <c r="T84" s="498"/>
      <c r="U84" s="498"/>
      <c r="V84" s="498"/>
      <c r="W84" s="498"/>
      <c r="X84" s="498"/>
      <c r="Y84" s="498"/>
      <c r="Z84" s="498"/>
      <c r="AA84" s="498"/>
      <c r="AB84" s="498"/>
      <c r="AC84" s="498"/>
      <c r="AD84" s="498"/>
      <c r="AE84" s="498"/>
      <c r="AF84" s="498"/>
      <c r="AG84" s="498"/>
      <c r="AH84" s="498"/>
      <c r="AI84" s="498"/>
      <c r="AJ84" s="498"/>
      <c r="AK84" s="498"/>
      <c r="AL84" s="498"/>
      <c r="AM84" s="498"/>
      <c r="AN84" s="498"/>
      <c r="AO84" s="498"/>
      <c r="AP84" s="498"/>
      <c r="AQ84" s="498"/>
      <c r="AR84" s="498"/>
      <c r="AS84" s="498"/>
      <c r="AT84" s="498"/>
      <c r="AU84" s="498"/>
      <c r="AV84" s="498"/>
      <c r="AW84" s="498"/>
      <c r="AX84" s="498"/>
      <c r="AY84" s="498"/>
      <c r="AZ84" s="498"/>
      <c r="BA84" s="498"/>
      <c r="BB84" s="498"/>
      <c r="BC84" s="498"/>
      <c r="BD84" s="498"/>
      <c r="BE84" s="498"/>
      <c r="BF84" s="498"/>
      <c r="BG84" s="498"/>
      <c r="BH84" s="498"/>
      <c r="BI84" s="498"/>
      <c r="BJ84" s="498"/>
      <c r="BK84" s="498"/>
      <c r="BL84" s="498"/>
      <c r="BM84" s="498"/>
      <c r="BN84" s="498"/>
      <c r="BO84" s="498"/>
      <c r="BP84" s="498"/>
      <c r="BQ84" s="498"/>
    </row>
    <row r="85" spans="1:69" x14ac:dyDescent="0.35">
      <c r="A85" s="521"/>
      <c r="B85" s="71" t="s">
        <v>24</v>
      </c>
      <c r="C85" s="60"/>
      <c r="D85" s="61" t="s">
        <v>19</v>
      </c>
      <c r="E85" s="60"/>
      <c r="F85" s="27"/>
      <c r="G85" s="72">
        <v>-0.01</v>
      </c>
      <c r="H85" s="63">
        <v>1</v>
      </c>
      <c r="I85" s="74">
        <f t="shared" si="12"/>
        <v>-0.01</v>
      </c>
      <c r="J85" s="65"/>
      <c r="K85" s="72">
        <v>-0.01</v>
      </c>
      <c r="L85" s="63">
        <v>1</v>
      </c>
      <c r="M85" s="74">
        <f t="shared" si="13"/>
        <v>-0.01</v>
      </c>
      <c r="N85" s="65"/>
      <c r="O85" s="66">
        <f t="shared" si="14"/>
        <v>0</v>
      </c>
      <c r="P85" s="67">
        <f t="shared" si="15"/>
        <v>0</v>
      </c>
      <c r="Q85" s="496"/>
      <c r="R85" s="496"/>
      <c r="S85" s="497"/>
      <c r="T85" s="498"/>
      <c r="U85" s="498"/>
      <c r="V85" s="498"/>
      <c r="W85" s="498"/>
      <c r="X85" s="498"/>
      <c r="Y85" s="498"/>
      <c r="Z85" s="498"/>
      <c r="AA85" s="498"/>
      <c r="AB85" s="498"/>
      <c r="AC85" s="498"/>
      <c r="AD85" s="498"/>
      <c r="AE85" s="498"/>
      <c r="AF85" s="498"/>
      <c r="AG85" s="498"/>
      <c r="AH85" s="498"/>
      <c r="AI85" s="498"/>
      <c r="AJ85" s="498"/>
      <c r="AK85" s="498"/>
      <c r="AL85" s="498"/>
      <c r="AM85" s="498"/>
      <c r="AN85" s="498"/>
      <c r="AO85" s="498"/>
      <c r="AP85" s="498"/>
      <c r="AQ85" s="498"/>
      <c r="AR85" s="498"/>
      <c r="AS85" s="498"/>
      <c r="AT85" s="498"/>
      <c r="AU85" s="498"/>
      <c r="AV85" s="498"/>
      <c r="AW85" s="498"/>
      <c r="AX85" s="498"/>
      <c r="AY85" s="498"/>
      <c r="AZ85" s="498"/>
      <c r="BA85" s="498"/>
      <c r="BB85" s="498"/>
      <c r="BC85" s="498"/>
      <c r="BD85" s="498"/>
      <c r="BE85" s="498"/>
      <c r="BF85" s="498"/>
      <c r="BG85" s="498"/>
      <c r="BH85" s="498"/>
      <c r="BI85" s="498"/>
      <c r="BJ85" s="498"/>
      <c r="BK85" s="498"/>
      <c r="BL85" s="498"/>
      <c r="BM85" s="498"/>
      <c r="BN85" s="498"/>
      <c r="BO85" s="498"/>
      <c r="BP85" s="498"/>
      <c r="BQ85" s="498"/>
    </row>
    <row r="86" spans="1:69" x14ac:dyDescent="0.35">
      <c r="A86" s="521"/>
      <c r="B86" s="71" t="s">
        <v>25</v>
      </c>
      <c r="C86" s="60"/>
      <c r="D86" s="61" t="s">
        <v>19</v>
      </c>
      <c r="E86" s="60"/>
      <c r="F86" s="27"/>
      <c r="G86" s="72">
        <v>0</v>
      </c>
      <c r="H86" s="73">
        <v>1</v>
      </c>
      <c r="I86" s="74">
        <f t="shared" si="12"/>
        <v>0</v>
      </c>
      <c r="J86" s="65"/>
      <c r="K86" s="72">
        <v>-1.81</v>
      </c>
      <c r="L86" s="73">
        <v>1</v>
      </c>
      <c r="M86" s="74">
        <f t="shared" si="13"/>
        <v>-1.81</v>
      </c>
      <c r="N86" s="65"/>
      <c r="O86" s="66">
        <f t="shared" si="14"/>
        <v>-1.81</v>
      </c>
      <c r="P86" s="67" t="str">
        <f t="shared" si="15"/>
        <v/>
      </c>
      <c r="Q86" s="496"/>
      <c r="R86" s="496"/>
      <c r="S86" s="497"/>
      <c r="T86" s="498"/>
      <c r="U86" s="498"/>
      <c r="V86" s="498"/>
      <c r="W86" s="498"/>
      <c r="X86" s="498"/>
      <c r="Y86" s="498"/>
      <c r="Z86" s="498"/>
      <c r="AA86" s="498"/>
      <c r="AB86" s="498"/>
      <c r="AC86" s="498"/>
      <c r="AD86" s="498"/>
      <c r="AE86" s="498"/>
      <c r="AF86" s="498"/>
      <c r="AG86" s="498"/>
      <c r="AH86" s="498"/>
      <c r="AI86" s="498"/>
      <c r="AJ86" s="498"/>
      <c r="AK86" s="498"/>
      <c r="AL86" s="498"/>
      <c r="AM86" s="498"/>
      <c r="AN86" s="498"/>
      <c r="AO86" s="498"/>
      <c r="AP86" s="498"/>
      <c r="AQ86" s="498"/>
      <c r="AR86" s="498"/>
      <c r="AS86" s="498"/>
      <c r="AT86" s="498"/>
      <c r="AU86" s="498"/>
      <c r="AV86" s="498"/>
      <c r="AW86" s="498"/>
      <c r="AX86" s="498"/>
      <c r="AY86" s="498"/>
      <c r="AZ86" s="498"/>
      <c r="BA86" s="498"/>
      <c r="BB86" s="498"/>
      <c r="BC86" s="498"/>
      <c r="BD86" s="498"/>
      <c r="BE86" s="498"/>
      <c r="BF86" s="498"/>
      <c r="BG86" s="498"/>
      <c r="BH86" s="498"/>
      <c r="BI86" s="498"/>
      <c r="BJ86" s="498"/>
      <c r="BK86" s="498"/>
      <c r="BL86" s="498"/>
      <c r="BM86" s="498"/>
      <c r="BN86" s="498"/>
      <c r="BO86" s="498"/>
      <c r="BP86" s="498"/>
      <c r="BQ86" s="498"/>
    </row>
    <row r="87" spans="1:69" x14ac:dyDescent="0.35">
      <c r="A87" s="521"/>
      <c r="B87" s="71" t="s">
        <v>26</v>
      </c>
      <c r="C87" s="60"/>
      <c r="D87" s="61" t="s">
        <v>19</v>
      </c>
      <c r="E87" s="60"/>
      <c r="F87" s="27"/>
      <c r="G87" s="72">
        <v>-0.1</v>
      </c>
      <c r="H87" s="73">
        <v>1</v>
      </c>
      <c r="I87" s="74">
        <f t="shared" si="12"/>
        <v>-0.1</v>
      </c>
      <c r="J87" s="65"/>
      <c r="K87" s="72">
        <v>-0.1</v>
      </c>
      <c r="L87" s="73">
        <v>1</v>
      </c>
      <c r="M87" s="74">
        <f t="shared" si="13"/>
        <v>-0.1</v>
      </c>
      <c r="N87" s="65"/>
      <c r="O87" s="66">
        <f t="shared" si="14"/>
        <v>0</v>
      </c>
      <c r="P87" s="67">
        <f t="shared" si="15"/>
        <v>0</v>
      </c>
      <c r="Q87" s="496"/>
      <c r="R87" s="496"/>
      <c r="S87" s="497"/>
      <c r="T87" s="498"/>
      <c r="U87" s="498"/>
      <c r="V87" s="498"/>
      <c r="W87" s="498"/>
      <c r="X87" s="498"/>
      <c r="Y87" s="498"/>
      <c r="Z87" s="498"/>
      <c r="AA87" s="498"/>
      <c r="AB87" s="498"/>
      <c r="AC87" s="498"/>
      <c r="AD87" s="498"/>
      <c r="AE87" s="498"/>
      <c r="AF87" s="498"/>
      <c r="AG87" s="498"/>
      <c r="AH87" s="498"/>
      <c r="AI87" s="498"/>
      <c r="AJ87" s="498"/>
      <c r="AK87" s="498"/>
      <c r="AL87" s="498"/>
      <c r="AM87" s="498"/>
      <c r="AN87" s="498"/>
      <c r="AO87" s="498"/>
      <c r="AP87" s="498"/>
      <c r="AQ87" s="498"/>
      <c r="AR87" s="498"/>
      <c r="AS87" s="498"/>
      <c r="AT87" s="498"/>
      <c r="AU87" s="498"/>
      <c r="AV87" s="498"/>
      <c r="AW87" s="498"/>
      <c r="AX87" s="498"/>
      <c r="AY87" s="498"/>
      <c r="AZ87" s="498"/>
      <c r="BA87" s="498"/>
      <c r="BB87" s="498"/>
      <c r="BC87" s="498"/>
      <c r="BD87" s="498"/>
      <c r="BE87" s="498"/>
      <c r="BF87" s="498"/>
      <c r="BG87" s="498"/>
      <c r="BH87" s="498"/>
      <c r="BI87" s="498"/>
      <c r="BJ87" s="498"/>
      <c r="BK87" s="498"/>
      <c r="BL87" s="498"/>
      <c r="BM87" s="498"/>
      <c r="BN87" s="498"/>
      <c r="BO87" s="498"/>
      <c r="BP87" s="498"/>
      <c r="BQ87" s="498"/>
    </row>
    <row r="88" spans="1:69" x14ac:dyDescent="0.35">
      <c r="A88" s="521"/>
      <c r="B88" s="71" t="s">
        <v>27</v>
      </c>
      <c r="C88" s="60"/>
      <c r="D88" s="61" t="s">
        <v>19</v>
      </c>
      <c r="E88" s="60"/>
      <c r="F88" s="27"/>
      <c r="G88" s="72">
        <v>-0.26</v>
      </c>
      <c r="H88" s="73">
        <v>1</v>
      </c>
      <c r="I88" s="74">
        <f t="shared" si="12"/>
        <v>-0.26</v>
      </c>
      <c r="J88" s="65"/>
      <c r="K88" s="72">
        <v>0</v>
      </c>
      <c r="L88" s="73">
        <v>1</v>
      </c>
      <c r="M88" s="74">
        <f t="shared" si="13"/>
        <v>0</v>
      </c>
      <c r="N88" s="65"/>
      <c r="O88" s="66">
        <f t="shared" si="14"/>
        <v>0.26</v>
      </c>
      <c r="P88" s="67" t="str">
        <f t="shared" si="15"/>
        <v/>
      </c>
      <c r="Q88" s="496"/>
      <c r="R88" s="496"/>
      <c r="S88" s="497"/>
      <c r="T88" s="498"/>
      <c r="U88" s="498"/>
      <c r="V88" s="498"/>
      <c r="W88" s="498"/>
      <c r="X88" s="498"/>
      <c r="Y88" s="498"/>
      <c r="Z88" s="498"/>
      <c r="AA88" s="498"/>
      <c r="AB88" s="498"/>
      <c r="AC88" s="498"/>
      <c r="AD88" s="498"/>
      <c r="AE88" s="498"/>
      <c r="AF88" s="498"/>
      <c r="AG88" s="498"/>
      <c r="AH88" s="498"/>
      <c r="AI88" s="498"/>
      <c r="AJ88" s="498"/>
      <c r="AK88" s="498"/>
      <c r="AL88" s="498"/>
      <c r="AM88" s="498"/>
      <c r="AN88" s="498"/>
      <c r="AO88" s="498"/>
      <c r="AP88" s="498"/>
      <c r="AQ88" s="498"/>
      <c r="AR88" s="498"/>
      <c r="AS88" s="498"/>
      <c r="AT88" s="498"/>
      <c r="AU88" s="498"/>
      <c r="AV88" s="498"/>
      <c r="AW88" s="498"/>
      <c r="AX88" s="498"/>
      <c r="AY88" s="498"/>
      <c r="AZ88" s="498"/>
      <c r="BA88" s="498"/>
      <c r="BB88" s="498"/>
      <c r="BC88" s="498"/>
      <c r="BD88" s="498"/>
      <c r="BE88" s="498"/>
      <c r="BF88" s="498"/>
      <c r="BG88" s="498"/>
      <c r="BH88" s="498"/>
      <c r="BI88" s="498"/>
      <c r="BJ88" s="498"/>
      <c r="BK88" s="498"/>
      <c r="BL88" s="498"/>
      <c r="BM88" s="498"/>
      <c r="BN88" s="498"/>
      <c r="BO88" s="498"/>
      <c r="BP88" s="498"/>
      <c r="BQ88" s="498"/>
    </row>
    <row r="89" spans="1:69" x14ac:dyDescent="0.35">
      <c r="A89" s="521"/>
      <c r="B89" s="71" t="s">
        <v>28</v>
      </c>
      <c r="C89" s="60"/>
      <c r="D89" s="61" t="s">
        <v>29</v>
      </c>
      <c r="E89" s="60"/>
      <c r="F89" s="27"/>
      <c r="G89" s="75">
        <f>G32</f>
        <v>0</v>
      </c>
      <c r="H89" s="76">
        <f>+$G$75</f>
        <v>212</v>
      </c>
      <c r="I89" s="64">
        <f t="shared" si="12"/>
        <v>0</v>
      </c>
      <c r="J89" s="65"/>
      <c r="K89" s="75">
        <f>K32</f>
        <v>0</v>
      </c>
      <c r="L89" s="76">
        <f>+$G$75</f>
        <v>212</v>
      </c>
      <c r="M89" s="64">
        <f t="shared" si="13"/>
        <v>0</v>
      </c>
      <c r="N89" s="65"/>
      <c r="O89" s="66">
        <f t="shared" si="14"/>
        <v>0</v>
      </c>
      <c r="P89" s="67" t="str">
        <f t="shared" si="15"/>
        <v/>
      </c>
      <c r="Q89" s="496"/>
      <c r="R89" s="496"/>
      <c r="S89" s="497"/>
      <c r="T89" s="498"/>
      <c r="U89" s="498"/>
      <c r="V89" s="498"/>
      <c r="W89" s="498"/>
      <c r="X89" s="498"/>
      <c r="Y89" s="498"/>
      <c r="Z89" s="498"/>
      <c r="AA89" s="498"/>
      <c r="AB89" s="498"/>
      <c r="AC89" s="498"/>
      <c r="AD89" s="498"/>
      <c r="AE89" s="498"/>
      <c r="AF89" s="498"/>
      <c r="AG89" s="498"/>
      <c r="AH89" s="498"/>
      <c r="AI89" s="498"/>
      <c r="AJ89" s="498"/>
      <c r="AK89" s="498"/>
      <c r="AL89" s="498"/>
      <c r="AM89" s="498"/>
      <c r="AN89" s="498"/>
      <c r="AO89" s="498"/>
      <c r="AP89" s="498"/>
      <c r="AQ89" s="498"/>
      <c r="AR89" s="498"/>
      <c r="AS89" s="498"/>
      <c r="AT89" s="498"/>
      <c r="AU89" s="498"/>
      <c r="AV89" s="498"/>
      <c r="AW89" s="498"/>
      <c r="AX89" s="498"/>
      <c r="AY89" s="498"/>
      <c r="AZ89" s="498"/>
      <c r="BA89" s="498"/>
      <c r="BB89" s="498"/>
      <c r="BC89" s="498"/>
      <c r="BD89" s="498"/>
      <c r="BE89" s="498"/>
      <c r="BF89" s="498"/>
      <c r="BG89" s="498"/>
      <c r="BH89" s="498"/>
      <c r="BI89" s="498"/>
      <c r="BJ89" s="498"/>
      <c r="BK89" s="498"/>
      <c r="BL89" s="498"/>
      <c r="BM89" s="498"/>
      <c r="BN89" s="498"/>
      <c r="BO89" s="498"/>
      <c r="BP89" s="498"/>
      <c r="BQ89" s="498"/>
    </row>
    <row r="90" spans="1:69" x14ac:dyDescent="0.35">
      <c r="A90" s="521"/>
      <c r="B90" s="71" t="str">
        <f>B33</f>
        <v>Rate Rider for Disposition of Lost Revenue Adjustment Mechanism (LRAMVA) - effective until December 31, 2021</v>
      </c>
      <c r="C90" s="60"/>
      <c r="D90" s="61" t="s">
        <v>29</v>
      </c>
      <c r="E90" s="60"/>
      <c r="F90" s="27"/>
      <c r="G90" s="75">
        <v>9.8999999999999999E-4</v>
      </c>
      <c r="H90" s="76">
        <f>+$G$75</f>
        <v>212</v>
      </c>
      <c r="I90" s="64">
        <f t="shared" si="12"/>
        <v>0.20988000000000001</v>
      </c>
      <c r="J90" s="65"/>
      <c r="K90" s="75">
        <v>0</v>
      </c>
      <c r="L90" s="76">
        <f>+$G$75</f>
        <v>212</v>
      </c>
      <c r="M90" s="64">
        <f t="shared" si="13"/>
        <v>0</v>
      </c>
      <c r="N90" s="65"/>
      <c r="O90" s="66">
        <f t="shared" si="14"/>
        <v>-0.20988000000000001</v>
      </c>
      <c r="P90" s="67" t="str">
        <f t="shared" si="15"/>
        <v/>
      </c>
      <c r="Q90" s="496"/>
      <c r="R90" s="496"/>
      <c r="S90" s="497"/>
      <c r="T90" s="498"/>
      <c r="U90" s="498"/>
      <c r="V90" s="498"/>
      <c r="W90" s="498"/>
      <c r="X90" s="498"/>
      <c r="Y90" s="498"/>
      <c r="Z90" s="498"/>
      <c r="AA90" s="498"/>
      <c r="AB90" s="498"/>
      <c r="AC90" s="498"/>
      <c r="AD90" s="498"/>
      <c r="AE90" s="498"/>
      <c r="AF90" s="498"/>
      <c r="AG90" s="498"/>
      <c r="AH90" s="498"/>
      <c r="AI90" s="498"/>
      <c r="AJ90" s="498"/>
      <c r="AK90" s="498"/>
      <c r="AL90" s="498"/>
      <c r="AM90" s="498"/>
      <c r="AN90" s="498"/>
      <c r="AO90" s="498"/>
      <c r="AP90" s="498"/>
      <c r="AQ90" s="498"/>
      <c r="AR90" s="498"/>
      <c r="AS90" s="498"/>
      <c r="AT90" s="498"/>
      <c r="AU90" s="498"/>
      <c r="AV90" s="498"/>
      <c r="AW90" s="498"/>
      <c r="AX90" s="498"/>
      <c r="AY90" s="498"/>
      <c r="AZ90" s="498"/>
      <c r="BA90" s="498"/>
      <c r="BB90" s="498"/>
      <c r="BC90" s="498"/>
      <c r="BD90" s="498"/>
      <c r="BE90" s="498"/>
      <c r="BF90" s="498"/>
      <c r="BG90" s="498"/>
      <c r="BH90" s="498"/>
      <c r="BI90" s="498"/>
      <c r="BJ90" s="498"/>
      <c r="BK90" s="498"/>
      <c r="BL90" s="498"/>
      <c r="BM90" s="498"/>
      <c r="BN90" s="498"/>
      <c r="BO90" s="498"/>
      <c r="BP90" s="498"/>
      <c r="BQ90" s="498"/>
    </row>
    <row r="91" spans="1:69" s="86" customFormat="1" x14ac:dyDescent="0.35">
      <c r="A91" s="521"/>
      <c r="B91" s="156" t="s">
        <v>31</v>
      </c>
      <c r="C91" s="79"/>
      <c r="D91" s="80"/>
      <c r="E91" s="79"/>
      <c r="F91" s="505"/>
      <c r="G91" s="81"/>
      <c r="H91" s="82"/>
      <c r="I91" s="83">
        <f>SUM(I80:I90)</f>
        <v>37.92987999999999</v>
      </c>
      <c r="J91" s="65"/>
      <c r="K91" s="81"/>
      <c r="L91" s="82"/>
      <c r="M91" s="83">
        <f>SUM(M80:M90)</f>
        <v>39.109999999999992</v>
      </c>
      <c r="N91" s="65"/>
      <c r="O91" s="84">
        <f t="shared" si="14"/>
        <v>1.1801200000000023</v>
      </c>
      <c r="P91" s="85">
        <f t="shared" si="15"/>
        <v>3.1113201518169913E-2</v>
      </c>
      <c r="Q91" s="496"/>
      <c r="R91" s="496"/>
      <c r="S91" s="497"/>
      <c r="T91" s="498"/>
      <c r="U91" s="498"/>
      <c r="V91" s="498"/>
      <c r="W91" s="498"/>
      <c r="X91" s="498"/>
      <c r="Y91" s="498"/>
      <c r="Z91" s="498"/>
      <c r="AA91" s="498"/>
      <c r="AB91" s="498"/>
      <c r="AC91" s="498"/>
      <c r="AD91" s="498"/>
      <c r="AE91" s="498"/>
      <c r="AF91" s="498"/>
      <c r="AG91" s="498"/>
      <c r="AH91" s="498"/>
      <c r="AI91" s="498"/>
      <c r="AJ91" s="498"/>
      <c r="AK91" s="498"/>
      <c r="AL91" s="498"/>
      <c r="AM91" s="498"/>
      <c r="AN91" s="498"/>
      <c r="AO91" s="498"/>
      <c r="AP91" s="498"/>
      <c r="AQ91" s="498"/>
      <c r="AR91" s="498"/>
      <c r="AS91" s="498"/>
      <c r="AT91" s="498"/>
      <c r="AU91" s="498"/>
      <c r="AV91" s="498"/>
      <c r="AW91" s="498"/>
      <c r="AX91" s="498"/>
      <c r="AY91" s="498"/>
      <c r="AZ91" s="498"/>
      <c r="BA91" s="498"/>
      <c r="BB91" s="498"/>
      <c r="BC91" s="498"/>
      <c r="BD91" s="498"/>
      <c r="BE91" s="498"/>
      <c r="BF91" s="498"/>
      <c r="BG91" s="498"/>
      <c r="BH91" s="498"/>
      <c r="BI91" s="498"/>
      <c r="BJ91" s="498"/>
      <c r="BK91" s="498"/>
      <c r="BL91" s="498"/>
      <c r="BM91" s="498"/>
      <c r="BN91" s="498"/>
      <c r="BO91" s="498"/>
      <c r="BP91" s="498"/>
      <c r="BQ91" s="498"/>
    </row>
    <row r="92" spans="1:69" x14ac:dyDescent="0.35">
      <c r="A92" s="521"/>
      <c r="B92" s="71" t="s">
        <v>32</v>
      </c>
      <c r="C92" s="60"/>
      <c r="D92" s="61" t="s">
        <v>29</v>
      </c>
      <c r="E92" s="60"/>
      <c r="F92" s="27"/>
      <c r="G92" s="87">
        <f>IF(ISBLANK($D73)=TRUE, 0, IF($D73="TOU", $D$181*G108+$D$182*G109+$D$183*G110, IF(AND($D73="non-TOU", H112&gt;0), G112,G111)))</f>
        <v>0.10342000000000001</v>
      </c>
      <c r="H92" s="157">
        <f>$G$75*(1+G122)-$G$75</f>
        <v>6.2540000000000191</v>
      </c>
      <c r="I92" s="74">
        <f>H92*G92</f>
        <v>0.646788680000002</v>
      </c>
      <c r="J92" s="65"/>
      <c r="K92" s="87">
        <f>IF(ISBLANK($D73)=TRUE, 0, IF($D73="TOU", $D$181*K108+$D$182*K109+$D$183*K110, IF(AND($D73="non-TOU", L112&gt;0), K112,K111)))</f>
        <v>0.10342000000000001</v>
      </c>
      <c r="L92" s="76">
        <f>$G$75*(1+K122)-$G$75</f>
        <v>6.2540000000000191</v>
      </c>
      <c r="M92" s="74">
        <f>L92*K92</f>
        <v>0.646788680000002</v>
      </c>
      <c r="N92" s="65"/>
      <c r="O92" s="66">
        <f t="shared" si="14"/>
        <v>0</v>
      </c>
      <c r="P92" s="67">
        <f t="shared" si="15"/>
        <v>0</v>
      </c>
      <c r="Q92" s="496"/>
      <c r="R92" s="496"/>
      <c r="S92" s="497"/>
      <c r="T92" s="498"/>
      <c r="U92" s="498"/>
      <c r="V92" s="498"/>
      <c r="W92" s="498"/>
      <c r="X92" s="498"/>
      <c r="Y92" s="498"/>
      <c r="Z92" s="498"/>
      <c r="AA92" s="498"/>
      <c r="AB92" s="498"/>
      <c r="AC92" s="498"/>
      <c r="AD92" s="498"/>
      <c r="AE92" s="498"/>
      <c r="AF92" s="498"/>
      <c r="AG92" s="498"/>
      <c r="AH92" s="498"/>
      <c r="AI92" s="498"/>
      <c r="AJ92" s="498"/>
      <c r="AK92" s="498"/>
      <c r="AL92" s="498"/>
      <c r="AM92" s="498"/>
      <c r="AN92" s="498"/>
      <c r="AO92" s="498"/>
      <c r="AP92" s="498"/>
      <c r="AQ92" s="498"/>
      <c r="AR92" s="498"/>
      <c r="AS92" s="498"/>
      <c r="AT92" s="498"/>
      <c r="AU92" s="498"/>
      <c r="AV92" s="498"/>
      <c r="AW92" s="498"/>
      <c r="AX92" s="498"/>
      <c r="AY92" s="498"/>
      <c r="AZ92" s="498"/>
      <c r="BA92" s="498"/>
      <c r="BB92" s="498"/>
      <c r="BC92" s="498"/>
      <c r="BD92" s="498"/>
      <c r="BE92" s="498"/>
      <c r="BF92" s="498"/>
      <c r="BG92" s="498"/>
      <c r="BH92" s="498"/>
      <c r="BI92" s="498"/>
      <c r="BJ92" s="498"/>
      <c r="BK92" s="498"/>
      <c r="BL92" s="498"/>
      <c r="BM92" s="498"/>
      <c r="BN92" s="498"/>
      <c r="BO92" s="498"/>
      <c r="BP92" s="498"/>
      <c r="BQ92" s="498"/>
    </row>
    <row r="93" spans="1:69" x14ac:dyDescent="0.35">
      <c r="A93" s="521"/>
      <c r="B93" s="71" t="str">
        <f t="shared" ref="B93:B98" si="16">B36</f>
        <v>Rate Rider for Disposition of Deferral/Variance Accounts (2021) - effective until December 31, 2021</v>
      </c>
      <c r="C93" s="60"/>
      <c r="D93" s="61" t="s">
        <v>29</v>
      </c>
      <c r="E93" s="60"/>
      <c r="F93" s="27"/>
      <c r="G93" s="88">
        <v>2.7E-4</v>
      </c>
      <c r="H93" s="89">
        <f>$G$75</f>
        <v>212</v>
      </c>
      <c r="I93" s="74">
        <f t="shared" ref="I93:I98" si="17">H93*G93</f>
        <v>5.7239999999999999E-2</v>
      </c>
      <c r="J93" s="65"/>
      <c r="K93" s="88"/>
      <c r="L93" s="89"/>
      <c r="M93" s="74">
        <f t="shared" ref="M93:M98" si="18">L93*K93</f>
        <v>0</v>
      </c>
      <c r="N93" s="65"/>
      <c r="O93" s="66">
        <f>M93-I93</f>
        <v>-5.7239999999999999E-2</v>
      </c>
      <c r="P93" s="67" t="str">
        <f>IF(OR(I93=0,M93=0),"",(O93/I93))</f>
        <v/>
      </c>
      <c r="Q93" s="496"/>
      <c r="R93" s="496"/>
      <c r="S93" s="497"/>
      <c r="T93" s="498"/>
      <c r="U93" s="498"/>
      <c r="V93" s="498"/>
      <c r="W93" s="498"/>
      <c r="X93" s="498"/>
      <c r="Y93" s="498"/>
      <c r="Z93" s="498"/>
      <c r="AA93" s="498"/>
      <c r="AB93" s="498"/>
      <c r="AC93" s="498"/>
      <c r="AD93" s="498"/>
      <c r="AE93" s="498"/>
      <c r="AF93" s="498"/>
      <c r="AG93" s="498"/>
      <c r="AH93" s="498"/>
      <c r="AI93" s="498"/>
      <c r="AJ93" s="498"/>
      <c r="AK93" s="498"/>
      <c r="AL93" s="498"/>
      <c r="AM93" s="498"/>
      <c r="AN93" s="498"/>
      <c r="AO93" s="498"/>
      <c r="AP93" s="498"/>
      <c r="AQ93" s="498"/>
      <c r="AR93" s="498"/>
      <c r="AS93" s="498"/>
      <c r="AT93" s="498"/>
      <c r="AU93" s="498"/>
      <c r="AV93" s="498"/>
      <c r="AW93" s="498"/>
      <c r="AX93" s="498"/>
      <c r="AY93" s="498"/>
      <c r="AZ93" s="498"/>
      <c r="BA93" s="498"/>
      <c r="BB93" s="498"/>
      <c r="BC93" s="498"/>
      <c r="BD93" s="498"/>
      <c r="BE93" s="498"/>
      <c r="BF93" s="498"/>
      <c r="BG93" s="498"/>
      <c r="BH93" s="498"/>
      <c r="BI93" s="498"/>
      <c r="BJ93" s="498"/>
      <c r="BK93" s="498"/>
      <c r="BL93" s="498"/>
      <c r="BM93" s="498"/>
      <c r="BN93" s="498"/>
      <c r="BO93" s="498"/>
      <c r="BP93" s="498"/>
      <c r="BQ93" s="498"/>
    </row>
    <row r="94" spans="1:69" x14ac:dyDescent="0.35">
      <c r="A94" s="521"/>
      <c r="B94" s="71" t="str">
        <f t="shared" si="16"/>
        <v>Rate Rider for Disposition of Deferral/Variance Accounts (2020) - effective until December 31, 2021</v>
      </c>
      <c r="C94" s="60"/>
      <c r="D94" s="61" t="s">
        <v>29</v>
      </c>
      <c r="E94" s="60"/>
      <c r="F94" s="27"/>
      <c r="G94" s="88">
        <v>3.3E-4</v>
      </c>
      <c r="H94" s="89">
        <f>$G$75</f>
        <v>212</v>
      </c>
      <c r="I94" s="74">
        <f t="shared" si="17"/>
        <v>6.9959999999999994E-2</v>
      </c>
      <c r="J94" s="65"/>
      <c r="K94" s="88"/>
      <c r="L94" s="89"/>
      <c r="M94" s="74">
        <f t="shared" si="18"/>
        <v>0</v>
      </c>
      <c r="N94" s="65"/>
      <c r="O94" s="66">
        <f t="shared" ref="O94:O98" si="19">M94-I94</f>
        <v>-6.9959999999999994E-2</v>
      </c>
      <c r="P94" s="67" t="str">
        <f t="shared" ref="P94:P98" si="20">IF(OR(I94=0,M94=0),"",(O94/I94))</f>
        <v/>
      </c>
      <c r="Q94" s="496"/>
      <c r="R94" s="496"/>
      <c r="S94" s="497"/>
      <c r="T94" s="498"/>
      <c r="U94" s="498"/>
      <c r="V94" s="498"/>
      <c r="W94" s="498"/>
      <c r="X94" s="498"/>
      <c r="Y94" s="498"/>
      <c r="Z94" s="498"/>
      <c r="AA94" s="498"/>
      <c r="AB94" s="498"/>
      <c r="AC94" s="498"/>
      <c r="AD94" s="498"/>
      <c r="AE94" s="498"/>
      <c r="AF94" s="498"/>
      <c r="AG94" s="498"/>
      <c r="AH94" s="498"/>
      <c r="AI94" s="498"/>
      <c r="AJ94" s="498"/>
      <c r="AK94" s="498"/>
      <c r="AL94" s="498"/>
      <c r="AM94" s="498"/>
      <c r="AN94" s="498"/>
      <c r="AO94" s="498"/>
      <c r="AP94" s="498"/>
      <c r="AQ94" s="498"/>
      <c r="AR94" s="498"/>
      <c r="AS94" s="498"/>
      <c r="AT94" s="498"/>
      <c r="AU94" s="498"/>
      <c r="AV94" s="498"/>
      <c r="AW94" s="498"/>
      <c r="AX94" s="498"/>
      <c r="AY94" s="498"/>
      <c r="AZ94" s="498"/>
      <c r="BA94" s="498"/>
      <c r="BB94" s="498"/>
      <c r="BC94" s="498"/>
      <c r="BD94" s="498"/>
      <c r="BE94" s="498"/>
      <c r="BF94" s="498"/>
      <c r="BG94" s="498"/>
      <c r="BH94" s="498"/>
      <c r="BI94" s="498"/>
      <c r="BJ94" s="498"/>
      <c r="BK94" s="498"/>
      <c r="BL94" s="498"/>
      <c r="BM94" s="498"/>
      <c r="BN94" s="498"/>
      <c r="BO94" s="498"/>
      <c r="BP94" s="498"/>
      <c r="BQ94" s="498"/>
    </row>
    <row r="95" spans="1:69" x14ac:dyDescent="0.35">
      <c r="A95" s="521"/>
      <c r="B95" s="71" t="str">
        <f t="shared" si="16"/>
        <v>Rate Rider for Disposition of Capacity Based Recovery Account (2021) - Applicable only for Class B Customers - effective until December 31, 2021</v>
      </c>
      <c r="C95" s="60"/>
      <c r="D95" s="61" t="s">
        <v>29</v>
      </c>
      <c r="E95" s="60"/>
      <c r="F95" s="27"/>
      <c r="G95" s="88">
        <v>-9.0000000000000006E-5</v>
      </c>
      <c r="H95" s="89">
        <f>$G$75</f>
        <v>212</v>
      </c>
      <c r="I95" s="74">
        <f t="shared" si="17"/>
        <v>-1.908E-2</v>
      </c>
      <c r="J95" s="65"/>
      <c r="K95" s="88"/>
      <c r="L95" s="89"/>
      <c r="M95" s="74">
        <f t="shared" si="18"/>
        <v>0</v>
      </c>
      <c r="N95" s="65"/>
      <c r="O95" s="66">
        <f>M95-I95</f>
        <v>1.908E-2</v>
      </c>
      <c r="P95" s="67" t="str">
        <f>IF(OR(I95=0,M95=0),"",(O95/I95))</f>
        <v/>
      </c>
      <c r="Q95" s="496"/>
      <c r="R95" s="496"/>
      <c r="S95" s="497"/>
      <c r="T95" s="498"/>
      <c r="U95" s="498"/>
      <c r="V95" s="498"/>
      <c r="W95" s="498"/>
      <c r="X95" s="498"/>
      <c r="Y95" s="498"/>
      <c r="Z95" s="498"/>
      <c r="AA95" s="498"/>
      <c r="AB95" s="498"/>
      <c r="AC95" s="498"/>
      <c r="AD95" s="498"/>
      <c r="AE95" s="498"/>
      <c r="AF95" s="498"/>
      <c r="AG95" s="498"/>
      <c r="AH95" s="498"/>
      <c r="AI95" s="498"/>
      <c r="AJ95" s="498"/>
      <c r="AK95" s="498"/>
      <c r="AL95" s="498"/>
      <c r="AM95" s="498"/>
      <c r="AN95" s="498"/>
      <c r="AO95" s="498"/>
      <c r="AP95" s="498"/>
      <c r="AQ95" s="498"/>
      <c r="AR95" s="498"/>
      <c r="AS95" s="498"/>
      <c r="AT95" s="498"/>
      <c r="AU95" s="498"/>
      <c r="AV95" s="498"/>
      <c r="AW95" s="498"/>
      <c r="AX95" s="498"/>
      <c r="AY95" s="498"/>
      <c r="AZ95" s="498"/>
      <c r="BA95" s="498"/>
      <c r="BB95" s="498"/>
      <c r="BC95" s="498"/>
      <c r="BD95" s="498"/>
      <c r="BE95" s="498"/>
      <c r="BF95" s="498"/>
      <c r="BG95" s="498"/>
      <c r="BH95" s="498"/>
      <c r="BI95" s="498"/>
      <c r="BJ95" s="498"/>
      <c r="BK95" s="498"/>
      <c r="BL95" s="498"/>
      <c r="BM95" s="498"/>
      <c r="BN95" s="498"/>
      <c r="BO95" s="498"/>
      <c r="BP95" s="498"/>
      <c r="BQ95" s="498"/>
    </row>
    <row r="96" spans="1:69" x14ac:dyDescent="0.35">
      <c r="A96" s="521"/>
      <c r="B96" s="71" t="str">
        <f t="shared" si="16"/>
        <v>Rate Rider for Disposition of Capacity Based Recovery Account (2020) - Applicable only for Class B Customers - effective until December 31, 2021</v>
      </c>
      <c r="C96" s="60"/>
      <c r="D96" s="61" t="s">
        <v>29</v>
      </c>
      <c r="E96" s="60"/>
      <c r="F96" s="27"/>
      <c r="G96" s="88">
        <v>-2.0000000000000002E-5</v>
      </c>
      <c r="H96" s="89">
        <f>$G$75</f>
        <v>212</v>
      </c>
      <c r="I96" s="74">
        <f t="shared" si="17"/>
        <v>-4.2400000000000007E-3</v>
      </c>
      <c r="J96" s="65"/>
      <c r="K96" s="88"/>
      <c r="L96" s="89"/>
      <c r="M96" s="74">
        <f t="shared" si="18"/>
        <v>0</v>
      </c>
      <c r="N96" s="65"/>
      <c r="O96" s="66">
        <f t="shared" si="19"/>
        <v>4.2400000000000007E-3</v>
      </c>
      <c r="P96" s="67" t="str">
        <f t="shared" si="20"/>
        <v/>
      </c>
      <c r="Q96" s="496"/>
      <c r="R96" s="496"/>
      <c r="S96" s="497"/>
      <c r="T96" s="498"/>
      <c r="U96" s="498"/>
      <c r="V96" s="498"/>
      <c r="W96" s="498"/>
      <c r="X96" s="498"/>
      <c r="Y96" s="498"/>
      <c r="Z96" s="498"/>
      <c r="AA96" s="498"/>
      <c r="AB96" s="498"/>
      <c r="AC96" s="498"/>
      <c r="AD96" s="498"/>
      <c r="AE96" s="498"/>
      <c r="AF96" s="498"/>
      <c r="AG96" s="498"/>
      <c r="AH96" s="498"/>
      <c r="AI96" s="498"/>
      <c r="AJ96" s="498"/>
      <c r="AK96" s="498"/>
      <c r="AL96" s="498"/>
      <c r="AM96" s="498"/>
      <c r="AN96" s="498"/>
      <c r="AO96" s="498"/>
      <c r="AP96" s="498"/>
      <c r="AQ96" s="498"/>
      <c r="AR96" s="498"/>
      <c r="AS96" s="498"/>
      <c r="AT96" s="498"/>
      <c r="AU96" s="498"/>
      <c r="AV96" s="498"/>
      <c r="AW96" s="498"/>
      <c r="AX96" s="498"/>
      <c r="AY96" s="498"/>
      <c r="AZ96" s="498"/>
      <c r="BA96" s="498"/>
      <c r="BB96" s="498"/>
      <c r="BC96" s="498"/>
      <c r="BD96" s="498"/>
      <c r="BE96" s="498"/>
      <c r="BF96" s="498"/>
      <c r="BG96" s="498"/>
      <c r="BH96" s="498"/>
      <c r="BI96" s="498"/>
      <c r="BJ96" s="498"/>
      <c r="BK96" s="498"/>
      <c r="BL96" s="498"/>
      <c r="BM96" s="498"/>
      <c r="BN96" s="498"/>
      <c r="BO96" s="498"/>
      <c r="BP96" s="498"/>
      <c r="BQ96" s="498"/>
    </row>
    <row r="97" spans="1:69" x14ac:dyDescent="0.35">
      <c r="A97" s="521"/>
      <c r="B97" s="71" t="str">
        <f t="shared" si="16"/>
        <v>Rate Rider for Disposition of Global Adjustment Account (2021) - Applicable only for Non-RPP Customers - effective until December 31, 2021</v>
      </c>
      <c r="C97" s="60"/>
      <c r="D97" s="61" t="s">
        <v>29</v>
      </c>
      <c r="E97" s="60"/>
      <c r="F97" s="27"/>
      <c r="G97" s="88">
        <v>2.3900000000000002E-3</v>
      </c>
      <c r="H97" s="89"/>
      <c r="I97" s="74">
        <f t="shared" si="17"/>
        <v>0</v>
      </c>
      <c r="J97" s="65"/>
      <c r="K97" s="88"/>
      <c r="L97" s="89"/>
      <c r="M97" s="74">
        <f t="shared" si="18"/>
        <v>0</v>
      </c>
      <c r="N97" s="65"/>
      <c r="O97" s="66">
        <f>M97-I97</f>
        <v>0</v>
      </c>
      <c r="P97" s="67" t="str">
        <f>IF(OR(I97=0,M97=0),"",(O97/I97))</f>
        <v/>
      </c>
      <c r="Q97" s="496"/>
      <c r="R97" s="496"/>
      <c r="S97" s="497"/>
      <c r="T97" s="498"/>
      <c r="U97" s="498"/>
      <c r="V97" s="498"/>
      <c r="W97" s="498"/>
      <c r="X97" s="498"/>
      <c r="Y97" s="498"/>
      <c r="Z97" s="498"/>
      <c r="AA97" s="498"/>
      <c r="AB97" s="498"/>
      <c r="AC97" s="498"/>
      <c r="AD97" s="498"/>
      <c r="AE97" s="498"/>
      <c r="AF97" s="498"/>
      <c r="AG97" s="498"/>
      <c r="AH97" s="498"/>
      <c r="AI97" s="498"/>
      <c r="AJ97" s="498"/>
      <c r="AK97" s="498"/>
      <c r="AL97" s="498"/>
      <c r="AM97" s="498"/>
      <c r="AN97" s="498"/>
      <c r="AO97" s="498"/>
      <c r="AP97" s="498"/>
      <c r="AQ97" s="498"/>
      <c r="AR97" s="498"/>
      <c r="AS97" s="498"/>
      <c r="AT97" s="498"/>
      <c r="AU97" s="498"/>
      <c r="AV97" s="498"/>
      <c r="AW97" s="498"/>
      <c r="AX97" s="498"/>
      <c r="AY97" s="498"/>
      <c r="AZ97" s="498"/>
      <c r="BA97" s="498"/>
      <c r="BB97" s="498"/>
      <c r="BC97" s="498"/>
      <c r="BD97" s="498"/>
      <c r="BE97" s="498"/>
      <c r="BF97" s="498"/>
      <c r="BG97" s="498"/>
      <c r="BH97" s="498"/>
      <c r="BI97" s="498"/>
      <c r="BJ97" s="498"/>
      <c r="BK97" s="498"/>
      <c r="BL97" s="498"/>
      <c r="BM97" s="498"/>
      <c r="BN97" s="498"/>
      <c r="BO97" s="498"/>
      <c r="BP97" s="498"/>
      <c r="BQ97" s="498"/>
    </row>
    <row r="98" spans="1:69" x14ac:dyDescent="0.35">
      <c r="A98" s="521"/>
      <c r="B98" s="71" t="str">
        <f t="shared" si="16"/>
        <v>Rate Rider for Disposition of Global Adjustment Account (2020) - Applicable only for Non-RPP Customers - effective until December 31, 2021</v>
      </c>
      <c r="C98" s="60"/>
      <c r="D98" s="61" t="s">
        <v>29</v>
      </c>
      <c r="E98" s="60"/>
      <c r="F98" s="27"/>
      <c r="G98" s="88">
        <v>-1.5900000000000001E-3</v>
      </c>
      <c r="H98" s="89"/>
      <c r="I98" s="74">
        <f t="shared" si="17"/>
        <v>0</v>
      </c>
      <c r="J98" s="65"/>
      <c r="K98" s="88"/>
      <c r="L98" s="89"/>
      <c r="M98" s="74">
        <f t="shared" si="18"/>
        <v>0</v>
      </c>
      <c r="N98" s="65"/>
      <c r="O98" s="66">
        <f t="shared" si="19"/>
        <v>0</v>
      </c>
      <c r="P98" s="67" t="str">
        <f t="shared" si="20"/>
        <v/>
      </c>
      <c r="Q98" s="496"/>
      <c r="R98" s="496"/>
      <c r="S98" s="497"/>
      <c r="T98" s="498"/>
      <c r="U98" s="498"/>
      <c r="V98" s="498"/>
      <c r="W98" s="498"/>
      <c r="X98" s="498"/>
      <c r="Y98" s="498"/>
      <c r="Z98" s="498"/>
      <c r="AA98" s="498"/>
      <c r="AB98" s="498"/>
      <c r="AC98" s="498"/>
      <c r="AD98" s="498"/>
      <c r="AE98" s="498"/>
      <c r="AF98" s="498"/>
      <c r="AG98" s="498"/>
      <c r="AH98" s="498"/>
      <c r="AI98" s="498"/>
      <c r="AJ98" s="498"/>
      <c r="AK98" s="498"/>
      <c r="AL98" s="498"/>
      <c r="AM98" s="498"/>
      <c r="AN98" s="498"/>
      <c r="AO98" s="498"/>
      <c r="AP98" s="498"/>
      <c r="AQ98" s="498"/>
      <c r="AR98" s="498"/>
      <c r="AS98" s="498"/>
      <c r="AT98" s="498"/>
      <c r="AU98" s="498"/>
      <c r="AV98" s="498"/>
      <c r="AW98" s="498"/>
      <c r="AX98" s="498"/>
      <c r="AY98" s="498"/>
      <c r="AZ98" s="498"/>
      <c r="BA98" s="498"/>
      <c r="BB98" s="498"/>
      <c r="BC98" s="498"/>
      <c r="BD98" s="498"/>
      <c r="BE98" s="498"/>
      <c r="BF98" s="498"/>
      <c r="BG98" s="498"/>
      <c r="BH98" s="498"/>
      <c r="BI98" s="498"/>
      <c r="BJ98" s="498"/>
      <c r="BK98" s="498"/>
      <c r="BL98" s="498"/>
      <c r="BM98" s="498"/>
      <c r="BN98" s="498"/>
      <c r="BO98" s="498"/>
      <c r="BP98" s="498"/>
      <c r="BQ98" s="498"/>
    </row>
    <row r="99" spans="1:69" x14ac:dyDescent="0.35">
      <c r="A99" s="521"/>
      <c r="B99" s="71" t="s">
        <v>98</v>
      </c>
      <c r="C99" s="60"/>
      <c r="D99" s="61" t="s">
        <v>19</v>
      </c>
      <c r="E99" s="60"/>
      <c r="F99" s="27"/>
      <c r="G99" s="91">
        <f>G42</f>
        <v>0.56219178082191779</v>
      </c>
      <c r="H99" s="63">
        <v>1</v>
      </c>
      <c r="I99" s="74">
        <f>H99*G99</f>
        <v>0.56219178082191779</v>
      </c>
      <c r="J99" s="65"/>
      <c r="K99" s="91">
        <f>+$G$99</f>
        <v>0.56219178082191779</v>
      </c>
      <c r="L99" s="63">
        <v>1</v>
      </c>
      <c r="M99" s="74">
        <f>L99*K99</f>
        <v>0.56219178082191779</v>
      </c>
      <c r="N99" s="65"/>
      <c r="O99" s="66">
        <f t="shared" si="14"/>
        <v>0</v>
      </c>
      <c r="P99" s="67">
        <f t="shared" si="15"/>
        <v>0</v>
      </c>
      <c r="Q99" s="496"/>
      <c r="R99" s="496"/>
      <c r="S99" s="497"/>
      <c r="T99" s="498"/>
      <c r="U99" s="498"/>
      <c r="V99" s="498"/>
      <c r="W99" s="498"/>
      <c r="X99" s="498"/>
      <c r="Y99" s="498"/>
      <c r="Z99" s="498"/>
      <c r="AA99" s="498"/>
      <c r="AB99" s="498"/>
      <c r="AC99" s="498"/>
      <c r="AD99" s="498"/>
      <c r="AE99" s="498"/>
      <c r="AF99" s="498"/>
      <c r="AG99" s="498"/>
      <c r="AH99" s="498"/>
      <c r="AI99" s="498"/>
      <c r="AJ99" s="498"/>
      <c r="AK99" s="498"/>
      <c r="AL99" s="498"/>
      <c r="AM99" s="498"/>
      <c r="AN99" s="498"/>
      <c r="AO99" s="498"/>
      <c r="AP99" s="498"/>
      <c r="AQ99" s="498"/>
      <c r="AR99" s="498"/>
      <c r="AS99" s="498"/>
      <c r="AT99" s="498"/>
      <c r="AU99" s="498"/>
      <c r="AV99" s="498"/>
      <c r="AW99" s="498"/>
      <c r="AX99" s="498"/>
      <c r="AY99" s="498"/>
      <c r="AZ99" s="498"/>
      <c r="BA99" s="498"/>
      <c r="BB99" s="498"/>
      <c r="BC99" s="498"/>
      <c r="BD99" s="498"/>
      <c r="BE99" s="498"/>
      <c r="BF99" s="498"/>
      <c r="BG99" s="498"/>
      <c r="BH99" s="498"/>
      <c r="BI99" s="498"/>
      <c r="BJ99" s="498"/>
      <c r="BK99" s="498"/>
      <c r="BL99" s="498"/>
      <c r="BM99" s="498"/>
      <c r="BN99" s="498"/>
      <c r="BO99" s="498"/>
      <c r="BP99" s="498"/>
      <c r="BQ99" s="498"/>
    </row>
    <row r="100" spans="1:69" s="86" customFormat="1" x14ac:dyDescent="0.35">
      <c r="A100" s="521"/>
      <c r="B100" s="92" t="s">
        <v>39</v>
      </c>
      <c r="C100" s="93"/>
      <c r="D100" s="94"/>
      <c r="E100" s="93"/>
      <c r="F100" s="505"/>
      <c r="G100" s="95"/>
      <c r="H100" s="96"/>
      <c r="I100" s="97">
        <f>SUM(I92:I99)+I91</f>
        <v>39.242740460821906</v>
      </c>
      <c r="J100" s="65"/>
      <c r="K100" s="95"/>
      <c r="L100" s="96"/>
      <c r="M100" s="97">
        <f>SUM(M92:M99)+M91</f>
        <v>40.318980460821912</v>
      </c>
      <c r="N100" s="65"/>
      <c r="O100" s="84">
        <f t="shared" si="14"/>
        <v>1.0762400000000056</v>
      </c>
      <c r="P100" s="85">
        <f t="shared" si="15"/>
        <v>2.7425199855103714E-2</v>
      </c>
      <c r="Q100" s="496"/>
      <c r="R100" s="496"/>
      <c r="S100" s="497"/>
      <c r="T100" s="498"/>
      <c r="U100" s="498"/>
      <c r="V100" s="498"/>
      <c r="W100" s="498"/>
      <c r="X100" s="498"/>
      <c r="Y100" s="498"/>
      <c r="Z100" s="498"/>
      <c r="AA100" s="498"/>
      <c r="AB100" s="498"/>
      <c r="AC100" s="498"/>
      <c r="AD100" s="498"/>
      <c r="AE100" s="498"/>
      <c r="AF100" s="498"/>
      <c r="AG100" s="498"/>
      <c r="AH100" s="498"/>
      <c r="AI100" s="498"/>
      <c r="AJ100" s="498"/>
      <c r="AK100" s="498"/>
      <c r="AL100" s="498"/>
      <c r="AM100" s="498"/>
      <c r="AN100" s="498"/>
      <c r="AO100" s="498"/>
      <c r="AP100" s="498"/>
      <c r="AQ100" s="498"/>
      <c r="AR100" s="498"/>
      <c r="AS100" s="498"/>
      <c r="AT100" s="498"/>
      <c r="AU100" s="498"/>
      <c r="AV100" s="498"/>
      <c r="AW100" s="498"/>
      <c r="AX100" s="498"/>
      <c r="AY100" s="498"/>
      <c r="AZ100" s="498"/>
      <c r="BA100" s="498"/>
      <c r="BB100" s="498"/>
      <c r="BC100" s="498"/>
      <c r="BD100" s="498"/>
      <c r="BE100" s="498"/>
      <c r="BF100" s="498"/>
      <c r="BG100" s="498"/>
      <c r="BH100" s="498"/>
      <c r="BI100" s="498"/>
      <c r="BJ100" s="498"/>
      <c r="BK100" s="498"/>
      <c r="BL100" s="498"/>
      <c r="BM100" s="498"/>
      <c r="BN100" s="498"/>
      <c r="BO100" s="498"/>
      <c r="BP100" s="498"/>
      <c r="BQ100" s="498"/>
    </row>
    <row r="101" spans="1:69" x14ac:dyDescent="0.35">
      <c r="A101" s="521"/>
      <c r="B101" s="98" t="s">
        <v>40</v>
      </c>
      <c r="C101" s="27"/>
      <c r="D101" s="61" t="s">
        <v>29</v>
      </c>
      <c r="E101" s="27"/>
      <c r="F101" s="27"/>
      <c r="G101" s="75">
        <v>8.2100000000000003E-3</v>
      </c>
      <c r="H101" s="99">
        <f>$G$75*(1+G122)</f>
        <v>218.25400000000002</v>
      </c>
      <c r="I101" s="64">
        <f>H101*G101</f>
        <v>1.7918653400000002</v>
      </c>
      <c r="J101" s="65"/>
      <c r="K101" s="75">
        <f>+$K$44</f>
        <v>1.0416855437046329E-2</v>
      </c>
      <c r="L101" s="99">
        <f>$G$75*(1+K122)</f>
        <v>218.25400000000002</v>
      </c>
      <c r="M101" s="64">
        <f>L101*K101</f>
        <v>2.2735203665571095</v>
      </c>
      <c r="N101" s="65"/>
      <c r="O101" s="66">
        <f t="shared" si="14"/>
        <v>0.48165502655710934</v>
      </c>
      <c r="P101" s="67">
        <f t="shared" si="15"/>
        <v>0.26880090585217153</v>
      </c>
      <c r="Q101" s="496"/>
      <c r="R101" s="496"/>
      <c r="S101" s="497"/>
      <c r="T101" s="498"/>
      <c r="U101" s="498"/>
      <c r="V101" s="498"/>
      <c r="W101" s="498"/>
      <c r="X101" s="498"/>
      <c r="Y101" s="498"/>
      <c r="Z101" s="498"/>
      <c r="AA101" s="498"/>
      <c r="AB101" s="498"/>
      <c r="AC101" s="498"/>
      <c r="AD101" s="498"/>
      <c r="AE101" s="498"/>
      <c r="AF101" s="498"/>
      <c r="AG101" s="498"/>
      <c r="AH101" s="498"/>
      <c r="AI101" s="498"/>
      <c r="AJ101" s="498"/>
      <c r="AK101" s="498"/>
      <c r="AL101" s="498"/>
      <c r="AM101" s="498"/>
      <c r="AN101" s="498"/>
      <c r="AO101" s="498"/>
      <c r="AP101" s="498"/>
      <c r="AQ101" s="498"/>
      <c r="AR101" s="498"/>
      <c r="AS101" s="498"/>
      <c r="AT101" s="498"/>
      <c r="AU101" s="498"/>
      <c r="AV101" s="498"/>
      <c r="AW101" s="498"/>
      <c r="AX101" s="498"/>
      <c r="AY101" s="498"/>
      <c r="AZ101" s="498"/>
      <c r="BA101" s="498"/>
      <c r="BB101" s="498"/>
      <c r="BC101" s="498"/>
      <c r="BD101" s="498"/>
      <c r="BE101" s="498"/>
      <c r="BF101" s="498"/>
      <c r="BG101" s="498"/>
      <c r="BH101" s="498"/>
      <c r="BI101" s="498"/>
      <c r="BJ101" s="498"/>
      <c r="BK101" s="498"/>
      <c r="BL101" s="498"/>
      <c r="BM101" s="498"/>
      <c r="BN101" s="498"/>
      <c r="BO101" s="498"/>
      <c r="BP101" s="498"/>
      <c r="BQ101" s="498"/>
    </row>
    <row r="102" spans="1:69" x14ac:dyDescent="0.35">
      <c r="A102" s="521"/>
      <c r="B102" s="98" t="s">
        <v>41</v>
      </c>
      <c r="C102" s="27"/>
      <c r="D102" s="61" t="s">
        <v>29</v>
      </c>
      <c r="E102" s="27"/>
      <c r="F102" s="27"/>
      <c r="G102" s="75">
        <v>6.62E-3</v>
      </c>
      <c r="H102" s="100">
        <f>+H101</f>
        <v>218.25400000000002</v>
      </c>
      <c r="I102" s="64">
        <f>H102*G102</f>
        <v>1.4448414800000002</v>
      </c>
      <c r="J102" s="65"/>
      <c r="K102" s="75">
        <f>+$K$45</f>
        <v>6.932461183505656E-3</v>
      </c>
      <c r="L102" s="100">
        <f>+L101</f>
        <v>218.25400000000002</v>
      </c>
      <c r="M102" s="64">
        <f>L102*K102</f>
        <v>1.5130373831448436</v>
      </c>
      <c r="N102" s="65"/>
      <c r="O102" s="66">
        <f t="shared" si="14"/>
        <v>6.8195903144843362E-2</v>
      </c>
      <c r="P102" s="67">
        <f t="shared" si="15"/>
        <v>4.7199574547682109E-2</v>
      </c>
      <c r="Q102" s="496"/>
      <c r="R102" s="496"/>
      <c r="S102" s="497"/>
      <c r="T102" s="498"/>
      <c r="U102" s="498"/>
      <c r="V102" s="498"/>
      <c r="W102" s="498"/>
      <c r="X102" s="498"/>
      <c r="Y102" s="498"/>
      <c r="Z102" s="498"/>
      <c r="AA102" s="498"/>
      <c r="AB102" s="498"/>
      <c r="AC102" s="498"/>
      <c r="AD102" s="498"/>
      <c r="AE102" s="498"/>
      <c r="AF102" s="498"/>
      <c r="AG102" s="498"/>
      <c r="AH102" s="498"/>
      <c r="AI102" s="498"/>
      <c r="AJ102" s="498"/>
      <c r="AK102" s="498"/>
      <c r="AL102" s="498"/>
      <c r="AM102" s="498"/>
      <c r="AN102" s="498"/>
      <c r="AO102" s="498"/>
      <c r="AP102" s="498"/>
      <c r="AQ102" s="498"/>
      <c r="AR102" s="498"/>
      <c r="AS102" s="498"/>
      <c r="AT102" s="498"/>
      <c r="AU102" s="498"/>
      <c r="AV102" s="498"/>
      <c r="AW102" s="498"/>
      <c r="AX102" s="498"/>
      <c r="AY102" s="498"/>
      <c r="AZ102" s="498"/>
      <c r="BA102" s="498"/>
      <c r="BB102" s="498"/>
      <c r="BC102" s="498"/>
      <c r="BD102" s="498"/>
      <c r="BE102" s="498"/>
      <c r="BF102" s="498"/>
      <c r="BG102" s="498"/>
      <c r="BH102" s="498"/>
      <c r="BI102" s="498"/>
      <c r="BJ102" s="498"/>
      <c r="BK102" s="498"/>
      <c r="BL102" s="498"/>
      <c r="BM102" s="498"/>
      <c r="BN102" s="498"/>
      <c r="BO102" s="498"/>
      <c r="BP102" s="498"/>
      <c r="BQ102" s="498"/>
    </row>
    <row r="103" spans="1:69" s="86" customFormat="1" x14ac:dyDescent="0.35">
      <c r="A103" s="521"/>
      <c r="B103" s="92" t="s">
        <v>42</v>
      </c>
      <c r="C103" s="79"/>
      <c r="D103" s="94"/>
      <c r="E103" s="79"/>
      <c r="F103" s="505"/>
      <c r="G103" s="101"/>
      <c r="H103" s="102"/>
      <c r="I103" s="97">
        <f>SUM(I100:I102)</f>
        <v>42.479447280821908</v>
      </c>
      <c r="J103" s="65"/>
      <c r="K103" s="101"/>
      <c r="L103" s="102"/>
      <c r="M103" s="97">
        <f>SUM(M100:M102)</f>
        <v>44.105538210523861</v>
      </c>
      <c r="N103" s="65"/>
      <c r="O103" s="84">
        <f t="shared" si="14"/>
        <v>1.6260909297019523</v>
      </c>
      <c r="P103" s="85">
        <f t="shared" si="15"/>
        <v>3.8279474752866659E-2</v>
      </c>
      <c r="Q103" s="496"/>
      <c r="R103" s="496"/>
      <c r="S103" s="497"/>
      <c r="T103" s="498"/>
      <c r="U103" s="498"/>
      <c r="V103" s="498"/>
      <c r="W103" s="498"/>
      <c r="X103" s="498"/>
      <c r="Y103" s="498"/>
      <c r="Z103" s="498"/>
      <c r="AA103" s="498"/>
      <c r="AB103" s="498"/>
      <c r="AC103" s="498"/>
      <c r="AD103" s="498"/>
      <c r="AE103" s="498"/>
      <c r="AF103" s="498"/>
      <c r="AG103" s="498"/>
      <c r="AH103" s="498"/>
      <c r="AI103" s="498"/>
      <c r="AJ103" s="498"/>
      <c r="AK103" s="498"/>
      <c r="AL103" s="498"/>
      <c r="AM103" s="498"/>
      <c r="AN103" s="498"/>
      <c r="AO103" s="498"/>
      <c r="AP103" s="498"/>
      <c r="AQ103" s="498"/>
      <c r="AR103" s="498"/>
      <c r="AS103" s="498"/>
      <c r="AT103" s="498"/>
      <c r="AU103" s="498"/>
      <c r="AV103" s="498"/>
      <c r="AW103" s="498"/>
      <c r="AX103" s="498"/>
      <c r="AY103" s="498"/>
      <c r="AZ103" s="498"/>
      <c r="BA103" s="498"/>
      <c r="BB103" s="498"/>
      <c r="BC103" s="498"/>
      <c r="BD103" s="498"/>
      <c r="BE103" s="498"/>
      <c r="BF103" s="498"/>
      <c r="BG103" s="498"/>
      <c r="BH103" s="498"/>
      <c r="BI103" s="498"/>
      <c r="BJ103" s="498"/>
      <c r="BK103" s="498"/>
      <c r="BL103" s="498"/>
      <c r="BM103" s="498"/>
      <c r="BN103" s="498"/>
      <c r="BO103" s="498"/>
      <c r="BP103" s="498"/>
      <c r="BQ103" s="498"/>
    </row>
    <row r="104" spans="1:69" x14ac:dyDescent="0.35">
      <c r="A104" s="521"/>
      <c r="B104" s="60" t="s">
        <v>43</v>
      </c>
      <c r="C104" s="60"/>
      <c r="D104" s="61" t="s">
        <v>29</v>
      </c>
      <c r="E104" s="60"/>
      <c r="F104" s="27"/>
      <c r="G104" s="103">
        <f>+$G$47</f>
        <v>3.0000000000000001E-3</v>
      </c>
      <c r="H104" s="89">
        <f>+H101</f>
        <v>218.25400000000002</v>
      </c>
      <c r="I104" s="74">
        <f t="shared" ref="I104:I114" si="21">H104*G104</f>
        <v>0.65476200000000007</v>
      </c>
      <c r="J104" s="65"/>
      <c r="K104" s="103">
        <f>+$G$47</f>
        <v>3.0000000000000001E-3</v>
      </c>
      <c r="L104" s="89">
        <f>+L101</f>
        <v>218.25400000000002</v>
      </c>
      <c r="M104" s="74">
        <f t="shared" ref="M104:M114" si="22">L104*K104</f>
        <v>0.65476200000000007</v>
      </c>
      <c r="N104" s="65"/>
      <c r="O104" s="66">
        <f t="shared" si="14"/>
        <v>0</v>
      </c>
      <c r="P104" s="67">
        <f t="shared" si="15"/>
        <v>0</v>
      </c>
      <c r="Q104" s="496"/>
      <c r="R104" s="496"/>
      <c r="S104" s="497"/>
      <c r="T104" s="498"/>
      <c r="U104" s="498"/>
      <c r="V104" s="498"/>
      <c r="W104" s="498"/>
      <c r="X104" s="498"/>
      <c r="Y104" s="498"/>
      <c r="Z104" s="498"/>
      <c r="AA104" s="498"/>
      <c r="AB104" s="498"/>
      <c r="AC104" s="498"/>
      <c r="AD104" s="498"/>
      <c r="AE104" s="498"/>
      <c r="AF104" s="498"/>
      <c r="AG104" s="498"/>
      <c r="AH104" s="498"/>
      <c r="AI104" s="498"/>
      <c r="AJ104" s="498"/>
      <c r="AK104" s="498"/>
      <c r="AL104" s="498"/>
      <c r="AM104" s="498"/>
      <c r="AN104" s="498"/>
      <c r="AO104" s="498"/>
      <c r="AP104" s="498"/>
      <c r="AQ104" s="498"/>
      <c r="AR104" s="498"/>
      <c r="AS104" s="498"/>
      <c r="AT104" s="498"/>
      <c r="AU104" s="498"/>
      <c r="AV104" s="498"/>
      <c r="AW104" s="498"/>
      <c r="AX104" s="498"/>
      <c r="AY104" s="498"/>
      <c r="AZ104" s="498"/>
      <c r="BA104" s="498"/>
      <c r="BB104" s="498"/>
      <c r="BC104" s="498"/>
      <c r="BD104" s="498"/>
      <c r="BE104" s="498"/>
      <c r="BF104" s="498"/>
      <c r="BG104" s="498"/>
      <c r="BH104" s="498"/>
      <c r="BI104" s="498"/>
      <c r="BJ104" s="498"/>
      <c r="BK104" s="498"/>
      <c r="BL104" s="498"/>
      <c r="BM104" s="498"/>
      <c r="BN104" s="498"/>
      <c r="BO104" s="498"/>
      <c r="BP104" s="498"/>
      <c r="BQ104" s="498"/>
    </row>
    <row r="105" spans="1:69" x14ac:dyDescent="0.35">
      <c r="A105" s="521"/>
      <c r="B105" s="60" t="s">
        <v>44</v>
      </c>
      <c r="C105" s="60"/>
      <c r="D105" s="61" t="s">
        <v>29</v>
      </c>
      <c r="E105" s="60"/>
      <c r="F105" s="27"/>
      <c r="G105" s="103">
        <f>+$G$48</f>
        <v>5.0000000000000001E-4</v>
      </c>
      <c r="H105" s="89">
        <f>+H101</f>
        <v>218.25400000000002</v>
      </c>
      <c r="I105" s="74">
        <f t="shared" si="21"/>
        <v>0.10912700000000002</v>
      </c>
      <c r="J105" s="65"/>
      <c r="K105" s="103">
        <f>+$G$48</f>
        <v>5.0000000000000001E-4</v>
      </c>
      <c r="L105" s="89">
        <f>+L101</f>
        <v>218.25400000000002</v>
      </c>
      <c r="M105" s="74">
        <f t="shared" si="22"/>
        <v>0.10912700000000002</v>
      </c>
      <c r="N105" s="65"/>
      <c r="O105" s="66">
        <f t="shared" si="14"/>
        <v>0</v>
      </c>
      <c r="P105" s="67">
        <f t="shared" si="15"/>
        <v>0</v>
      </c>
      <c r="Q105" s="496"/>
      <c r="R105" s="496"/>
      <c r="S105" s="497"/>
      <c r="T105" s="498"/>
      <c r="U105" s="498"/>
      <c r="V105" s="498"/>
      <c r="W105" s="498"/>
      <c r="X105" s="498"/>
      <c r="Y105" s="498"/>
      <c r="Z105" s="498"/>
      <c r="AA105" s="498"/>
      <c r="AB105" s="498"/>
      <c r="AC105" s="498"/>
      <c r="AD105" s="498"/>
      <c r="AE105" s="498"/>
      <c r="AF105" s="498"/>
      <c r="AG105" s="498"/>
      <c r="AH105" s="498"/>
      <c r="AI105" s="498"/>
      <c r="AJ105" s="498"/>
      <c r="AK105" s="498"/>
      <c r="AL105" s="498"/>
      <c r="AM105" s="498"/>
      <c r="AN105" s="498"/>
      <c r="AO105" s="498"/>
      <c r="AP105" s="498"/>
      <c r="AQ105" s="498"/>
      <c r="AR105" s="498"/>
      <c r="AS105" s="498"/>
      <c r="AT105" s="498"/>
      <c r="AU105" s="498"/>
      <c r="AV105" s="498"/>
      <c r="AW105" s="498"/>
      <c r="AX105" s="498"/>
      <c r="AY105" s="498"/>
      <c r="AZ105" s="498"/>
      <c r="BA105" s="498"/>
      <c r="BB105" s="498"/>
      <c r="BC105" s="498"/>
      <c r="BD105" s="498"/>
      <c r="BE105" s="498"/>
      <c r="BF105" s="498"/>
      <c r="BG105" s="498"/>
      <c r="BH105" s="498"/>
      <c r="BI105" s="498"/>
      <c r="BJ105" s="498"/>
      <c r="BK105" s="498"/>
      <c r="BL105" s="498"/>
      <c r="BM105" s="498"/>
      <c r="BN105" s="498"/>
      <c r="BO105" s="498"/>
      <c r="BP105" s="498"/>
      <c r="BQ105" s="498"/>
    </row>
    <row r="106" spans="1:69" x14ac:dyDescent="0.35">
      <c r="A106" s="521"/>
      <c r="B106" s="60" t="s">
        <v>45</v>
      </c>
      <c r="C106" s="60"/>
      <c r="D106" s="61" t="s">
        <v>29</v>
      </c>
      <c r="E106" s="60"/>
      <c r="F106" s="27"/>
      <c r="G106" s="103">
        <f>+$G$49</f>
        <v>4.0000000000000002E-4</v>
      </c>
      <c r="H106" s="89">
        <f>+H101</f>
        <v>218.25400000000002</v>
      </c>
      <c r="I106" s="74">
        <f t="shared" si="21"/>
        <v>8.7301600000000007E-2</v>
      </c>
      <c r="J106" s="65"/>
      <c r="K106" s="103">
        <f>+$G$49</f>
        <v>4.0000000000000002E-4</v>
      </c>
      <c r="L106" s="89">
        <f>+L101</f>
        <v>218.25400000000002</v>
      </c>
      <c r="M106" s="74">
        <f t="shared" si="22"/>
        <v>8.7301600000000007E-2</v>
      </c>
      <c r="N106" s="65"/>
      <c r="O106" s="66">
        <f t="shared" si="14"/>
        <v>0</v>
      </c>
      <c r="P106" s="67">
        <f t="shared" si="15"/>
        <v>0</v>
      </c>
      <c r="Q106" s="496"/>
      <c r="R106" s="496"/>
      <c r="S106" s="497"/>
      <c r="T106" s="498"/>
      <c r="U106" s="498"/>
      <c r="V106" s="498"/>
      <c r="W106" s="498"/>
      <c r="X106" s="498"/>
      <c r="Y106" s="498"/>
      <c r="Z106" s="498"/>
      <c r="AA106" s="498"/>
      <c r="AB106" s="498"/>
      <c r="AC106" s="498"/>
      <c r="AD106" s="498"/>
      <c r="AE106" s="498"/>
      <c r="AF106" s="498"/>
      <c r="AG106" s="498"/>
      <c r="AH106" s="498"/>
      <c r="AI106" s="498"/>
      <c r="AJ106" s="498"/>
      <c r="AK106" s="498"/>
      <c r="AL106" s="498"/>
      <c r="AM106" s="498"/>
      <c r="AN106" s="498"/>
      <c r="AO106" s="498"/>
      <c r="AP106" s="498"/>
      <c r="AQ106" s="498"/>
      <c r="AR106" s="498"/>
      <c r="AS106" s="498"/>
      <c r="AT106" s="498"/>
      <c r="AU106" s="498"/>
      <c r="AV106" s="498"/>
      <c r="AW106" s="498"/>
      <c r="AX106" s="498"/>
      <c r="AY106" s="498"/>
      <c r="AZ106" s="498"/>
      <c r="BA106" s="498"/>
      <c r="BB106" s="498"/>
      <c r="BC106" s="498"/>
      <c r="BD106" s="498"/>
      <c r="BE106" s="498"/>
      <c r="BF106" s="498"/>
      <c r="BG106" s="498"/>
      <c r="BH106" s="498"/>
      <c r="BI106" s="498"/>
      <c r="BJ106" s="498"/>
      <c r="BK106" s="498"/>
      <c r="BL106" s="498"/>
      <c r="BM106" s="498"/>
      <c r="BN106" s="498"/>
      <c r="BO106" s="498"/>
      <c r="BP106" s="498"/>
      <c r="BQ106" s="498"/>
    </row>
    <row r="107" spans="1:69" x14ac:dyDescent="0.35">
      <c r="A107" s="521"/>
      <c r="B107" s="60" t="s">
        <v>46</v>
      </c>
      <c r="C107" s="60"/>
      <c r="D107" s="61" t="s">
        <v>19</v>
      </c>
      <c r="E107" s="60"/>
      <c r="F107" s="27"/>
      <c r="G107" s="104">
        <f>+$G$50</f>
        <v>0.25</v>
      </c>
      <c r="H107" s="63">
        <v>1</v>
      </c>
      <c r="I107" s="64">
        <f t="shared" si="21"/>
        <v>0.25</v>
      </c>
      <c r="J107" s="65"/>
      <c r="K107" s="104">
        <f>+$G$50</f>
        <v>0.25</v>
      </c>
      <c r="L107" s="63">
        <v>1</v>
      </c>
      <c r="M107" s="64">
        <f t="shared" si="22"/>
        <v>0.25</v>
      </c>
      <c r="N107" s="65"/>
      <c r="O107" s="66">
        <f t="shared" si="14"/>
        <v>0</v>
      </c>
      <c r="P107" s="67">
        <f t="shared" si="15"/>
        <v>0</v>
      </c>
      <c r="Q107" s="496"/>
      <c r="R107" s="496"/>
      <c r="S107" s="497"/>
      <c r="T107" s="498"/>
      <c r="U107" s="498"/>
      <c r="V107" s="498"/>
      <c r="W107" s="498"/>
      <c r="X107" s="498"/>
      <c r="Y107" s="498"/>
      <c r="Z107" s="498"/>
      <c r="AA107" s="498"/>
      <c r="AB107" s="498"/>
      <c r="AC107" s="498"/>
      <c r="AD107" s="498"/>
      <c r="AE107" s="498"/>
      <c r="AF107" s="498"/>
      <c r="AG107" s="498"/>
      <c r="AH107" s="498"/>
      <c r="AI107" s="498"/>
      <c r="AJ107" s="498"/>
      <c r="AK107" s="498"/>
      <c r="AL107" s="498"/>
      <c r="AM107" s="498"/>
      <c r="AN107" s="498"/>
      <c r="AO107" s="498"/>
      <c r="AP107" s="498"/>
      <c r="AQ107" s="498"/>
      <c r="AR107" s="498"/>
      <c r="AS107" s="498"/>
      <c r="AT107" s="498"/>
      <c r="AU107" s="498"/>
      <c r="AV107" s="498"/>
      <c r="AW107" s="498"/>
      <c r="AX107" s="498"/>
      <c r="AY107" s="498"/>
      <c r="AZ107" s="498"/>
      <c r="BA107" s="498"/>
      <c r="BB107" s="498"/>
      <c r="BC107" s="498"/>
      <c r="BD107" s="498"/>
      <c r="BE107" s="498"/>
      <c r="BF107" s="498"/>
      <c r="BG107" s="498"/>
      <c r="BH107" s="498"/>
      <c r="BI107" s="498"/>
      <c r="BJ107" s="498"/>
      <c r="BK107" s="498"/>
      <c r="BL107" s="498"/>
      <c r="BM107" s="498"/>
      <c r="BN107" s="498"/>
      <c r="BO107" s="498"/>
      <c r="BP107" s="498"/>
      <c r="BQ107" s="498"/>
    </row>
    <row r="108" spans="1:69" x14ac:dyDescent="0.35">
      <c r="A108" s="521"/>
      <c r="B108" s="60" t="s">
        <v>47</v>
      </c>
      <c r="C108" s="60"/>
      <c r="D108" s="61" t="s">
        <v>29</v>
      </c>
      <c r="E108" s="60"/>
      <c r="F108" s="27"/>
      <c r="G108" s="103">
        <f>+$G$51</f>
        <v>8.2000000000000003E-2</v>
      </c>
      <c r="H108" s="89">
        <f>D181*$G$75</f>
        <v>135.68</v>
      </c>
      <c r="I108" s="74">
        <f t="shared" si="21"/>
        <v>11.125760000000001</v>
      </c>
      <c r="J108" s="65"/>
      <c r="K108" s="103">
        <f>+$G$51</f>
        <v>8.2000000000000003E-2</v>
      </c>
      <c r="L108" s="89">
        <f t="shared" ref="L108:L114" si="23">$H108</f>
        <v>135.68</v>
      </c>
      <c r="M108" s="74">
        <f t="shared" si="22"/>
        <v>11.125760000000001</v>
      </c>
      <c r="N108" s="65"/>
      <c r="O108" s="66">
        <f t="shared" si="14"/>
        <v>0</v>
      </c>
      <c r="P108" s="67">
        <f t="shared" si="15"/>
        <v>0</v>
      </c>
      <c r="Q108" s="496"/>
      <c r="R108" s="496"/>
      <c r="S108" s="497"/>
      <c r="T108" s="498"/>
      <c r="U108" s="498"/>
      <c r="V108" s="498"/>
      <c r="W108" s="498"/>
      <c r="X108" s="498"/>
      <c r="Y108" s="498"/>
      <c r="Z108" s="498"/>
      <c r="AA108" s="498"/>
      <c r="AB108" s="498"/>
      <c r="AC108" s="498"/>
      <c r="AD108" s="498"/>
      <c r="AE108" s="498"/>
      <c r="AF108" s="498"/>
      <c r="AG108" s="498"/>
      <c r="AH108" s="498"/>
      <c r="AI108" s="498"/>
      <c r="AJ108" s="498"/>
      <c r="AK108" s="498"/>
      <c r="AL108" s="498"/>
      <c r="AM108" s="498"/>
      <c r="AN108" s="498"/>
      <c r="AO108" s="498"/>
      <c r="AP108" s="498"/>
      <c r="AQ108" s="498"/>
      <c r="AR108" s="498"/>
      <c r="AS108" s="498"/>
      <c r="AT108" s="498"/>
      <c r="AU108" s="498"/>
      <c r="AV108" s="498"/>
      <c r="AW108" s="498"/>
      <c r="AX108" s="498"/>
      <c r="AY108" s="498"/>
      <c r="AZ108" s="498"/>
      <c r="BA108" s="498"/>
      <c r="BB108" s="498"/>
      <c r="BC108" s="498"/>
      <c r="BD108" s="498"/>
      <c r="BE108" s="498"/>
      <c r="BF108" s="498"/>
      <c r="BG108" s="498"/>
      <c r="BH108" s="498"/>
      <c r="BI108" s="498"/>
      <c r="BJ108" s="498"/>
      <c r="BK108" s="498"/>
      <c r="BL108" s="498"/>
      <c r="BM108" s="498"/>
      <c r="BN108" s="498"/>
      <c r="BO108" s="498"/>
      <c r="BP108" s="498"/>
      <c r="BQ108" s="498"/>
    </row>
    <row r="109" spans="1:69" x14ac:dyDescent="0.35">
      <c r="A109" s="521"/>
      <c r="B109" s="60" t="s">
        <v>48</v>
      </c>
      <c r="C109" s="60"/>
      <c r="D109" s="61" t="s">
        <v>29</v>
      </c>
      <c r="E109" s="60"/>
      <c r="F109" s="27"/>
      <c r="G109" s="103">
        <f>+$G$52</f>
        <v>0.113</v>
      </c>
      <c r="H109" s="89">
        <f>D182*$G$75</f>
        <v>38.159999999999997</v>
      </c>
      <c r="I109" s="74">
        <f t="shared" si="21"/>
        <v>4.3120799999999999</v>
      </c>
      <c r="J109" s="65"/>
      <c r="K109" s="103">
        <f>+$G$52</f>
        <v>0.113</v>
      </c>
      <c r="L109" s="89">
        <f t="shared" si="23"/>
        <v>38.159999999999997</v>
      </c>
      <c r="M109" s="74">
        <f t="shared" si="22"/>
        <v>4.3120799999999999</v>
      </c>
      <c r="N109" s="65"/>
      <c r="O109" s="66">
        <f t="shared" si="14"/>
        <v>0</v>
      </c>
      <c r="P109" s="67">
        <f t="shared" si="15"/>
        <v>0</v>
      </c>
      <c r="Q109" s="496"/>
      <c r="R109" s="496"/>
      <c r="S109" s="497"/>
      <c r="T109" s="498"/>
      <c r="U109" s="498"/>
      <c r="V109" s="498"/>
      <c r="W109" s="498"/>
      <c r="X109" s="498"/>
      <c r="Y109" s="498"/>
      <c r="Z109" s="498"/>
      <c r="AA109" s="498"/>
      <c r="AB109" s="498"/>
      <c r="AC109" s="498"/>
      <c r="AD109" s="498"/>
      <c r="AE109" s="498"/>
      <c r="AF109" s="498"/>
      <c r="AG109" s="498"/>
      <c r="AH109" s="498"/>
      <c r="AI109" s="498"/>
      <c r="AJ109" s="498"/>
      <c r="AK109" s="498"/>
      <c r="AL109" s="498"/>
      <c r="AM109" s="498"/>
      <c r="AN109" s="498"/>
      <c r="AO109" s="498"/>
      <c r="AP109" s="498"/>
      <c r="AQ109" s="498"/>
      <c r="AR109" s="498"/>
      <c r="AS109" s="498"/>
      <c r="AT109" s="498"/>
      <c r="AU109" s="498"/>
      <c r="AV109" s="498"/>
      <c r="AW109" s="498"/>
      <c r="AX109" s="498"/>
      <c r="AY109" s="498"/>
      <c r="AZ109" s="498"/>
      <c r="BA109" s="498"/>
      <c r="BB109" s="498"/>
      <c r="BC109" s="498"/>
      <c r="BD109" s="498"/>
      <c r="BE109" s="498"/>
      <c r="BF109" s="498"/>
      <c r="BG109" s="498"/>
      <c r="BH109" s="498"/>
      <c r="BI109" s="498"/>
      <c r="BJ109" s="498"/>
      <c r="BK109" s="498"/>
      <c r="BL109" s="498"/>
      <c r="BM109" s="498"/>
      <c r="BN109" s="498"/>
      <c r="BO109" s="498"/>
      <c r="BP109" s="498"/>
      <c r="BQ109" s="498"/>
    </row>
    <row r="110" spans="1:69" x14ac:dyDescent="0.35">
      <c r="A110" s="521"/>
      <c r="B110" s="60" t="s">
        <v>49</v>
      </c>
      <c r="C110" s="60"/>
      <c r="D110" s="61" t="s">
        <v>29</v>
      </c>
      <c r="E110" s="60"/>
      <c r="F110" s="27"/>
      <c r="G110" s="103">
        <f>+$G$53</f>
        <v>0.17</v>
      </c>
      <c r="H110" s="89">
        <f>D183*$G$75</f>
        <v>38.159999999999997</v>
      </c>
      <c r="I110" s="74">
        <f t="shared" si="21"/>
        <v>6.4871999999999996</v>
      </c>
      <c r="J110" s="65"/>
      <c r="K110" s="103">
        <f>+$G$53</f>
        <v>0.17</v>
      </c>
      <c r="L110" s="89">
        <f t="shared" si="23"/>
        <v>38.159999999999997</v>
      </c>
      <c r="M110" s="74">
        <f t="shared" si="22"/>
        <v>6.4871999999999996</v>
      </c>
      <c r="N110" s="65"/>
      <c r="O110" s="66">
        <f t="shared" si="14"/>
        <v>0</v>
      </c>
      <c r="P110" s="67">
        <f t="shared" si="15"/>
        <v>0</v>
      </c>
      <c r="Q110" s="496"/>
      <c r="R110" s="496"/>
      <c r="S110" s="497"/>
      <c r="T110" s="498"/>
      <c r="U110" s="498"/>
      <c r="V110" s="498"/>
      <c r="W110" s="498"/>
      <c r="X110" s="498"/>
      <c r="Y110" s="498"/>
      <c r="Z110" s="498"/>
      <c r="AA110" s="498"/>
      <c r="AB110" s="498"/>
      <c r="AC110" s="498"/>
      <c r="AD110" s="498"/>
      <c r="AE110" s="498"/>
      <c r="AF110" s="498"/>
      <c r="AG110" s="498"/>
      <c r="AH110" s="498"/>
      <c r="AI110" s="498"/>
      <c r="AJ110" s="498"/>
      <c r="AK110" s="498"/>
      <c r="AL110" s="498"/>
      <c r="AM110" s="498"/>
      <c r="AN110" s="498"/>
      <c r="AO110" s="498"/>
      <c r="AP110" s="498"/>
      <c r="AQ110" s="498"/>
      <c r="AR110" s="498"/>
      <c r="AS110" s="498"/>
      <c r="AT110" s="498"/>
      <c r="AU110" s="498"/>
      <c r="AV110" s="498"/>
      <c r="AW110" s="498"/>
      <c r="AX110" s="498"/>
      <c r="AY110" s="498"/>
      <c r="AZ110" s="498"/>
      <c r="BA110" s="498"/>
      <c r="BB110" s="498"/>
      <c r="BC110" s="498"/>
      <c r="BD110" s="498"/>
      <c r="BE110" s="498"/>
      <c r="BF110" s="498"/>
      <c r="BG110" s="498"/>
      <c r="BH110" s="498"/>
      <c r="BI110" s="498"/>
      <c r="BJ110" s="498"/>
      <c r="BK110" s="498"/>
      <c r="BL110" s="498"/>
      <c r="BM110" s="498"/>
      <c r="BN110" s="498"/>
      <c r="BO110" s="498"/>
      <c r="BP110" s="498"/>
      <c r="BQ110" s="498"/>
    </row>
    <row r="111" spans="1:69" x14ac:dyDescent="0.35">
      <c r="A111" s="521"/>
      <c r="B111" s="60" t="s">
        <v>50</v>
      </c>
      <c r="C111" s="60"/>
      <c r="D111" s="61" t="s">
        <v>29</v>
      </c>
      <c r="E111" s="60"/>
      <c r="F111" s="27"/>
      <c r="G111" s="103">
        <f>+$G$54</f>
        <v>9.8000000000000004E-2</v>
      </c>
      <c r="H111" s="89">
        <f>H54</f>
        <v>600</v>
      </c>
      <c r="I111" s="74">
        <f t="shared" si="21"/>
        <v>58.800000000000004</v>
      </c>
      <c r="J111" s="65"/>
      <c r="K111" s="103">
        <f>+$G$54</f>
        <v>9.8000000000000004E-2</v>
      </c>
      <c r="L111" s="89">
        <f t="shared" si="23"/>
        <v>600</v>
      </c>
      <c r="M111" s="74">
        <f t="shared" si="22"/>
        <v>58.800000000000004</v>
      </c>
      <c r="N111" s="65"/>
      <c r="O111" s="66">
        <f t="shared" si="14"/>
        <v>0</v>
      </c>
      <c r="P111" s="67">
        <f t="shared" si="15"/>
        <v>0</v>
      </c>
      <c r="Q111" s="496"/>
      <c r="R111" s="496"/>
      <c r="S111" s="497"/>
      <c r="T111" s="498"/>
      <c r="U111" s="498"/>
      <c r="V111" s="498"/>
      <c r="W111" s="498"/>
      <c r="X111" s="498"/>
      <c r="Y111" s="498"/>
      <c r="Z111" s="498"/>
      <c r="AA111" s="498"/>
      <c r="AB111" s="498"/>
      <c r="AC111" s="498"/>
      <c r="AD111" s="498"/>
      <c r="AE111" s="498"/>
      <c r="AF111" s="498"/>
      <c r="AG111" s="498"/>
      <c r="AH111" s="498"/>
      <c r="AI111" s="498"/>
      <c r="AJ111" s="498"/>
      <c r="AK111" s="498"/>
      <c r="AL111" s="498"/>
      <c r="AM111" s="498"/>
      <c r="AN111" s="498"/>
      <c r="AO111" s="498"/>
      <c r="AP111" s="498"/>
      <c r="AQ111" s="498"/>
      <c r="AR111" s="498"/>
      <c r="AS111" s="498"/>
      <c r="AT111" s="498"/>
      <c r="AU111" s="498"/>
      <c r="AV111" s="498"/>
      <c r="AW111" s="498"/>
      <c r="AX111" s="498"/>
      <c r="AY111" s="498"/>
      <c r="AZ111" s="498"/>
      <c r="BA111" s="498"/>
      <c r="BB111" s="498"/>
      <c r="BC111" s="498"/>
      <c r="BD111" s="498"/>
      <c r="BE111" s="498"/>
      <c r="BF111" s="498"/>
      <c r="BG111" s="498"/>
      <c r="BH111" s="498"/>
      <c r="BI111" s="498"/>
      <c r="BJ111" s="498"/>
      <c r="BK111" s="498"/>
      <c r="BL111" s="498"/>
      <c r="BM111" s="498"/>
      <c r="BN111" s="498"/>
      <c r="BO111" s="498"/>
      <c r="BP111" s="498"/>
      <c r="BQ111" s="498"/>
    </row>
    <row r="112" spans="1:69" x14ac:dyDescent="0.35">
      <c r="A112" s="521"/>
      <c r="B112" s="60" t="s">
        <v>51</v>
      </c>
      <c r="C112" s="60"/>
      <c r="D112" s="61" t="s">
        <v>29</v>
      </c>
      <c r="E112" s="60"/>
      <c r="F112" s="27"/>
      <c r="G112" s="103">
        <f>+$G$55</f>
        <v>0.115</v>
      </c>
      <c r="H112" s="89">
        <f>H55</f>
        <v>150</v>
      </c>
      <c r="I112" s="74">
        <f t="shared" si="21"/>
        <v>17.25</v>
      </c>
      <c r="J112" s="65"/>
      <c r="K112" s="103">
        <f>+$G$55</f>
        <v>0.115</v>
      </c>
      <c r="L112" s="89">
        <f t="shared" si="23"/>
        <v>150</v>
      </c>
      <c r="M112" s="74">
        <f t="shared" si="22"/>
        <v>17.25</v>
      </c>
      <c r="N112" s="65"/>
      <c r="O112" s="66">
        <f t="shared" si="14"/>
        <v>0</v>
      </c>
      <c r="P112" s="67">
        <f t="shared" si="15"/>
        <v>0</v>
      </c>
      <c r="Q112" s="496"/>
      <c r="R112" s="496"/>
      <c r="S112" s="497"/>
      <c r="T112" s="498"/>
      <c r="U112" s="498"/>
      <c r="V112" s="498"/>
      <c r="W112" s="498"/>
      <c r="X112" s="498"/>
      <c r="Y112" s="498"/>
      <c r="Z112" s="498"/>
      <c r="AA112" s="498"/>
      <c r="AB112" s="498"/>
      <c r="AC112" s="498"/>
      <c r="AD112" s="498"/>
      <c r="AE112" s="498"/>
      <c r="AF112" s="498"/>
      <c r="AG112" s="498"/>
      <c r="AH112" s="498"/>
      <c r="AI112" s="498"/>
      <c r="AJ112" s="498"/>
      <c r="AK112" s="498"/>
      <c r="AL112" s="498"/>
      <c r="AM112" s="498"/>
      <c r="AN112" s="498"/>
      <c r="AO112" s="498"/>
      <c r="AP112" s="498"/>
      <c r="AQ112" s="498"/>
      <c r="AR112" s="498"/>
      <c r="AS112" s="498"/>
      <c r="AT112" s="498"/>
      <c r="AU112" s="498"/>
      <c r="AV112" s="498"/>
      <c r="AW112" s="498"/>
      <c r="AX112" s="498"/>
      <c r="AY112" s="498"/>
      <c r="AZ112" s="498"/>
      <c r="BA112" s="498"/>
      <c r="BB112" s="498"/>
      <c r="BC112" s="498"/>
      <c r="BD112" s="498"/>
      <c r="BE112" s="498"/>
      <c r="BF112" s="498"/>
      <c r="BG112" s="498"/>
      <c r="BH112" s="498"/>
      <c r="BI112" s="498"/>
      <c r="BJ112" s="498"/>
      <c r="BK112" s="498"/>
      <c r="BL112" s="498"/>
      <c r="BM112" s="498"/>
      <c r="BN112" s="498"/>
      <c r="BO112" s="498"/>
      <c r="BP112" s="498"/>
      <c r="BQ112" s="498"/>
    </row>
    <row r="113" spans="1:69" x14ac:dyDescent="0.35">
      <c r="A113" s="521"/>
      <c r="B113" s="60" t="s">
        <v>52</v>
      </c>
      <c r="C113" s="60"/>
      <c r="D113" s="61" t="s">
        <v>29</v>
      </c>
      <c r="E113" s="60"/>
      <c r="F113" s="27"/>
      <c r="G113" s="103">
        <f>+$G$57</f>
        <v>0.26889999999999997</v>
      </c>
      <c r="H113" s="89">
        <f>H56</f>
        <v>0</v>
      </c>
      <c r="I113" s="74">
        <f t="shared" si="21"/>
        <v>0</v>
      </c>
      <c r="J113" s="65"/>
      <c r="K113" s="103">
        <f>+$G$57</f>
        <v>0.26889999999999997</v>
      </c>
      <c r="L113" s="89">
        <f t="shared" si="23"/>
        <v>0</v>
      </c>
      <c r="M113" s="74">
        <f t="shared" si="22"/>
        <v>0</v>
      </c>
      <c r="N113" s="65"/>
      <c r="O113" s="66">
        <f t="shared" si="14"/>
        <v>0</v>
      </c>
      <c r="P113" s="67" t="str">
        <f t="shared" si="15"/>
        <v/>
      </c>
      <c r="Q113" s="496"/>
      <c r="R113" s="496"/>
      <c r="S113" s="497"/>
      <c r="T113" s="498"/>
      <c r="U113" s="498"/>
      <c r="V113" s="498"/>
      <c r="W113" s="498"/>
      <c r="X113" s="498"/>
      <c r="Y113" s="498"/>
      <c r="Z113" s="498"/>
      <c r="AA113" s="498"/>
      <c r="AB113" s="498"/>
      <c r="AC113" s="498"/>
      <c r="AD113" s="498"/>
      <c r="AE113" s="498"/>
      <c r="AF113" s="498"/>
      <c r="AG113" s="498"/>
      <c r="AH113" s="498"/>
      <c r="AI113" s="498"/>
      <c r="AJ113" s="498"/>
      <c r="AK113" s="498"/>
      <c r="AL113" s="498"/>
      <c r="AM113" s="498"/>
      <c r="AN113" s="498"/>
      <c r="AO113" s="498"/>
      <c r="AP113" s="498"/>
      <c r="AQ113" s="498"/>
      <c r="AR113" s="498"/>
      <c r="AS113" s="498"/>
      <c r="AT113" s="498"/>
      <c r="AU113" s="498"/>
      <c r="AV113" s="498"/>
      <c r="AW113" s="498"/>
      <c r="AX113" s="498"/>
      <c r="AY113" s="498"/>
      <c r="AZ113" s="498"/>
      <c r="BA113" s="498"/>
      <c r="BB113" s="498"/>
      <c r="BC113" s="498"/>
      <c r="BD113" s="498"/>
      <c r="BE113" s="498"/>
      <c r="BF113" s="498"/>
      <c r="BG113" s="498"/>
      <c r="BH113" s="498"/>
      <c r="BI113" s="498"/>
      <c r="BJ113" s="498"/>
      <c r="BK113" s="498"/>
      <c r="BL113" s="498"/>
      <c r="BM113" s="498"/>
      <c r="BN113" s="498"/>
      <c r="BO113" s="498"/>
      <c r="BP113" s="498"/>
      <c r="BQ113" s="498"/>
    </row>
    <row r="114" spans="1:69" ht="15" thickBot="1" x14ac:dyDescent="0.4">
      <c r="A114" s="521"/>
      <c r="B114" s="60" t="s">
        <v>53</v>
      </c>
      <c r="C114" s="60"/>
      <c r="D114" s="61" t="s">
        <v>29</v>
      </c>
      <c r="E114" s="60"/>
      <c r="F114" s="27"/>
      <c r="G114" s="103">
        <f>+$G$57</f>
        <v>0.26889999999999997</v>
      </c>
      <c r="H114" s="89">
        <f>H57</f>
        <v>0</v>
      </c>
      <c r="I114" s="74">
        <f t="shared" si="21"/>
        <v>0</v>
      </c>
      <c r="J114" s="65"/>
      <c r="K114" s="103">
        <f>+$G$57</f>
        <v>0.26889999999999997</v>
      </c>
      <c r="L114" s="89">
        <f t="shared" si="23"/>
        <v>0</v>
      </c>
      <c r="M114" s="74">
        <f t="shared" si="22"/>
        <v>0</v>
      </c>
      <c r="N114" s="65"/>
      <c r="O114" s="66">
        <f t="shared" si="14"/>
        <v>0</v>
      </c>
      <c r="P114" s="67" t="str">
        <f t="shared" si="15"/>
        <v/>
      </c>
      <c r="Q114" s="496"/>
      <c r="R114" s="496"/>
      <c r="S114" s="497"/>
      <c r="T114" s="498"/>
      <c r="U114" s="498"/>
      <c r="V114" s="498"/>
      <c r="W114" s="498"/>
      <c r="X114" s="498"/>
      <c r="Y114" s="498"/>
      <c r="Z114" s="498"/>
      <c r="AA114" s="498"/>
      <c r="AB114" s="498"/>
      <c r="AC114" s="498"/>
      <c r="AD114" s="498"/>
      <c r="AE114" s="498"/>
      <c r="AF114" s="498"/>
      <c r="AG114" s="498"/>
      <c r="AH114" s="498"/>
      <c r="AI114" s="498"/>
      <c r="AJ114" s="498"/>
      <c r="AK114" s="498"/>
      <c r="AL114" s="498"/>
      <c r="AM114" s="498"/>
      <c r="AN114" s="498"/>
      <c r="AO114" s="498"/>
      <c r="AP114" s="498"/>
      <c r="AQ114" s="498"/>
      <c r="AR114" s="498"/>
      <c r="AS114" s="498"/>
      <c r="AT114" s="498"/>
      <c r="AU114" s="498"/>
      <c r="AV114" s="498"/>
      <c r="AW114" s="498"/>
      <c r="AX114" s="498"/>
      <c r="AY114" s="498"/>
      <c r="AZ114" s="498"/>
      <c r="BA114" s="498"/>
      <c r="BB114" s="498"/>
      <c r="BC114" s="498"/>
      <c r="BD114" s="498"/>
      <c r="BE114" s="498"/>
      <c r="BF114" s="498"/>
      <c r="BG114" s="498"/>
      <c r="BH114" s="498"/>
      <c r="BI114" s="498"/>
      <c r="BJ114" s="498"/>
      <c r="BK114" s="498"/>
      <c r="BL114" s="498"/>
      <c r="BM114" s="498"/>
      <c r="BN114" s="498"/>
      <c r="BO114" s="498"/>
      <c r="BP114" s="498"/>
      <c r="BQ114" s="498"/>
    </row>
    <row r="115" spans="1:69" ht="15" thickBot="1" x14ac:dyDescent="0.4">
      <c r="A115" s="521"/>
      <c r="B115" s="109"/>
      <c r="C115" s="110"/>
      <c r="D115" s="111"/>
      <c r="E115" s="110"/>
      <c r="F115" s="112"/>
      <c r="G115" s="113"/>
      <c r="H115" s="114"/>
      <c r="I115" s="115"/>
      <c r="J115" s="116"/>
      <c r="K115" s="113"/>
      <c r="L115" s="114"/>
      <c r="M115" s="115"/>
      <c r="N115" s="116"/>
      <c r="O115" s="117"/>
      <c r="P115" s="118"/>
      <c r="Q115" s="496"/>
      <c r="R115" s="496"/>
      <c r="S115" s="497"/>
      <c r="T115" s="498"/>
      <c r="U115" s="498"/>
      <c r="V115" s="498"/>
      <c r="W115" s="498"/>
      <c r="X115" s="498"/>
      <c r="Y115" s="498"/>
      <c r="Z115" s="498"/>
      <c r="AA115" s="498"/>
      <c r="AB115" s="498"/>
      <c r="AC115" s="498"/>
      <c r="AD115" s="498"/>
      <c r="AE115" s="498"/>
      <c r="AF115" s="498"/>
      <c r="AG115" s="498"/>
      <c r="AH115" s="498"/>
      <c r="AI115" s="498"/>
      <c r="AJ115" s="498"/>
      <c r="AK115" s="498"/>
      <c r="AL115" s="498"/>
      <c r="AM115" s="498"/>
      <c r="AN115" s="498"/>
      <c r="AO115" s="498"/>
      <c r="AP115" s="498"/>
      <c r="AQ115" s="498"/>
      <c r="AR115" s="498"/>
      <c r="AS115" s="498"/>
      <c r="AT115" s="498"/>
      <c r="AU115" s="498"/>
      <c r="AV115" s="498"/>
      <c r="AW115" s="498"/>
      <c r="AX115" s="498"/>
      <c r="AY115" s="498"/>
      <c r="AZ115" s="498"/>
      <c r="BA115" s="498"/>
      <c r="BB115" s="498"/>
      <c r="BC115" s="498"/>
      <c r="BD115" s="498"/>
      <c r="BE115" s="498"/>
      <c r="BF115" s="498"/>
      <c r="BG115" s="498"/>
      <c r="BH115" s="498"/>
      <c r="BI115" s="498"/>
      <c r="BJ115" s="498"/>
      <c r="BK115" s="498"/>
      <c r="BL115" s="498"/>
      <c r="BM115" s="498"/>
      <c r="BN115" s="498"/>
      <c r="BO115" s="498"/>
      <c r="BP115" s="498"/>
      <c r="BQ115" s="498"/>
    </row>
    <row r="116" spans="1:69" x14ac:dyDescent="0.35">
      <c r="A116" s="521"/>
      <c r="B116" s="119" t="s">
        <v>54</v>
      </c>
      <c r="C116" s="60"/>
      <c r="D116" s="26"/>
      <c r="E116" s="60"/>
      <c r="F116" s="120"/>
      <c r="G116" s="121"/>
      <c r="H116" s="121"/>
      <c r="I116" s="122">
        <f>SUM(I104:I110,I103)</f>
        <v>65.505677880821906</v>
      </c>
      <c r="J116" s="123"/>
      <c r="K116" s="121"/>
      <c r="L116" s="121"/>
      <c r="M116" s="122">
        <f>SUM(M104:M110,M103)</f>
        <v>67.131768810523866</v>
      </c>
      <c r="N116" s="123"/>
      <c r="O116" s="124">
        <f>M116-I116</f>
        <v>1.6260909297019595</v>
      </c>
      <c r="P116" s="125">
        <f>IF(OR(I116=0,M116=0),"",(O116/I116))</f>
        <v>2.4823663876288652E-2</v>
      </c>
      <c r="Q116" s="496"/>
      <c r="R116" s="496"/>
      <c r="S116" s="497"/>
      <c r="T116" s="498"/>
      <c r="U116" s="498"/>
      <c r="V116" s="498"/>
      <c r="W116" s="498"/>
      <c r="X116" s="498"/>
      <c r="Y116" s="498"/>
      <c r="Z116" s="498"/>
      <c r="AA116" s="498"/>
      <c r="AB116" s="498"/>
      <c r="AC116" s="498"/>
      <c r="AD116" s="498"/>
      <c r="AE116" s="498"/>
      <c r="AF116" s="498"/>
      <c r="AG116" s="498"/>
      <c r="AH116" s="498"/>
      <c r="AI116" s="498"/>
      <c r="AJ116" s="498"/>
      <c r="AK116" s="498"/>
      <c r="AL116" s="498"/>
      <c r="AM116" s="498"/>
      <c r="AN116" s="498"/>
      <c r="AO116" s="498"/>
      <c r="AP116" s="498"/>
      <c r="AQ116" s="498"/>
      <c r="AR116" s="498"/>
      <c r="AS116" s="498"/>
      <c r="AT116" s="498"/>
      <c r="AU116" s="498"/>
      <c r="AV116" s="498"/>
      <c r="AW116" s="498"/>
      <c r="AX116" s="498"/>
      <c r="AY116" s="498"/>
      <c r="AZ116" s="498"/>
      <c r="BA116" s="498"/>
      <c r="BB116" s="498"/>
      <c r="BC116" s="498"/>
      <c r="BD116" s="498"/>
      <c r="BE116" s="498"/>
      <c r="BF116" s="498"/>
      <c r="BG116" s="498"/>
      <c r="BH116" s="498"/>
      <c r="BI116" s="498"/>
      <c r="BJ116" s="498"/>
      <c r="BK116" s="498"/>
      <c r="BL116" s="498"/>
      <c r="BM116" s="498"/>
      <c r="BN116" s="498"/>
      <c r="BO116" s="498"/>
      <c r="BP116" s="498"/>
      <c r="BQ116" s="498"/>
    </row>
    <row r="117" spans="1:69" x14ac:dyDescent="0.35">
      <c r="A117" s="521"/>
      <c r="B117" s="119" t="s">
        <v>55</v>
      </c>
      <c r="C117" s="60"/>
      <c r="D117" s="26"/>
      <c r="E117" s="60"/>
      <c r="F117" s="120"/>
      <c r="G117" s="127">
        <f>G60</f>
        <v>-0.189</v>
      </c>
      <c r="H117" s="128"/>
      <c r="I117" s="66">
        <f>+I116*G117</f>
        <v>-12.38057311947534</v>
      </c>
      <c r="J117" s="123"/>
      <c r="K117" s="127">
        <f>$G$117</f>
        <v>-0.189</v>
      </c>
      <c r="L117" s="128"/>
      <c r="M117" s="66">
        <f>+M116*K117</f>
        <v>-12.687904305189011</v>
      </c>
      <c r="N117" s="123"/>
      <c r="O117" s="66">
        <f>M117-I117</f>
        <v>-0.30733118571367157</v>
      </c>
      <c r="P117" s="67">
        <f>IF(OR(I117=0,M117=0),"",(O117/I117))</f>
        <v>2.4823663876288756E-2</v>
      </c>
      <c r="Q117" s="496"/>
      <c r="R117" s="496"/>
      <c r="S117" s="497"/>
      <c r="T117" s="498"/>
      <c r="U117" s="498"/>
      <c r="V117" s="498"/>
      <c r="W117" s="498"/>
      <c r="X117" s="498"/>
      <c r="Y117" s="498"/>
      <c r="Z117" s="498"/>
      <c r="AA117" s="498"/>
      <c r="AB117" s="498"/>
      <c r="AC117" s="498"/>
      <c r="AD117" s="498"/>
      <c r="AE117" s="498"/>
      <c r="AF117" s="498"/>
      <c r="AG117" s="498"/>
      <c r="AH117" s="498"/>
      <c r="AI117" s="498"/>
      <c r="AJ117" s="498"/>
      <c r="AK117" s="498"/>
      <c r="AL117" s="498"/>
      <c r="AM117" s="498"/>
      <c r="AN117" s="498"/>
      <c r="AO117" s="498"/>
      <c r="AP117" s="498"/>
      <c r="AQ117" s="498"/>
      <c r="AR117" s="498"/>
      <c r="AS117" s="498"/>
      <c r="AT117" s="498"/>
      <c r="AU117" s="498"/>
      <c r="AV117" s="498"/>
      <c r="AW117" s="498"/>
      <c r="AX117" s="498"/>
      <c r="AY117" s="498"/>
      <c r="AZ117" s="498"/>
      <c r="BA117" s="498"/>
      <c r="BB117" s="498"/>
      <c r="BC117" s="498"/>
      <c r="BD117" s="498"/>
      <c r="BE117" s="498"/>
      <c r="BF117" s="498"/>
      <c r="BG117" s="498"/>
      <c r="BH117" s="498"/>
      <c r="BI117" s="498"/>
      <c r="BJ117" s="498"/>
      <c r="BK117" s="498"/>
      <c r="BL117" s="498"/>
      <c r="BM117" s="498"/>
      <c r="BN117" s="498"/>
      <c r="BO117" s="498"/>
      <c r="BP117" s="498"/>
      <c r="BQ117" s="498"/>
    </row>
    <row r="118" spans="1:69" x14ac:dyDescent="0.35">
      <c r="A118" s="521"/>
      <c r="B118" s="158" t="s">
        <v>56</v>
      </c>
      <c r="C118" s="60"/>
      <c r="D118" s="26"/>
      <c r="E118" s="60"/>
      <c r="F118" s="130"/>
      <c r="G118" s="131">
        <v>0.13</v>
      </c>
      <c r="H118" s="73"/>
      <c r="I118" s="66">
        <f>I116*G118</f>
        <v>8.5157381245068482</v>
      </c>
      <c r="J118" s="132"/>
      <c r="K118" s="131">
        <v>0.13</v>
      </c>
      <c r="L118" s="73"/>
      <c r="M118" s="66">
        <f>M116*K118</f>
        <v>8.7271299453681035</v>
      </c>
      <c r="N118" s="132"/>
      <c r="O118" s="66">
        <f>M118-I118</f>
        <v>0.2113918208612553</v>
      </c>
      <c r="P118" s="67">
        <f>IF(OR(I118=0,M118=0),"",(O118/I118))</f>
        <v>2.4823663876288718E-2</v>
      </c>
      <c r="Q118" s="496"/>
      <c r="R118" s="496"/>
      <c r="S118" s="497"/>
      <c r="T118" s="498"/>
      <c r="U118" s="498"/>
      <c r="V118" s="498"/>
      <c r="W118" s="498"/>
      <c r="X118" s="498"/>
      <c r="Y118" s="498"/>
      <c r="Z118" s="498"/>
      <c r="AA118" s="498"/>
      <c r="AB118" s="498"/>
      <c r="AC118" s="498"/>
      <c r="AD118" s="498"/>
      <c r="AE118" s="498"/>
      <c r="AF118" s="498"/>
      <c r="AG118" s="498"/>
      <c r="AH118" s="498"/>
      <c r="AI118" s="498"/>
      <c r="AJ118" s="498"/>
      <c r="AK118" s="498"/>
      <c r="AL118" s="498"/>
      <c r="AM118" s="498"/>
      <c r="AN118" s="498"/>
      <c r="AO118" s="498"/>
      <c r="AP118" s="498"/>
      <c r="AQ118" s="498"/>
      <c r="AR118" s="498"/>
      <c r="AS118" s="498"/>
      <c r="AT118" s="498"/>
      <c r="AU118" s="498"/>
      <c r="AV118" s="498"/>
      <c r="AW118" s="498"/>
      <c r="AX118" s="498"/>
      <c r="AY118" s="498"/>
      <c r="AZ118" s="498"/>
      <c r="BA118" s="498"/>
      <c r="BB118" s="498"/>
      <c r="BC118" s="498"/>
      <c r="BD118" s="498"/>
      <c r="BE118" s="498"/>
      <c r="BF118" s="498"/>
      <c r="BG118" s="498"/>
      <c r="BH118" s="498"/>
      <c r="BI118" s="498"/>
      <c r="BJ118" s="498"/>
      <c r="BK118" s="498"/>
      <c r="BL118" s="498"/>
      <c r="BM118" s="498"/>
      <c r="BN118" s="498"/>
      <c r="BO118" s="498"/>
      <c r="BP118" s="498"/>
      <c r="BQ118" s="498"/>
    </row>
    <row r="119" spans="1:69" ht="15" thickBot="1" x14ac:dyDescent="0.4">
      <c r="A119" s="521"/>
      <c r="B119" s="534" t="s">
        <v>57</v>
      </c>
      <c r="C119" s="534"/>
      <c r="D119" s="534"/>
      <c r="E119" s="159"/>
      <c r="F119" s="134"/>
      <c r="G119" s="135"/>
      <c r="H119" s="135"/>
      <c r="I119" s="136">
        <f>SUM(I116:I118)</f>
        <v>61.640842885853409</v>
      </c>
      <c r="J119" s="137"/>
      <c r="K119" s="135"/>
      <c r="L119" s="135"/>
      <c r="M119" s="136">
        <f>SUM(M116:M118)</f>
        <v>63.170994450702963</v>
      </c>
      <c r="N119" s="137"/>
      <c r="O119" s="138">
        <f>M119-I119</f>
        <v>1.5301515648495538</v>
      </c>
      <c r="P119" s="139">
        <f>IF(OR(I119=0,M119=0),"",(O119/I119))</f>
        <v>2.4823663876288819E-2</v>
      </c>
      <c r="Q119" s="496"/>
      <c r="R119" s="496"/>
      <c r="S119" s="497"/>
      <c r="T119" s="498"/>
      <c r="U119" s="498"/>
      <c r="V119" s="498"/>
      <c r="W119" s="498"/>
      <c r="X119" s="498"/>
      <c r="Y119" s="498"/>
      <c r="Z119" s="498"/>
      <c r="AA119" s="498"/>
      <c r="AB119" s="498"/>
      <c r="AC119" s="498"/>
      <c r="AD119" s="498"/>
      <c r="AE119" s="498"/>
      <c r="AF119" s="498"/>
      <c r="AG119" s="498"/>
      <c r="AH119" s="498"/>
      <c r="AI119" s="498"/>
      <c r="AJ119" s="498"/>
      <c r="AK119" s="498"/>
      <c r="AL119" s="498"/>
      <c r="AM119" s="498"/>
      <c r="AN119" s="498"/>
      <c r="AO119" s="498"/>
      <c r="AP119" s="498"/>
      <c r="AQ119" s="498"/>
      <c r="AR119" s="498"/>
      <c r="AS119" s="498"/>
      <c r="AT119" s="498"/>
      <c r="AU119" s="498"/>
      <c r="AV119" s="498"/>
      <c r="AW119" s="498"/>
      <c r="AX119" s="498"/>
      <c r="AY119" s="498"/>
      <c r="AZ119" s="498"/>
      <c r="BA119" s="498"/>
      <c r="BB119" s="498"/>
      <c r="BC119" s="498"/>
      <c r="BD119" s="498"/>
      <c r="BE119" s="498"/>
      <c r="BF119" s="498"/>
      <c r="BG119" s="498"/>
      <c r="BH119" s="498"/>
      <c r="BI119" s="498"/>
      <c r="BJ119" s="498"/>
      <c r="BK119" s="498"/>
      <c r="BL119" s="498"/>
      <c r="BM119" s="498"/>
      <c r="BN119" s="498"/>
      <c r="BO119" s="498"/>
      <c r="BP119" s="498"/>
      <c r="BQ119" s="498"/>
    </row>
    <row r="120" spans="1:69" ht="15" thickBot="1" x14ac:dyDescent="0.4">
      <c r="A120" s="523"/>
      <c r="B120" s="141" t="s">
        <v>58</v>
      </c>
      <c r="C120" s="142"/>
      <c r="D120" s="143"/>
      <c r="E120" s="142"/>
      <c r="F120" s="144"/>
      <c r="G120" s="113"/>
      <c r="H120" s="160"/>
      <c r="I120" s="161"/>
      <c r="J120" s="508"/>
      <c r="K120" s="113"/>
      <c r="L120" s="160"/>
      <c r="M120" s="161"/>
      <c r="N120" s="508"/>
      <c r="O120" s="162"/>
      <c r="P120" s="163"/>
      <c r="Q120" s="496"/>
      <c r="R120" s="496"/>
      <c r="S120" s="497"/>
      <c r="T120" s="498"/>
      <c r="U120" s="498"/>
      <c r="V120" s="498"/>
      <c r="W120" s="498"/>
      <c r="X120" s="498"/>
      <c r="Y120" s="498"/>
      <c r="Z120" s="498"/>
      <c r="AA120" s="498"/>
      <c r="AB120" s="498"/>
      <c r="AC120" s="498"/>
      <c r="AD120" s="498"/>
      <c r="AE120" s="498"/>
      <c r="AF120" s="498"/>
      <c r="AG120" s="498"/>
      <c r="AH120" s="498"/>
      <c r="AI120" s="498"/>
      <c r="AJ120" s="498"/>
      <c r="AK120" s="498"/>
      <c r="AL120" s="498"/>
      <c r="AM120" s="498"/>
      <c r="AN120" s="498"/>
      <c r="AO120" s="498"/>
      <c r="AP120" s="498"/>
      <c r="AQ120" s="498"/>
      <c r="AR120" s="498"/>
      <c r="AS120" s="498"/>
      <c r="AT120" s="498"/>
      <c r="AU120" s="498"/>
      <c r="AV120" s="498"/>
      <c r="AW120" s="498"/>
      <c r="AX120" s="498"/>
      <c r="AY120" s="498"/>
      <c r="AZ120" s="498"/>
      <c r="BA120" s="498"/>
      <c r="BB120" s="498"/>
      <c r="BC120" s="498"/>
      <c r="BD120" s="498"/>
      <c r="BE120" s="498"/>
      <c r="BF120" s="498"/>
      <c r="BG120" s="498"/>
      <c r="BH120" s="498"/>
      <c r="BI120" s="498"/>
      <c r="BJ120" s="498"/>
      <c r="BK120" s="498"/>
      <c r="BL120" s="498"/>
      <c r="BM120" s="498"/>
      <c r="BN120" s="498"/>
      <c r="BO120" s="498"/>
      <c r="BP120" s="498"/>
      <c r="BQ120" s="498"/>
    </row>
    <row r="121" spans="1:69" x14ac:dyDescent="0.35">
      <c r="A121" s="521"/>
      <c r="B121" s="19"/>
      <c r="C121" s="19"/>
      <c r="D121" s="26"/>
      <c r="E121" s="19"/>
      <c r="F121" s="19"/>
      <c r="G121" s="27"/>
      <c r="H121" s="27"/>
      <c r="I121" s="51"/>
      <c r="J121" s="27"/>
      <c r="K121" s="27"/>
      <c r="L121" s="27"/>
      <c r="M121" s="51"/>
      <c r="N121" s="27"/>
      <c r="O121" s="27"/>
      <c r="P121" s="27"/>
      <c r="Q121" s="501"/>
      <c r="R121" s="501"/>
      <c r="S121" s="498"/>
      <c r="T121" s="498"/>
      <c r="U121" s="498"/>
      <c r="V121" s="498"/>
      <c r="W121" s="498"/>
      <c r="X121" s="498"/>
      <c r="Y121" s="498"/>
      <c r="Z121" s="498"/>
      <c r="AA121" s="498"/>
      <c r="AB121" s="498"/>
      <c r="AC121" s="498"/>
      <c r="AD121" s="498"/>
      <c r="AE121" s="498"/>
      <c r="AF121" s="498"/>
      <c r="AG121" s="498"/>
      <c r="AH121" s="498"/>
      <c r="AI121" s="498"/>
      <c r="AJ121" s="498"/>
      <c r="AK121" s="498"/>
      <c r="AL121" s="498"/>
      <c r="AM121" s="498"/>
      <c r="AN121" s="498"/>
      <c r="AO121" s="498"/>
      <c r="AP121" s="498"/>
      <c r="AQ121" s="498"/>
      <c r="AR121" s="498"/>
      <c r="AS121" s="498"/>
      <c r="AT121" s="498"/>
      <c r="AU121" s="498"/>
      <c r="AV121" s="498"/>
      <c r="AW121" s="498"/>
      <c r="AX121" s="498"/>
      <c r="AY121" s="498"/>
      <c r="AZ121" s="498"/>
      <c r="BA121" s="498"/>
      <c r="BB121" s="498"/>
      <c r="BC121" s="498"/>
      <c r="BD121" s="498"/>
      <c r="BE121" s="498"/>
      <c r="BF121" s="498"/>
      <c r="BG121" s="498"/>
      <c r="BH121" s="498"/>
      <c r="BI121" s="498"/>
      <c r="BJ121" s="498"/>
      <c r="BK121" s="498"/>
      <c r="BL121" s="498"/>
      <c r="BM121" s="498"/>
      <c r="BN121" s="498"/>
      <c r="BO121" s="498"/>
      <c r="BP121" s="498"/>
      <c r="BQ121" s="498"/>
    </row>
    <row r="122" spans="1:69" x14ac:dyDescent="0.35">
      <c r="A122" s="521"/>
      <c r="B122" s="47" t="s">
        <v>59</v>
      </c>
      <c r="C122" s="19"/>
      <c r="D122" s="26"/>
      <c r="E122" s="19"/>
      <c r="F122" s="19"/>
      <c r="G122" s="151">
        <v>2.9499999999999998E-2</v>
      </c>
      <c r="H122" s="27"/>
      <c r="I122" s="27"/>
      <c r="J122" s="27"/>
      <c r="K122" s="151">
        <v>2.9499999999999998E-2</v>
      </c>
      <c r="L122" s="27"/>
      <c r="M122" s="27"/>
      <c r="N122" s="27"/>
      <c r="O122" s="27"/>
      <c r="P122" s="27"/>
      <c r="Q122" s="501"/>
      <c r="R122" s="501"/>
      <c r="S122" s="498"/>
      <c r="T122" s="498"/>
      <c r="U122" s="498"/>
      <c r="V122" s="498"/>
      <c r="W122" s="498"/>
      <c r="X122" s="498"/>
      <c r="Y122" s="498"/>
      <c r="Z122" s="498"/>
      <c r="AA122" s="498"/>
      <c r="AB122" s="498"/>
      <c r="AC122" s="498"/>
      <c r="AD122" s="498"/>
      <c r="AE122" s="498"/>
      <c r="AF122" s="498"/>
      <c r="AG122" s="498"/>
      <c r="AH122" s="498"/>
      <c r="AI122" s="498"/>
      <c r="AJ122" s="498"/>
      <c r="AK122" s="498"/>
      <c r="AL122" s="498"/>
      <c r="AM122" s="498"/>
      <c r="AN122" s="498"/>
      <c r="AO122" s="498"/>
      <c r="AP122" s="498"/>
      <c r="AQ122" s="498"/>
      <c r="AR122" s="498"/>
      <c r="AS122" s="498"/>
      <c r="AT122" s="498"/>
      <c r="AU122" s="498"/>
      <c r="AV122" s="498"/>
      <c r="AW122" s="498"/>
      <c r="AX122" s="498"/>
      <c r="AY122" s="498"/>
      <c r="AZ122" s="498"/>
      <c r="BA122" s="498"/>
      <c r="BB122" s="498"/>
      <c r="BC122" s="498"/>
      <c r="BD122" s="498"/>
      <c r="BE122" s="498"/>
      <c r="BF122" s="498"/>
      <c r="BG122" s="498"/>
      <c r="BH122" s="498"/>
      <c r="BI122" s="498"/>
      <c r="BJ122" s="498"/>
      <c r="BK122" s="498"/>
      <c r="BL122" s="498"/>
      <c r="BM122" s="498"/>
      <c r="BN122" s="498"/>
      <c r="BO122" s="498"/>
      <c r="BP122" s="498"/>
      <c r="BQ122" s="498"/>
    </row>
    <row r="123" spans="1:69" x14ac:dyDescent="0.35">
      <c r="Q123" s="502"/>
      <c r="R123" s="502"/>
      <c r="S123" s="498"/>
      <c r="T123" s="498"/>
      <c r="U123" s="498"/>
      <c r="V123" s="498"/>
      <c r="W123" s="498"/>
      <c r="X123" s="498"/>
      <c r="Y123" s="498"/>
      <c r="Z123" s="498"/>
      <c r="AA123" s="498"/>
      <c r="AB123" s="498"/>
      <c r="AC123" s="498"/>
      <c r="AD123" s="498"/>
      <c r="AE123" s="498"/>
      <c r="AF123" s="498"/>
      <c r="AG123" s="498"/>
      <c r="AH123" s="498"/>
      <c r="AI123" s="498"/>
      <c r="AJ123" s="498"/>
      <c r="AK123" s="498"/>
      <c r="AL123" s="498"/>
      <c r="AM123" s="498"/>
      <c r="AN123" s="498"/>
      <c r="AO123" s="498"/>
      <c r="AP123" s="498"/>
      <c r="AQ123" s="498"/>
      <c r="AR123" s="498"/>
      <c r="AS123" s="498"/>
      <c r="AT123" s="498"/>
      <c r="AU123" s="498"/>
      <c r="AV123" s="498"/>
      <c r="AW123" s="498"/>
      <c r="AX123" s="498"/>
      <c r="AY123" s="498"/>
      <c r="AZ123" s="498"/>
      <c r="BA123" s="498"/>
      <c r="BB123" s="498"/>
      <c r="BC123" s="498"/>
      <c r="BD123" s="498"/>
      <c r="BE123" s="498"/>
      <c r="BF123" s="498"/>
      <c r="BG123" s="498"/>
      <c r="BH123" s="498"/>
      <c r="BI123" s="498"/>
      <c r="BJ123" s="498"/>
      <c r="BK123" s="498"/>
      <c r="BL123" s="498"/>
      <c r="BM123" s="498"/>
      <c r="BN123" s="498"/>
      <c r="BO123" s="498"/>
      <c r="BP123" s="498"/>
      <c r="BQ123" s="498"/>
    </row>
    <row r="124" spans="1:69" ht="18" x14ac:dyDescent="0.4">
      <c r="A124" s="521"/>
      <c r="B124" s="529" t="s">
        <v>0</v>
      </c>
      <c r="C124" s="529"/>
      <c r="D124" s="529"/>
      <c r="E124" s="529"/>
      <c r="F124" s="529"/>
      <c r="G124" s="529"/>
      <c r="H124" s="529"/>
      <c r="I124" s="529"/>
      <c r="J124" s="529"/>
      <c r="Q124" s="502"/>
      <c r="R124" s="502"/>
      <c r="S124" s="498"/>
      <c r="T124" s="498"/>
      <c r="U124" s="498"/>
      <c r="V124" s="498"/>
      <c r="W124" s="498"/>
      <c r="X124" s="498"/>
      <c r="Y124" s="498"/>
      <c r="Z124" s="498"/>
      <c r="AA124" s="498"/>
      <c r="AB124" s="498"/>
      <c r="AC124" s="498"/>
      <c r="AD124" s="498"/>
      <c r="AE124" s="498"/>
      <c r="AF124" s="498"/>
      <c r="AG124" s="498"/>
      <c r="AH124" s="498"/>
      <c r="AI124" s="498"/>
      <c r="AJ124" s="498"/>
      <c r="AK124" s="498"/>
      <c r="AL124" s="498"/>
      <c r="AM124" s="498"/>
      <c r="AN124" s="498"/>
      <c r="AO124" s="498"/>
      <c r="AP124" s="498"/>
      <c r="AQ124" s="498"/>
      <c r="AR124" s="498"/>
      <c r="AS124" s="498"/>
      <c r="AT124" s="498"/>
      <c r="AU124" s="498"/>
      <c r="AV124" s="498"/>
      <c r="AW124" s="498"/>
      <c r="AX124" s="498"/>
      <c r="AY124" s="498"/>
      <c r="AZ124" s="498"/>
      <c r="BA124" s="498"/>
      <c r="BB124" s="498"/>
      <c r="BC124" s="498"/>
      <c r="BD124" s="498"/>
      <c r="BE124" s="498"/>
      <c r="BF124" s="498"/>
      <c r="BG124" s="498"/>
      <c r="BH124" s="498"/>
      <c r="BI124" s="498"/>
      <c r="BJ124" s="498"/>
      <c r="BK124" s="498"/>
      <c r="BL124" s="498"/>
      <c r="BM124" s="498"/>
      <c r="BN124" s="498"/>
      <c r="BO124" s="498"/>
      <c r="BP124" s="498"/>
      <c r="BQ124" s="498"/>
    </row>
    <row r="125" spans="1:69" ht="18" x14ac:dyDescent="0.4">
      <c r="A125" s="521"/>
      <c r="B125" s="529" t="s">
        <v>1</v>
      </c>
      <c r="C125" s="529"/>
      <c r="D125" s="529"/>
      <c r="E125" s="529"/>
      <c r="F125" s="529"/>
      <c r="G125" s="529"/>
      <c r="H125" s="529"/>
      <c r="I125" s="529"/>
      <c r="J125" s="529"/>
      <c r="Q125" s="502"/>
      <c r="R125" s="502"/>
      <c r="S125" s="498"/>
      <c r="T125" s="498"/>
      <c r="U125" s="498"/>
      <c r="V125" s="498"/>
      <c r="W125" s="498"/>
      <c r="X125" s="498"/>
      <c r="Y125" s="498"/>
      <c r="Z125" s="498"/>
      <c r="AA125" s="498"/>
      <c r="AB125" s="498"/>
      <c r="AC125" s="498"/>
      <c r="AD125" s="498"/>
      <c r="AE125" s="498"/>
      <c r="AF125" s="498"/>
      <c r="AG125" s="498"/>
      <c r="AH125" s="498"/>
      <c r="AI125" s="498"/>
      <c r="AJ125" s="498"/>
      <c r="AK125" s="498"/>
      <c r="AL125" s="498"/>
      <c r="AM125" s="498"/>
      <c r="AN125" s="498"/>
      <c r="AO125" s="498"/>
      <c r="AP125" s="498"/>
      <c r="AQ125" s="498"/>
      <c r="AR125" s="498"/>
      <c r="AS125" s="498"/>
      <c r="AT125" s="498"/>
      <c r="AU125" s="498"/>
      <c r="AV125" s="498"/>
      <c r="AW125" s="498"/>
      <c r="AX125" s="498"/>
      <c r="AY125" s="498"/>
      <c r="AZ125" s="498"/>
      <c r="BA125" s="498"/>
      <c r="BB125" s="498"/>
      <c r="BC125" s="498"/>
      <c r="BD125" s="498"/>
      <c r="BE125" s="498"/>
      <c r="BF125" s="498"/>
      <c r="BG125" s="498"/>
      <c r="BH125" s="498"/>
      <c r="BI125" s="498"/>
      <c r="BJ125" s="498"/>
      <c r="BK125" s="498"/>
      <c r="BL125" s="498"/>
      <c r="BM125" s="498"/>
      <c r="BN125" s="498"/>
      <c r="BO125" s="498"/>
      <c r="BP125" s="498"/>
      <c r="BQ125" s="498"/>
    </row>
    <row r="126" spans="1:69" x14ac:dyDescent="0.35">
      <c r="A126" s="521"/>
      <c r="B126" s="19"/>
      <c r="C126" s="19"/>
      <c r="D126" s="26"/>
      <c r="E126" s="19"/>
      <c r="F126" s="19"/>
      <c r="G126" s="27"/>
      <c r="H126" s="27"/>
      <c r="Q126" s="502"/>
      <c r="R126" s="502"/>
      <c r="S126" s="498"/>
      <c r="T126" s="498"/>
      <c r="U126" s="498"/>
      <c r="V126" s="498"/>
      <c r="W126" s="498"/>
      <c r="X126" s="498"/>
      <c r="Y126" s="498"/>
      <c r="Z126" s="498"/>
      <c r="AA126" s="498"/>
      <c r="AB126" s="498"/>
      <c r="AC126" s="498"/>
      <c r="AD126" s="498"/>
      <c r="AE126" s="498"/>
      <c r="AF126" s="498"/>
      <c r="AG126" s="498"/>
      <c r="AH126" s="498"/>
      <c r="AI126" s="498"/>
      <c r="AJ126" s="498"/>
      <c r="AK126" s="498"/>
      <c r="AL126" s="498"/>
      <c r="AM126" s="498"/>
      <c r="AN126" s="498"/>
      <c r="AO126" s="498"/>
      <c r="AP126" s="498"/>
      <c r="AQ126" s="498"/>
      <c r="AR126" s="498"/>
      <c r="AS126" s="498"/>
      <c r="AT126" s="498"/>
      <c r="AU126" s="498"/>
      <c r="AV126" s="498"/>
      <c r="AW126" s="498"/>
      <c r="AX126" s="498"/>
      <c r="AY126" s="498"/>
      <c r="AZ126" s="498"/>
      <c r="BA126" s="498"/>
      <c r="BB126" s="498"/>
      <c r="BC126" s="498"/>
      <c r="BD126" s="498"/>
      <c r="BE126" s="498"/>
      <c r="BF126" s="498"/>
      <c r="BG126" s="498"/>
      <c r="BH126" s="498"/>
      <c r="BI126" s="498"/>
      <c r="BJ126" s="498"/>
      <c r="BK126" s="498"/>
      <c r="BL126" s="498"/>
      <c r="BM126" s="498"/>
      <c r="BN126" s="498"/>
      <c r="BO126" s="498"/>
      <c r="BP126" s="498"/>
      <c r="BQ126" s="498"/>
    </row>
    <row r="127" spans="1:69" x14ac:dyDescent="0.35">
      <c r="A127" s="521"/>
      <c r="B127" s="19"/>
      <c r="C127" s="19"/>
      <c r="D127" s="26"/>
      <c r="E127" s="19"/>
      <c r="F127" s="19"/>
      <c r="G127" s="27"/>
      <c r="H127" s="27"/>
      <c r="N127" s="153">
        <v>2</v>
      </c>
      <c r="Q127" s="502"/>
      <c r="R127" s="502"/>
      <c r="S127" s="498"/>
      <c r="T127" s="498"/>
      <c r="U127" s="498"/>
      <c r="V127" s="498"/>
      <c r="W127" s="498"/>
      <c r="X127" s="498"/>
      <c r="Y127" s="498"/>
      <c r="Z127" s="498"/>
      <c r="AA127" s="498"/>
      <c r="AB127" s="498"/>
      <c r="AC127" s="498"/>
      <c r="AD127" s="498"/>
      <c r="AE127" s="498"/>
      <c r="AF127" s="498"/>
      <c r="AG127" s="498"/>
      <c r="AH127" s="498"/>
      <c r="AI127" s="498"/>
      <c r="AJ127" s="498"/>
      <c r="AK127" s="498"/>
      <c r="AL127" s="498"/>
      <c r="AM127" s="498"/>
      <c r="AN127" s="498"/>
      <c r="AO127" s="498"/>
      <c r="AP127" s="498"/>
      <c r="AQ127" s="498"/>
      <c r="AR127" s="498"/>
      <c r="AS127" s="498"/>
      <c r="AT127" s="498"/>
      <c r="AU127" s="498"/>
      <c r="AV127" s="498"/>
      <c r="AW127" s="498"/>
      <c r="AX127" s="498"/>
      <c r="AY127" s="498"/>
      <c r="AZ127" s="498"/>
      <c r="BA127" s="498"/>
      <c r="BB127" s="498"/>
      <c r="BC127" s="498"/>
      <c r="BD127" s="498"/>
      <c r="BE127" s="498"/>
      <c r="BF127" s="498"/>
      <c r="BG127" s="498"/>
      <c r="BH127" s="498"/>
      <c r="BI127" s="498"/>
      <c r="BJ127" s="498"/>
      <c r="BK127" s="498"/>
      <c r="BL127" s="498"/>
      <c r="BM127" s="498"/>
      <c r="BN127" s="498"/>
      <c r="BO127" s="498"/>
      <c r="BP127" s="498"/>
      <c r="BQ127" s="498"/>
    </row>
    <row r="128" spans="1:69" ht="15.5" x14ac:dyDescent="0.35">
      <c r="A128" s="521"/>
      <c r="B128" s="28" t="s">
        <v>2</v>
      </c>
      <c r="C128" s="19"/>
      <c r="D128" s="530" t="s">
        <v>3</v>
      </c>
      <c r="E128" s="530"/>
      <c r="F128" s="530"/>
      <c r="G128" s="530"/>
      <c r="H128" s="530"/>
      <c r="I128" s="530"/>
      <c r="J128" s="530"/>
      <c r="Q128" s="502"/>
      <c r="R128" s="502"/>
      <c r="S128" s="498"/>
      <c r="T128" s="498"/>
      <c r="U128" s="498"/>
      <c r="V128" s="498"/>
      <c r="W128" s="498"/>
      <c r="X128" s="498"/>
      <c r="Y128" s="498"/>
      <c r="Z128" s="498"/>
      <c r="AA128" s="498"/>
      <c r="AB128" s="498"/>
      <c r="AC128" s="498"/>
      <c r="AD128" s="498"/>
      <c r="AE128" s="498"/>
      <c r="AF128" s="498"/>
      <c r="AG128" s="498"/>
      <c r="AH128" s="498"/>
      <c r="AI128" s="498"/>
      <c r="AJ128" s="498"/>
      <c r="AK128" s="498"/>
      <c r="AL128" s="498"/>
      <c r="AM128" s="498"/>
      <c r="AN128" s="498"/>
      <c r="AO128" s="498"/>
      <c r="AP128" s="498"/>
      <c r="AQ128" s="498"/>
      <c r="AR128" s="498"/>
      <c r="AS128" s="498"/>
      <c r="AT128" s="498"/>
      <c r="AU128" s="498"/>
      <c r="AV128" s="498"/>
      <c r="AW128" s="498"/>
      <c r="AX128" s="498"/>
      <c r="AY128" s="498"/>
      <c r="AZ128" s="498"/>
      <c r="BA128" s="498"/>
      <c r="BB128" s="498"/>
      <c r="BC128" s="498"/>
      <c r="BD128" s="498"/>
      <c r="BE128" s="498"/>
      <c r="BF128" s="498"/>
      <c r="BG128" s="498"/>
      <c r="BH128" s="498"/>
      <c r="BI128" s="498"/>
      <c r="BJ128" s="498"/>
      <c r="BK128" s="498"/>
      <c r="BL128" s="498"/>
      <c r="BM128" s="498"/>
      <c r="BN128" s="498"/>
      <c r="BO128" s="498"/>
      <c r="BP128" s="498"/>
      <c r="BQ128" s="498"/>
    </row>
    <row r="129" spans="1:69" ht="15.5" x14ac:dyDescent="0.35">
      <c r="A129" s="521"/>
      <c r="B129" s="30"/>
      <c r="C129" s="19"/>
      <c r="D129" s="31"/>
      <c r="E129" s="32"/>
      <c r="F129" s="33"/>
      <c r="G129" s="34"/>
      <c r="H129" s="34"/>
      <c r="I129" s="34"/>
      <c r="J129" s="34"/>
      <c r="K129" s="38"/>
      <c r="L129" s="38"/>
      <c r="M129" s="34"/>
      <c r="N129" s="38"/>
      <c r="O129" s="38"/>
      <c r="P129" s="38"/>
      <c r="Q129" s="501"/>
      <c r="R129" s="501"/>
      <c r="S129" s="503"/>
      <c r="T129" s="498"/>
      <c r="U129" s="498"/>
      <c r="V129" s="498"/>
      <c r="W129" s="498"/>
      <c r="X129" s="498"/>
      <c r="Y129" s="498"/>
      <c r="Z129" s="498"/>
      <c r="AA129" s="498"/>
      <c r="AB129" s="498"/>
      <c r="AC129" s="498"/>
      <c r="AD129" s="498"/>
      <c r="AE129" s="498"/>
      <c r="AF129" s="498"/>
      <c r="AG129" s="498"/>
      <c r="AH129" s="498"/>
      <c r="AI129" s="498"/>
      <c r="AJ129" s="498"/>
      <c r="AK129" s="498"/>
      <c r="AL129" s="498"/>
      <c r="AM129" s="498"/>
      <c r="AN129" s="498"/>
      <c r="AO129" s="498"/>
      <c r="AP129" s="498"/>
      <c r="AQ129" s="498"/>
      <c r="AR129" s="498"/>
      <c r="AS129" s="498"/>
      <c r="AT129" s="498"/>
      <c r="AU129" s="498"/>
      <c r="AV129" s="498"/>
      <c r="AW129" s="498"/>
      <c r="AX129" s="498"/>
      <c r="AY129" s="498"/>
      <c r="AZ129" s="498"/>
      <c r="BA129" s="498"/>
      <c r="BB129" s="498"/>
      <c r="BC129" s="498"/>
      <c r="BD129" s="498"/>
      <c r="BE129" s="498"/>
      <c r="BF129" s="498"/>
      <c r="BG129" s="498"/>
      <c r="BH129" s="498"/>
      <c r="BI129" s="498"/>
      <c r="BJ129" s="498"/>
      <c r="BK129" s="498"/>
      <c r="BL129" s="498"/>
      <c r="BM129" s="498"/>
      <c r="BN129" s="498"/>
      <c r="BO129" s="498"/>
      <c r="BP129" s="498"/>
      <c r="BQ129" s="498"/>
    </row>
    <row r="130" spans="1:69" ht="15.5" x14ac:dyDescent="0.35">
      <c r="A130" s="521"/>
      <c r="B130" s="28" t="s">
        <v>4</v>
      </c>
      <c r="C130" s="19"/>
      <c r="D130" s="40" t="s">
        <v>5</v>
      </c>
      <c r="E130" s="32"/>
      <c r="F130" s="33"/>
      <c r="G130" s="38"/>
      <c r="H130" s="34"/>
      <c r="I130" s="41"/>
      <c r="J130" s="34"/>
      <c r="K130" s="44"/>
      <c r="L130" s="38"/>
      <c r="M130" s="41"/>
      <c r="N130" s="38"/>
      <c r="O130" s="42"/>
      <c r="P130" s="43"/>
      <c r="Q130" s="501"/>
      <c r="R130" s="501"/>
      <c r="S130" s="503"/>
      <c r="T130" s="498"/>
      <c r="U130" s="498"/>
      <c r="V130" s="498"/>
      <c r="W130" s="498"/>
      <c r="X130" s="498"/>
      <c r="Y130" s="498"/>
      <c r="Z130" s="498"/>
      <c r="AA130" s="498"/>
      <c r="AB130" s="498"/>
      <c r="AC130" s="498"/>
      <c r="AD130" s="498"/>
      <c r="AE130" s="498"/>
      <c r="AF130" s="498"/>
      <c r="AG130" s="498"/>
      <c r="AH130" s="498"/>
      <c r="AI130" s="498"/>
      <c r="AJ130" s="498"/>
      <c r="AK130" s="498"/>
      <c r="AL130" s="498"/>
      <c r="AM130" s="498"/>
      <c r="AN130" s="498"/>
      <c r="AO130" s="498"/>
      <c r="AP130" s="498"/>
      <c r="AQ130" s="498"/>
      <c r="AR130" s="498"/>
      <c r="AS130" s="498"/>
      <c r="AT130" s="498"/>
      <c r="AU130" s="498"/>
      <c r="AV130" s="498"/>
      <c r="AW130" s="498"/>
      <c r="AX130" s="498"/>
      <c r="AY130" s="498"/>
      <c r="AZ130" s="498"/>
      <c r="BA130" s="498"/>
      <c r="BB130" s="498"/>
      <c r="BC130" s="498"/>
      <c r="BD130" s="498"/>
      <c r="BE130" s="498"/>
      <c r="BF130" s="498"/>
      <c r="BG130" s="498"/>
      <c r="BH130" s="498"/>
      <c r="BI130" s="498"/>
      <c r="BJ130" s="498"/>
      <c r="BK130" s="498"/>
      <c r="BL130" s="498"/>
      <c r="BM130" s="498"/>
      <c r="BN130" s="498"/>
      <c r="BO130" s="498"/>
      <c r="BP130" s="498"/>
      <c r="BQ130" s="498"/>
    </row>
    <row r="131" spans="1:69" ht="15.5" x14ac:dyDescent="0.35">
      <c r="A131" s="521"/>
      <c r="B131" s="30"/>
      <c r="C131" s="19"/>
      <c r="D131" s="31"/>
      <c r="E131" s="32"/>
      <c r="F131" s="32"/>
      <c r="G131" s="31"/>
      <c r="H131" s="31"/>
      <c r="I131" s="31"/>
      <c r="J131" s="31"/>
      <c r="Q131" s="502"/>
      <c r="R131" s="502"/>
      <c r="S131" s="498"/>
      <c r="T131" s="498"/>
      <c r="U131" s="498"/>
      <c r="V131" s="498"/>
      <c r="W131" s="498"/>
      <c r="X131" s="498"/>
      <c r="Y131" s="498"/>
      <c r="Z131" s="498"/>
      <c r="AA131" s="498"/>
      <c r="AB131" s="498"/>
      <c r="AC131" s="498"/>
      <c r="AD131" s="498"/>
      <c r="AE131" s="498"/>
      <c r="AF131" s="498"/>
      <c r="AG131" s="498"/>
      <c r="AH131" s="498"/>
      <c r="AI131" s="498"/>
      <c r="AJ131" s="498"/>
      <c r="AK131" s="498"/>
      <c r="AL131" s="498"/>
      <c r="AM131" s="498"/>
      <c r="AN131" s="498"/>
      <c r="AO131" s="498"/>
      <c r="AP131" s="498"/>
      <c r="AQ131" s="498"/>
      <c r="AR131" s="498"/>
      <c r="AS131" s="498"/>
      <c r="AT131" s="498"/>
      <c r="AU131" s="498"/>
      <c r="AV131" s="498"/>
      <c r="AW131" s="498"/>
      <c r="AX131" s="498"/>
      <c r="AY131" s="498"/>
      <c r="AZ131" s="498"/>
      <c r="BA131" s="498"/>
      <c r="BB131" s="498"/>
      <c r="BC131" s="498"/>
      <c r="BD131" s="498"/>
      <c r="BE131" s="498"/>
      <c r="BF131" s="498"/>
      <c r="BG131" s="498"/>
      <c r="BH131" s="498"/>
      <c r="BI131" s="498"/>
      <c r="BJ131" s="498"/>
      <c r="BK131" s="498"/>
      <c r="BL131" s="498"/>
      <c r="BM131" s="498"/>
      <c r="BN131" s="498"/>
      <c r="BO131" s="498"/>
      <c r="BP131" s="498"/>
      <c r="BQ131" s="498"/>
    </row>
    <row r="132" spans="1:69" x14ac:dyDescent="0.35">
      <c r="A132" s="521"/>
      <c r="B132" s="45"/>
      <c r="C132" s="19"/>
      <c r="D132" s="46" t="s">
        <v>6</v>
      </c>
      <c r="E132" s="47"/>
      <c r="F132" s="19"/>
      <c r="G132" s="48">
        <v>650</v>
      </c>
      <c r="H132" s="49" t="s">
        <v>7</v>
      </c>
      <c r="I132" s="27"/>
      <c r="J132" s="27"/>
      <c r="Q132" s="502"/>
      <c r="R132" s="502"/>
      <c r="S132" s="498"/>
      <c r="T132" s="498"/>
      <c r="U132" s="498"/>
      <c r="V132" s="498"/>
      <c r="W132" s="498"/>
      <c r="X132" s="498"/>
      <c r="Y132" s="498"/>
      <c r="Z132" s="498"/>
      <c r="AA132" s="498"/>
      <c r="AB132" s="498"/>
      <c r="AC132" s="498"/>
      <c r="AD132" s="498"/>
      <c r="AE132" s="498"/>
      <c r="AF132" s="498"/>
      <c r="AG132" s="498"/>
      <c r="AH132" s="498"/>
      <c r="AI132" s="498"/>
      <c r="AJ132" s="498"/>
      <c r="AK132" s="498"/>
      <c r="AL132" s="498"/>
      <c r="AM132" s="498"/>
      <c r="AN132" s="498"/>
      <c r="AO132" s="498"/>
      <c r="AP132" s="498"/>
      <c r="AQ132" s="498"/>
      <c r="AR132" s="498"/>
      <c r="AS132" s="498"/>
      <c r="AT132" s="498"/>
      <c r="AU132" s="498"/>
      <c r="AV132" s="498"/>
      <c r="AW132" s="498"/>
      <c r="AX132" s="498"/>
      <c r="AY132" s="498"/>
      <c r="AZ132" s="498"/>
      <c r="BA132" s="498"/>
      <c r="BB132" s="498"/>
      <c r="BC132" s="498"/>
      <c r="BD132" s="498"/>
      <c r="BE132" s="498"/>
      <c r="BF132" s="498"/>
      <c r="BG132" s="498"/>
      <c r="BH132" s="498"/>
      <c r="BI132" s="498"/>
      <c r="BJ132" s="498"/>
      <c r="BK132" s="498"/>
      <c r="BL132" s="498"/>
      <c r="BM132" s="498"/>
      <c r="BN132" s="498"/>
      <c r="BO132" s="498"/>
      <c r="BP132" s="498"/>
      <c r="BQ132" s="498"/>
    </row>
    <row r="133" spans="1:69" x14ac:dyDescent="0.35">
      <c r="A133" s="521"/>
      <c r="B133" s="45"/>
      <c r="C133" s="19"/>
      <c r="D133" s="26"/>
      <c r="E133" s="19"/>
      <c r="F133" s="19"/>
      <c r="G133" s="27"/>
      <c r="H133" s="27"/>
      <c r="I133" s="51"/>
      <c r="J133" s="27"/>
      <c r="Q133" s="502"/>
      <c r="R133" s="502"/>
      <c r="S133" s="498"/>
      <c r="T133" s="498"/>
      <c r="U133" s="498"/>
      <c r="V133" s="498"/>
      <c r="W133" s="498"/>
      <c r="X133" s="498"/>
      <c r="Y133" s="498"/>
      <c r="Z133" s="498"/>
      <c r="AA133" s="498"/>
      <c r="AB133" s="498"/>
      <c r="AC133" s="498"/>
      <c r="AD133" s="498"/>
      <c r="AE133" s="498"/>
      <c r="AF133" s="498"/>
      <c r="AG133" s="498"/>
      <c r="AH133" s="498"/>
      <c r="AI133" s="498"/>
      <c r="AJ133" s="498"/>
      <c r="AK133" s="498"/>
      <c r="AL133" s="498"/>
      <c r="AM133" s="498"/>
      <c r="AN133" s="498"/>
      <c r="AO133" s="498"/>
      <c r="AP133" s="498"/>
      <c r="AQ133" s="498"/>
      <c r="AR133" s="498"/>
      <c r="AS133" s="498"/>
      <c r="AT133" s="498"/>
      <c r="AU133" s="498"/>
      <c r="AV133" s="498"/>
      <c r="AW133" s="498"/>
      <c r="AX133" s="498"/>
      <c r="AY133" s="498"/>
      <c r="AZ133" s="498"/>
      <c r="BA133" s="498"/>
      <c r="BB133" s="498"/>
      <c r="BC133" s="498"/>
      <c r="BD133" s="498"/>
      <c r="BE133" s="498"/>
      <c r="BF133" s="498"/>
      <c r="BG133" s="498"/>
      <c r="BH133" s="498"/>
      <c r="BI133" s="498"/>
      <c r="BJ133" s="498"/>
      <c r="BK133" s="498"/>
      <c r="BL133" s="498"/>
      <c r="BM133" s="498"/>
      <c r="BN133" s="498"/>
      <c r="BO133" s="498"/>
      <c r="BP133" s="498"/>
      <c r="BQ133" s="498"/>
    </row>
    <row r="134" spans="1:69" x14ac:dyDescent="0.35">
      <c r="A134" s="521"/>
      <c r="B134" s="45"/>
      <c r="C134" s="19"/>
      <c r="D134" s="46"/>
      <c r="E134" s="52"/>
      <c r="F134" s="19"/>
      <c r="G134" s="531" t="s">
        <v>8</v>
      </c>
      <c r="H134" s="532"/>
      <c r="I134" s="533"/>
      <c r="J134" s="27"/>
      <c r="K134" s="531" t="s">
        <v>9</v>
      </c>
      <c r="L134" s="532"/>
      <c r="M134" s="533"/>
      <c r="N134" s="27"/>
      <c r="O134" s="531" t="s">
        <v>10</v>
      </c>
      <c r="P134" s="533"/>
      <c r="Q134" s="501"/>
      <c r="R134" s="501"/>
      <c r="S134" s="498"/>
      <c r="T134" s="498"/>
      <c r="U134" s="498"/>
      <c r="V134" s="498"/>
      <c r="W134" s="498"/>
      <c r="X134" s="498"/>
      <c r="Y134" s="498"/>
      <c r="Z134" s="498"/>
      <c r="AA134" s="498"/>
      <c r="AB134" s="498"/>
      <c r="AC134" s="498"/>
      <c r="AD134" s="498"/>
      <c r="AE134" s="498"/>
      <c r="AF134" s="498"/>
      <c r="AG134" s="498"/>
      <c r="AH134" s="498"/>
      <c r="AI134" s="498"/>
      <c r="AJ134" s="498"/>
      <c r="AK134" s="498"/>
      <c r="AL134" s="498"/>
      <c r="AM134" s="498"/>
      <c r="AN134" s="498"/>
      <c r="AO134" s="498"/>
      <c r="AP134" s="498"/>
      <c r="AQ134" s="498"/>
      <c r="AR134" s="498"/>
      <c r="AS134" s="498"/>
      <c r="AT134" s="498"/>
      <c r="AU134" s="498"/>
      <c r="AV134" s="498"/>
      <c r="AW134" s="498"/>
      <c r="AX134" s="498"/>
      <c r="AY134" s="498"/>
      <c r="AZ134" s="498"/>
      <c r="BA134" s="498"/>
      <c r="BB134" s="498"/>
      <c r="BC134" s="498"/>
      <c r="BD134" s="498"/>
      <c r="BE134" s="498"/>
      <c r="BF134" s="498"/>
      <c r="BG134" s="498"/>
      <c r="BH134" s="498"/>
      <c r="BI134" s="498"/>
      <c r="BJ134" s="498"/>
      <c r="BK134" s="498"/>
      <c r="BL134" s="498"/>
      <c r="BM134" s="498"/>
      <c r="BN134" s="498"/>
      <c r="BO134" s="498"/>
      <c r="BP134" s="498"/>
      <c r="BQ134" s="498"/>
    </row>
    <row r="135" spans="1:69" ht="15" customHeight="1" x14ac:dyDescent="0.35">
      <c r="A135" s="521"/>
      <c r="B135" s="45"/>
      <c r="C135" s="19"/>
      <c r="D135" s="535" t="s">
        <v>11</v>
      </c>
      <c r="E135" s="53"/>
      <c r="F135" s="19"/>
      <c r="G135" s="54" t="s">
        <v>12</v>
      </c>
      <c r="H135" s="55" t="s">
        <v>13</v>
      </c>
      <c r="I135" s="56" t="s">
        <v>14</v>
      </c>
      <c r="J135" s="27"/>
      <c r="K135" s="54" t="s">
        <v>12</v>
      </c>
      <c r="L135" s="55" t="s">
        <v>13</v>
      </c>
      <c r="M135" s="56" t="s">
        <v>14</v>
      </c>
      <c r="N135" s="27"/>
      <c r="O135" s="537" t="s">
        <v>15</v>
      </c>
      <c r="P135" s="539" t="s">
        <v>16</v>
      </c>
      <c r="Q135" s="501"/>
      <c r="R135" s="501"/>
      <c r="S135" s="498"/>
      <c r="T135" s="498"/>
      <c r="U135" s="498"/>
      <c r="V135" s="498"/>
      <c r="W135" s="498"/>
      <c r="X135" s="498"/>
      <c r="Y135" s="498"/>
      <c r="Z135" s="498"/>
      <c r="AA135" s="498"/>
      <c r="AB135" s="498"/>
      <c r="AC135" s="498"/>
      <c r="AD135" s="498"/>
      <c r="AE135" s="498"/>
      <c r="AF135" s="498"/>
      <c r="AG135" s="498"/>
      <c r="AH135" s="498"/>
      <c r="AI135" s="498"/>
      <c r="AJ135" s="498"/>
      <c r="AK135" s="498"/>
      <c r="AL135" s="498"/>
      <c r="AM135" s="498"/>
      <c r="AN135" s="498"/>
      <c r="AO135" s="498"/>
      <c r="AP135" s="498"/>
      <c r="AQ135" s="498"/>
      <c r="AR135" s="498"/>
      <c r="AS135" s="498"/>
      <c r="AT135" s="498"/>
      <c r="AU135" s="498"/>
      <c r="AV135" s="498"/>
      <c r="AW135" s="498"/>
      <c r="AX135" s="498"/>
      <c r="AY135" s="498"/>
      <c r="AZ135" s="498"/>
      <c r="BA135" s="498"/>
      <c r="BB135" s="498"/>
      <c r="BC135" s="498"/>
      <c r="BD135" s="498"/>
      <c r="BE135" s="498"/>
      <c r="BF135" s="498"/>
      <c r="BG135" s="498"/>
      <c r="BH135" s="498"/>
      <c r="BI135" s="498"/>
      <c r="BJ135" s="498"/>
      <c r="BK135" s="498"/>
      <c r="BL135" s="498"/>
      <c r="BM135" s="498"/>
      <c r="BN135" s="498"/>
      <c r="BO135" s="498"/>
      <c r="BP135" s="498"/>
      <c r="BQ135" s="498"/>
    </row>
    <row r="136" spans="1:69" x14ac:dyDescent="0.35">
      <c r="A136" s="521"/>
      <c r="B136" s="155"/>
      <c r="C136" s="19"/>
      <c r="D136" s="536"/>
      <c r="E136" s="53"/>
      <c r="F136" s="19"/>
      <c r="G136" s="57" t="s">
        <v>17</v>
      </c>
      <c r="H136" s="58"/>
      <c r="I136" s="58" t="s">
        <v>17</v>
      </c>
      <c r="J136" s="27"/>
      <c r="K136" s="57" t="s">
        <v>17</v>
      </c>
      <c r="L136" s="58"/>
      <c r="M136" s="58" t="s">
        <v>17</v>
      </c>
      <c r="N136" s="27"/>
      <c r="O136" s="538"/>
      <c r="P136" s="540"/>
      <c r="Q136" s="501"/>
      <c r="R136" s="501"/>
      <c r="S136" s="498"/>
      <c r="T136" s="498"/>
      <c r="U136" s="498"/>
      <c r="V136" s="498"/>
      <c r="W136" s="498"/>
      <c r="X136" s="498"/>
      <c r="Y136" s="498"/>
      <c r="Z136" s="498"/>
      <c r="AA136" s="498"/>
      <c r="AB136" s="498"/>
      <c r="AC136" s="498"/>
      <c r="AD136" s="498"/>
      <c r="AE136" s="498"/>
      <c r="AF136" s="498"/>
      <c r="AG136" s="498"/>
      <c r="AH136" s="498"/>
      <c r="AI136" s="498"/>
      <c r="AJ136" s="498"/>
      <c r="AK136" s="498"/>
      <c r="AL136" s="498"/>
      <c r="AM136" s="498"/>
      <c r="AN136" s="498"/>
      <c r="AO136" s="498"/>
      <c r="AP136" s="498"/>
      <c r="AQ136" s="498"/>
      <c r="AR136" s="498"/>
      <c r="AS136" s="498"/>
      <c r="AT136" s="498"/>
      <c r="AU136" s="498"/>
      <c r="AV136" s="498"/>
      <c r="AW136" s="498"/>
      <c r="AX136" s="498"/>
      <c r="AY136" s="498"/>
      <c r="AZ136" s="498"/>
      <c r="BA136" s="498"/>
      <c r="BB136" s="498"/>
      <c r="BC136" s="498"/>
      <c r="BD136" s="498"/>
      <c r="BE136" s="498"/>
      <c r="BF136" s="498"/>
      <c r="BG136" s="498"/>
      <c r="BH136" s="498"/>
      <c r="BI136" s="498"/>
      <c r="BJ136" s="498"/>
      <c r="BK136" s="498"/>
      <c r="BL136" s="498"/>
      <c r="BM136" s="498"/>
      <c r="BN136" s="498"/>
      <c r="BO136" s="498"/>
      <c r="BP136" s="498"/>
      <c r="BQ136" s="498"/>
    </row>
    <row r="137" spans="1:69" x14ac:dyDescent="0.35">
      <c r="A137" s="521"/>
      <c r="B137" s="71" t="s">
        <v>18</v>
      </c>
      <c r="C137" s="60"/>
      <c r="D137" s="61" t="s">
        <v>19</v>
      </c>
      <c r="E137" s="60"/>
      <c r="F137" s="27"/>
      <c r="G137" s="164">
        <v>40.1</v>
      </c>
      <c r="H137" s="165">
        <v>1</v>
      </c>
      <c r="I137" s="166">
        <f t="shared" ref="I137:I147" si="24">H137*G137</f>
        <v>40.1</v>
      </c>
      <c r="J137" s="27"/>
      <c r="K137" s="164">
        <v>40.57</v>
      </c>
      <c r="L137" s="165">
        <v>1</v>
      </c>
      <c r="M137" s="166">
        <f t="shared" ref="M137:M147" si="25">L137*K137</f>
        <v>40.57</v>
      </c>
      <c r="N137" s="27"/>
      <c r="O137" s="167">
        <f t="shared" ref="O137:O171" si="26">M137-I137</f>
        <v>0.46999999999999886</v>
      </c>
      <c r="P137" s="168">
        <f t="shared" ref="P137:P171" si="27">IF(OR(I137=0,M137=0),"",(O137/I137))</f>
        <v>1.1720698254364061E-2</v>
      </c>
      <c r="Q137" s="501"/>
      <c r="R137" s="501"/>
      <c r="S137" s="498"/>
      <c r="T137" s="498"/>
      <c r="U137" s="498"/>
      <c r="V137" s="498"/>
      <c r="W137" s="498"/>
      <c r="X137" s="498"/>
      <c r="Y137" s="498"/>
      <c r="Z137" s="498"/>
      <c r="AA137" s="498"/>
      <c r="AB137" s="498"/>
      <c r="AC137" s="498"/>
      <c r="AD137" s="498"/>
      <c r="AE137" s="498"/>
      <c r="AF137" s="498"/>
      <c r="AG137" s="498"/>
      <c r="AH137" s="498"/>
      <c r="AI137" s="498"/>
      <c r="AJ137" s="498"/>
      <c r="AK137" s="498"/>
      <c r="AL137" s="498"/>
      <c r="AM137" s="498"/>
      <c r="AN137" s="498"/>
      <c r="AO137" s="498"/>
      <c r="AP137" s="498"/>
      <c r="AQ137" s="498"/>
      <c r="AR137" s="498"/>
      <c r="AS137" s="498"/>
      <c r="AT137" s="498"/>
      <c r="AU137" s="498"/>
      <c r="AV137" s="498"/>
      <c r="AW137" s="498"/>
      <c r="AX137" s="498"/>
      <c r="AY137" s="498"/>
      <c r="AZ137" s="498"/>
      <c r="BA137" s="498"/>
      <c r="BB137" s="498"/>
      <c r="BC137" s="498"/>
      <c r="BD137" s="498"/>
      <c r="BE137" s="498"/>
      <c r="BF137" s="498"/>
      <c r="BG137" s="498"/>
      <c r="BH137" s="498"/>
      <c r="BI137" s="498"/>
      <c r="BJ137" s="498"/>
      <c r="BK137" s="498"/>
      <c r="BL137" s="498"/>
      <c r="BM137" s="498"/>
      <c r="BN137" s="498"/>
      <c r="BO137" s="498"/>
      <c r="BP137" s="498"/>
      <c r="BQ137" s="498"/>
    </row>
    <row r="138" spans="1:69" x14ac:dyDescent="0.35">
      <c r="A138" s="521"/>
      <c r="B138" s="71" t="s">
        <v>20</v>
      </c>
      <c r="C138" s="60"/>
      <c r="D138" s="61" t="s">
        <v>19</v>
      </c>
      <c r="E138" s="60"/>
      <c r="F138" s="27"/>
      <c r="G138" s="169">
        <v>0.48</v>
      </c>
      <c r="H138" s="170">
        <v>1</v>
      </c>
      <c r="I138" s="171">
        <f t="shared" si="24"/>
        <v>0.48</v>
      </c>
      <c r="J138" s="27"/>
      <c r="K138" s="169">
        <v>0.48</v>
      </c>
      <c r="L138" s="170">
        <v>1</v>
      </c>
      <c r="M138" s="171">
        <f t="shared" si="25"/>
        <v>0.48</v>
      </c>
      <c r="N138" s="27"/>
      <c r="O138" s="167">
        <f t="shared" si="26"/>
        <v>0</v>
      </c>
      <c r="P138" s="168">
        <f t="shared" si="27"/>
        <v>0</v>
      </c>
      <c r="Q138" s="501"/>
      <c r="R138" s="501"/>
      <c r="S138" s="498"/>
      <c r="T138" s="498"/>
      <c r="U138" s="498"/>
      <c r="V138" s="498"/>
      <c r="W138" s="498"/>
      <c r="X138" s="498"/>
      <c r="Y138" s="498"/>
      <c r="Z138" s="498"/>
      <c r="AA138" s="498"/>
      <c r="AB138" s="498"/>
      <c r="AC138" s="498"/>
      <c r="AD138" s="498"/>
      <c r="AE138" s="498"/>
      <c r="AF138" s="498"/>
      <c r="AG138" s="498"/>
      <c r="AH138" s="498"/>
      <c r="AI138" s="498"/>
      <c r="AJ138" s="498"/>
      <c r="AK138" s="498"/>
      <c r="AL138" s="498"/>
      <c r="AM138" s="498"/>
      <c r="AN138" s="498"/>
      <c r="AO138" s="498"/>
      <c r="AP138" s="498"/>
      <c r="AQ138" s="498"/>
      <c r="AR138" s="498"/>
      <c r="AS138" s="498"/>
      <c r="AT138" s="498"/>
      <c r="AU138" s="498"/>
      <c r="AV138" s="498"/>
      <c r="AW138" s="498"/>
      <c r="AX138" s="498"/>
      <c r="AY138" s="498"/>
      <c r="AZ138" s="498"/>
      <c r="BA138" s="498"/>
      <c r="BB138" s="498"/>
      <c r="BC138" s="498"/>
      <c r="BD138" s="498"/>
      <c r="BE138" s="498"/>
      <c r="BF138" s="498"/>
      <c r="BG138" s="498"/>
      <c r="BH138" s="498"/>
      <c r="BI138" s="498"/>
      <c r="BJ138" s="498"/>
      <c r="BK138" s="498"/>
      <c r="BL138" s="498"/>
      <c r="BM138" s="498"/>
      <c r="BN138" s="498"/>
      <c r="BO138" s="498"/>
      <c r="BP138" s="498"/>
      <c r="BQ138" s="498"/>
    </row>
    <row r="139" spans="1:69" x14ac:dyDescent="0.35">
      <c r="A139" s="521"/>
      <c r="B139" s="71" t="s">
        <v>21</v>
      </c>
      <c r="C139" s="60"/>
      <c r="D139" s="61" t="s">
        <v>19</v>
      </c>
      <c r="E139" s="60"/>
      <c r="F139" s="27"/>
      <c r="G139" s="169">
        <v>-0.02</v>
      </c>
      <c r="H139" s="170">
        <v>1</v>
      </c>
      <c r="I139" s="171">
        <f t="shared" si="24"/>
        <v>-0.02</v>
      </c>
      <c r="J139" s="27"/>
      <c r="K139" s="169">
        <v>-0.02</v>
      </c>
      <c r="L139" s="170">
        <v>1</v>
      </c>
      <c r="M139" s="171">
        <f t="shared" si="25"/>
        <v>-0.02</v>
      </c>
      <c r="N139" s="27"/>
      <c r="O139" s="167">
        <f t="shared" si="26"/>
        <v>0</v>
      </c>
      <c r="P139" s="168">
        <f t="shared" si="27"/>
        <v>0</v>
      </c>
      <c r="Q139" s="501"/>
      <c r="R139" s="501"/>
      <c r="S139" s="498"/>
      <c r="T139" s="498"/>
      <c r="U139" s="498"/>
      <c r="V139" s="498"/>
      <c r="W139" s="498"/>
      <c r="X139" s="498"/>
      <c r="Y139" s="498"/>
      <c r="Z139" s="498"/>
      <c r="AA139" s="498"/>
      <c r="AB139" s="498"/>
      <c r="AC139" s="498"/>
      <c r="AD139" s="498"/>
      <c r="AE139" s="498"/>
      <c r="AF139" s="498"/>
      <c r="AG139" s="498"/>
      <c r="AH139" s="498"/>
      <c r="AI139" s="498"/>
      <c r="AJ139" s="498"/>
      <c r="AK139" s="498"/>
      <c r="AL139" s="498"/>
      <c r="AM139" s="498"/>
      <c r="AN139" s="498"/>
      <c r="AO139" s="498"/>
      <c r="AP139" s="498"/>
      <c r="AQ139" s="498"/>
      <c r="AR139" s="498"/>
      <c r="AS139" s="498"/>
      <c r="AT139" s="498"/>
      <c r="AU139" s="498"/>
      <c r="AV139" s="498"/>
      <c r="AW139" s="498"/>
      <c r="AX139" s="498"/>
      <c r="AY139" s="498"/>
      <c r="AZ139" s="498"/>
      <c r="BA139" s="498"/>
      <c r="BB139" s="498"/>
      <c r="BC139" s="498"/>
      <c r="BD139" s="498"/>
      <c r="BE139" s="498"/>
      <c r="BF139" s="498"/>
      <c r="BG139" s="498"/>
      <c r="BH139" s="498"/>
      <c r="BI139" s="498"/>
      <c r="BJ139" s="498"/>
      <c r="BK139" s="498"/>
      <c r="BL139" s="498"/>
      <c r="BM139" s="498"/>
      <c r="BN139" s="498"/>
      <c r="BO139" s="498"/>
      <c r="BP139" s="498"/>
      <c r="BQ139" s="498"/>
    </row>
    <row r="140" spans="1:69" x14ac:dyDescent="0.35">
      <c r="A140" s="521"/>
      <c r="B140" s="71" t="s">
        <v>22</v>
      </c>
      <c r="C140" s="60"/>
      <c r="D140" s="61" t="s">
        <v>19</v>
      </c>
      <c r="E140" s="60"/>
      <c r="F140" s="27"/>
      <c r="G140" s="169">
        <v>-2.13</v>
      </c>
      <c r="H140" s="165">
        <v>1</v>
      </c>
      <c r="I140" s="171">
        <f t="shared" si="24"/>
        <v>-2.13</v>
      </c>
      <c r="J140" s="27"/>
      <c r="K140" s="169">
        <v>0</v>
      </c>
      <c r="L140" s="165">
        <v>1</v>
      </c>
      <c r="M140" s="171">
        <f t="shared" si="25"/>
        <v>0</v>
      </c>
      <c r="N140" s="27"/>
      <c r="O140" s="167">
        <f t="shared" si="26"/>
        <v>2.13</v>
      </c>
      <c r="P140" s="168" t="str">
        <f t="shared" si="27"/>
        <v/>
      </c>
      <c r="Q140" s="501"/>
      <c r="R140" s="501"/>
      <c r="S140" s="498"/>
      <c r="T140" s="498"/>
      <c r="U140" s="498"/>
      <c r="V140" s="498"/>
      <c r="W140" s="498"/>
      <c r="X140" s="498"/>
      <c r="Y140" s="498"/>
      <c r="Z140" s="498"/>
      <c r="AA140" s="498"/>
      <c r="AB140" s="498"/>
      <c r="AC140" s="498"/>
      <c r="AD140" s="498"/>
      <c r="AE140" s="498"/>
      <c r="AF140" s="498"/>
      <c r="AG140" s="498"/>
      <c r="AH140" s="498"/>
      <c r="AI140" s="498"/>
      <c r="AJ140" s="498"/>
      <c r="AK140" s="498"/>
      <c r="AL140" s="498"/>
      <c r="AM140" s="498"/>
      <c r="AN140" s="498"/>
      <c r="AO140" s="498"/>
      <c r="AP140" s="498"/>
      <c r="AQ140" s="498"/>
      <c r="AR140" s="498"/>
      <c r="AS140" s="498"/>
      <c r="AT140" s="498"/>
      <c r="AU140" s="498"/>
      <c r="AV140" s="498"/>
      <c r="AW140" s="498"/>
      <c r="AX140" s="498"/>
      <c r="AY140" s="498"/>
      <c r="AZ140" s="498"/>
      <c r="BA140" s="498"/>
      <c r="BB140" s="498"/>
      <c r="BC140" s="498"/>
      <c r="BD140" s="498"/>
      <c r="BE140" s="498"/>
      <c r="BF140" s="498"/>
      <c r="BG140" s="498"/>
      <c r="BH140" s="498"/>
      <c r="BI140" s="498"/>
      <c r="BJ140" s="498"/>
      <c r="BK140" s="498"/>
      <c r="BL140" s="498"/>
      <c r="BM140" s="498"/>
      <c r="BN140" s="498"/>
      <c r="BO140" s="498"/>
      <c r="BP140" s="498"/>
      <c r="BQ140" s="498"/>
    </row>
    <row r="141" spans="1:69" x14ac:dyDescent="0.35">
      <c r="A141" s="521"/>
      <c r="B141" s="71" t="s">
        <v>23</v>
      </c>
      <c r="C141" s="60"/>
      <c r="D141" s="61" t="s">
        <v>19</v>
      </c>
      <c r="E141" s="60"/>
      <c r="F141" s="27"/>
      <c r="G141" s="169">
        <v>-0.34</v>
      </c>
      <c r="H141" s="165">
        <v>1</v>
      </c>
      <c r="I141" s="171">
        <f t="shared" si="24"/>
        <v>-0.34</v>
      </c>
      <c r="J141" s="27"/>
      <c r="K141" s="169">
        <v>0</v>
      </c>
      <c r="L141" s="165">
        <v>1</v>
      </c>
      <c r="M141" s="171">
        <f t="shared" si="25"/>
        <v>0</v>
      </c>
      <c r="N141" s="27"/>
      <c r="O141" s="167">
        <f t="shared" si="26"/>
        <v>0.34</v>
      </c>
      <c r="P141" s="168" t="str">
        <f t="shared" si="27"/>
        <v/>
      </c>
      <c r="Q141" s="501"/>
      <c r="R141" s="501"/>
      <c r="S141" s="498"/>
      <c r="T141" s="498"/>
      <c r="U141" s="498"/>
      <c r="V141" s="498"/>
      <c r="W141" s="498"/>
      <c r="X141" s="498"/>
      <c r="Y141" s="498"/>
      <c r="Z141" s="498"/>
      <c r="AA141" s="498"/>
      <c r="AB141" s="498"/>
      <c r="AC141" s="498"/>
      <c r="AD141" s="498"/>
      <c r="AE141" s="498"/>
      <c r="AF141" s="498"/>
      <c r="AG141" s="498"/>
      <c r="AH141" s="498"/>
      <c r="AI141" s="498"/>
      <c r="AJ141" s="498"/>
      <c r="AK141" s="498"/>
      <c r="AL141" s="498"/>
      <c r="AM141" s="498"/>
      <c r="AN141" s="498"/>
      <c r="AO141" s="498"/>
      <c r="AP141" s="498"/>
      <c r="AQ141" s="498"/>
      <c r="AR141" s="498"/>
      <c r="AS141" s="498"/>
      <c r="AT141" s="498"/>
      <c r="AU141" s="498"/>
      <c r="AV141" s="498"/>
      <c r="AW141" s="498"/>
      <c r="AX141" s="498"/>
      <c r="AY141" s="498"/>
      <c r="AZ141" s="498"/>
      <c r="BA141" s="498"/>
      <c r="BB141" s="498"/>
      <c r="BC141" s="498"/>
      <c r="BD141" s="498"/>
      <c r="BE141" s="498"/>
      <c r="BF141" s="498"/>
      <c r="BG141" s="498"/>
      <c r="BH141" s="498"/>
      <c r="BI141" s="498"/>
      <c r="BJ141" s="498"/>
      <c r="BK141" s="498"/>
      <c r="BL141" s="498"/>
      <c r="BM141" s="498"/>
      <c r="BN141" s="498"/>
      <c r="BO141" s="498"/>
      <c r="BP141" s="498"/>
      <c r="BQ141" s="498"/>
    </row>
    <row r="142" spans="1:69" x14ac:dyDescent="0.35">
      <c r="A142" s="521"/>
      <c r="B142" s="71" t="s">
        <v>24</v>
      </c>
      <c r="C142" s="60"/>
      <c r="D142" s="61" t="s">
        <v>19</v>
      </c>
      <c r="E142" s="60"/>
      <c r="F142" s="27"/>
      <c r="G142" s="169">
        <v>-0.01</v>
      </c>
      <c r="H142" s="165">
        <v>1</v>
      </c>
      <c r="I142" s="171">
        <f t="shared" si="24"/>
        <v>-0.01</v>
      </c>
      <c r="J142" s="27"/>
      <c r="K142" s="169">
        <v>-0.01</v>
      </c>
      <c r="L142" s="165">
        <v>1</v>
      </c>
      <c r="M142" s="171">
        <f t="shared" si="25"/>
        <v>-0.01</v>
      </c>
      <c r="N142" s="27"/>
      <c r="O142" s="167">
        <f t="shared" si="26"/>
        <v>0</v>
      </c>
      <c r="P142" s="168">
        <f t="shared" si="27"/>
        <v>0</v>
      </c>
      <c r="Q142" s="501"/>
      <c r="R142" s="501"/>
      <c r="S142" s="498"/>
      <c r="T142" s="498"/>
      <c r="U142" s="498"/>
      <c r="V142" s="498"/>
      <c r="W142" s="498"/>
      <c r="X142" s="498"/>
      <c r="Y142" s="498"/>
      <c r="Z142" s="498"/>
      <c r="AA142" s="498"/>
      <c r="AB142" s="498"/>
      <c r="AC142" s="498"/>
      <c r="AD142" s="498"/>
      <c r="AE142" s="498"/>
      <c r="AF142" s="498"/>
      <c r="AG142" s="498"/>
      <c r="AH142" s="498"/>
      <c r="AI142" s="498"/>
      <c r="AJ142" s="498"/>
      <c r="AK142" s="498"/>
      <c r="AL142" s="498"/>
      <c r="AM142" s="498"/>
      <c r="AN142" s="498"/>
      <c r="AO142" s="498"/>
      <c r="AP142" s="498"/>
      <c r="AQ142" s="498"/>
      <c r="AR142" s="498"/>
      <c r="AS142" s="498"/>
      <c r="AT142" s="498"/>
      <c r="AU142" s="498"/>
      <c r="AV142" s="498"/>
      <c r="AW142" s="498"/>
      <c r="AX142" s="498"/>
      <c r="AY142" s="498"/>
      <c r="AZ142" s="498"/>
      <c r="BA142" s="498"/>
      <c r="BB142" s="498"/>
      <c r="BC142" s="498"/>
      <c r="BD142" s="498"/>
      <c r="BE142" s="498"/>
      <c r="BF142" s="498"/>
      <c r="BG142" s="498"/>
      <c r="BH142" s="498"/>
      <c r="BI142" s="498"/>
      <c r="BJ142" s="498"/>
      <c r="BK142" s="498"/>
      <c r="BL142" s="498"/>
      <c r="BM142" s="498"/>
      <c r="BN142" s="498"/>
      <c r="BO142" s="498"/>
      <c r="BP142" s="498"/>
      <c r="BQ142" s="498"/>
    </row>
    <row r="143" spans="1:69" x14ac:dyDescent="0.35">
      <c r="A143" s="521"/>
      <c r="B143" s="71" t="s">
        <v>25</v>
      </c>
      <c r="C143" s="60"/>
      <c r="D143" s="61" t="s">
        <v>19</v>
      </c>
      <c r="E143" s="60"/>
      <c r="F143" s="27"/>
      <c r="G143" s="169">
        <v>0</v>
      </c>
      <c r="H143" s="170">
        <v>1</v>
      </c>
      <c r="I143" s="171">
        <f t="shared" si="24"/>
        <v>0</v>
      </c>
      <c r="J143" s="27"/>
      <c r="K143" s="169">
        <v>-1.81</v>
      </c>
      <c r="L143" s="170">
        <v>1</v>
      </c>
      <c r="M143" s="171">
        <f t="shared" si="25"/>
        <v>-1.81</v>
      </c>
      <c r="N143" s="27"/>
      <c r="O143" s="167">
        <f t="shared" si="26"/>
        <v>-1.81</v>
      </c>
      <c r="P143" s="168" t="str">
        <f t="shared" si="27"/>
        <v/>
      </c>
      <c r="Q143" s="501"/>
      <c r="R143" s="501"/>
      <c r="S143" s="498"/>
      <c r="T143" s="498"/>
      <c r="U143" s="498"/>
      <c r="V143" s="498"/>
      <c r="W143" s="498"/>
      <c r="X143" s="498"/>
      <c r="Y143" s="498"/>
      <c r="Z143" s="498"/>
      <c r="AA143" s="498"/>
      <c r="AB143" s="498"/>
      <c r="AC143" s="498"/>
      <c r="AD143" s="498"/>
      <c r="AE143" s="498"/>
      <c r="AF143" s="498"/>
      <c r="AG143" s="498"/>
      <c r="AH143" s="498"/>
      <c r="AI143" s="498"/>
      <c r="AJ143" s="498"/>
      <c r="AK143" s="498"/>
      <c r="AL143" s="498"/>
      <c r="AM143" s="498"/>
      <c r="AN143" s="498"/>
      <c r="AO143" s="498"/>
      <c r="AP143" s="498"/>
      <c r="AQ143" s="498"/>
      <c r="AR143" s="498"/>
      <c r="AS143" s="498"/>
      <c r="AT143" s="498"/>
      <c r="AU143" s="498"/>
      <c r="AV143" s="498"/>
      <c r="AW143" s="498"/>
      <c r="AX143" s="498"/>
      <c r="AY143" s="498"/>
      <c r="AZ143" s="498"/>
      <c r="BA143" s="498"/>
      <c r="BB143" s="498"/>
      <c r="BC143" s="498"/>
      <c r="BD143" s="498"/>
      <c r="BE143" s="498"/>
      <c r="BF143" s="498"/>
      <c r="BG143" s="498"/>
      <c r="BH143" s="498"/>
      <c r="BI143" s="498"/>
      <c r="BJ143" s="498"/>
      <c r="BK143" s="498"/>
      <c r="BL143" s="498"/>
      <c r="BM143" s="498"/>
      <c r="BN143" s="498"/>
      <c r="BO143" s="498"/>
      <c r="BP143" s="498"/>
      <c r="BQ143" s="498"/>
    </row>
    <row r="144" spans="1:69" x14ac:dyDescent="0.35">
      <c r="A144" s="521"/>
      <c r="B144" s="71" t="s">
        <v>26</v>
      </c>
      <c r="C144" s="60"/>
      <c r="D144" s="61" t="s">
        <v>19</v>
      </c>
      <c r="E144" s="60"/>
      <c r="F144" s="27"/>
      <c r="G144" s="169">
        <v>-0.1</v>
      </c>
      <c r="H144" s="170">
        <v>1</v>
      </c>
      <c r="I144" s="171">
        <f t="shared" si="24"/>
        <v>-0.1</v>
      </c>
      <c r="J144" s="27"/>
      <c r="K144" s="169">
        <v>-0.1</v>
      </c>
      <c r="L144" s="170">
        <v>1</v>
      </c>
      <c r="M144" s="171">
        <f t="shared" si="25"/>
        <v>-0.1</v>
      </c>
      <c r="N144" s="27"/>
      <c r="O144" s="167">
        <f t="shared" si="26"/>
        <v>0</v>
      </c>
      <c r="P144" s="168">
        <f t="shared" si="27"/>
        <v>0</v>
      </c>
      <c r="Q144" s="501"/>
      <c r="R144" s="501"/>
      <c r="S144" s="498"/>
      <c r="T144" s="498"/>
      <c r="U144" s="498"/>
      <c r="V144" s="498"/>
      <c r="W144" s="498"/>
      <c r="X144" s="498"/>
      <c r="Y144" s="498"/>
      <c r="Z144" s="498"/>
      <c r="AA144" s="498"/>
      <c r="AB144" s="498"/>
      <c r="AC144" s="498"/>
      <c r="AD144" s="498"/>
      <c r="AE144" s="498"/>
      <c r="AF144" s="498"/>
      <c r="AG144" s="498"/>
      <c r="AH144" s="498"/>
      <c r="AI144" s="498"/>
      <c r="AJ144" s="498"/>
      <c r="AK144" s="498"/>
      <c r="AL144" s="498"/>
      <c r="AM144" s="498"/>
      <c r="AN144" s="498"/>
      <c r="AO144" s="498"/>
      <c r="AP144" s="498"/>
      <c r="AQ144" s="498"/>
      <c r="AR144" s="498"/>
      <c r="AS144" s="498"/>
      <c r="AT144" s="498"/>
      <c r="AU144" s="498"/>
      <c r="AV144" s="498"/>
      <c r="AW144" s="498"/>
      <c r="AX144" s="498"/>
      <c r="AY144" s="498"/>
      <c r="AZ144" s="498"/>
      <c r="BA144" s="498"/>
      <c r="BB144" s="498"/>
      <c r="BC144" s="498"/>
      <c r="BD144" s="498"/>
      <c r="BE144" s="498"/>
      <c r="BF144" s="498"/>
      <c r="BG144" s="498"/>
      <c r="BH144" s="498"/>
      <c r="BI144" s="498"/>
      <c r="BJ144" s="498"/>
      <c r="BK144" s="498"/>
      <c r="BL144" s="498"/>
      <c r="BM144" s="498"/>
      <c r="BN144" s="498"/>
      <c r="BO144" s="498"/>
      <c r="BP144" s="498"/>
      <c r="BQ144" s="498"/>
    </row>
    <row r="145" spans="1:69" x14ac:dyDescent="0.35">
      <c r="A145" s="521"/>
      <c r="B145" s="71" t="s">
        <v>27</v>
      </c>
      <c r="C145" s="60"/>
      <c r="D145" s="61" t="s">
        <v>19</v>
      </c>
      <c r="E145" s="60"/>
      <c r="F145" s="27"/>
      <c r="G145" s="169">
        <v>-0.26</v>
      </c>
      <c r="H145" s="170">
        <v>1</v>
      </c>
      <c r="I145" s="171">
        <f t="shared" si="24"/>
        <v>-0.26</v>
      </c>
      <c r="J145" s="27"/>
      <c r="K145" s="169">
        <v>0</v>
      </c>
      <c r="L145" s="170">
        <v>1</v>
      </c>
      <c r="M145" s="171">
        <f t="shared" si="25"/>
        <v>0</v>
      </c>
      <c r="N145" s="27"/>
      <c r="O145" s="167">
        <f t="shared" si="26"/>
        <v>0.26</v>
      </c>
      <c r="P145" s="168" t="str">
        <f t="shared" si="27"/>
        <v/>
      </c>
      <c r="Q145" s="501"/>
      <c r="R145" s="501"/>
      <c r="S145" s="498"/>
      <c r="T145" s="498"/>
      <c r="U145" s="498"/>
      <c r="V145" s="498"/>
      <c r="W145" s="498"/>
      <c r="X145" s="498"/>
      <c r="Y145" s="498"/>
      <c r="Z145" s="498"/>
      <c r="AA145" s="498"/>
      <c r="AB145" s="498"/>
      <c r="AC145" s="498"/>
      <c r="AD145" s="498"/>
      <c r="AE145" s="498"/>
      <c r="AF145" s="498"/>
      <c r="AG145" s="498"/>
      <c r="AH145" s="498"/>
      <c r="AI145" s="498"/>
      <c r="AJ145" s="498"/>
      <c r="AK145" s="498"/>
      <c r="AL145" s="498"/>
      <c r="AM145" s="498"/>
      <c r="AN145" s="498"/>
      <c r="AO145" s="498"/>
      <c r="AP145" s="498"/>
      <c r="AQ145" s="498"/>
      <c r="AR145" s="498"/>
      <c r="AS145" s="498"/>
      <c r="AT145" s="498"/>
      <c r="AU145" s="498"/>
      <c r="AV145" s="498"/>
      <c r="AW145" s="498"/>
      <c r="AX145" s="498"/>
      <c r="AY145" s="498"/>
      <c r="AZ145" s="498"/>
      <c r="BA145" s="498"/>
      <c r="BB145" s="498"/>
      <c r="BC145" s="498"/>
      <c r="BD145" s="498"/>
      <c r="BE145" s="498"/>
      <c r="BF145" s="498"/>
      <c r="BG145" s="498"/>
      <c r="BH145" s="498"/>
      <c r="BI145" s="498"/>
      <c r="BJ145" s="498"/>
      <c r="BK145" s="498"/>
      <c r="BL145" s="498"/>
      <c r="BM145" s="498"/>
      <c r="BN145" s="498"/>
      <c r="BO145" s="498"/>
      <c r="BP145" s="498"/>
      <c r="BQ145" s="498"/>
    </row>
    <row r="146" spans="1:69" x14ac:dyDescent="0.35">
      <c r="A146" s="521"/>
      <c r="B146" s="71" t="s">
        <v>28</v>
      </c>
      <c r="C146" s="60"/>
      <c r="D146" s="61" t="s">
        <v>29</v>
      </c>
      <c r="E146" s="60"/>
      <c r="F146" s="27"/>
      <c r="G146" s="172">
        <f>G89</f>
        <v>0</v>
      </c>
      <c r="H146" s="173">
        <f>+$G$132</f>
        <v>650</v>
      </c>
      <c r="I146" s="166">
        <f t="shared" si="24"/>
        <v>0</v>
      </c>
      <c r="J146" s="27"/>
      <c r="K146" s="172">
        <f>K89</f>
        <v>0</v>
      </c>
      <c r="L146" s="173">
        <f>+$G$132</f>
        <v>650</v>
      </c>
      <c r="M146" s="166">
        <f t="shared" si="25"/>
        <v>0</v>
      </c>
      <c r="N146" s="27"/>
      <c r="O146" s="167">
        <f t="shared" si="26"/>
        <v>0</v>
      </c>
      <c r="P146" s="168" t="str">
        <f t="shared" si="27"/>
        <v/>
      </c>
      <c r="Q146" s="501"/>
      <c r="R146" s="501"/>
      <c r="S146" s="498"/>
      <c r="T146" s="498"/>
      <c r="U146" s="498"/>
      <c r="V146" s="498"/>
      <c r="W146" s="498"/>
      <c r="X146" s="498"/>
      <c r="Y146" s="498"/>
      <c r="Z146" s="498"/>
      <c r="AA146" s="498"/>
      <c r="AB146" s="498"/>
      <c r="AC146" s="498"/>
      <c r="AD146" s="498"/>
      <c r="AE146" s="498"/>
      <c r="AF146" s="498"/>
      <c r="AG146" s="498"/>
      <c r="AH146" s="498"/>
      <c r="AI146" s="498"/>
      <c r="AJ146" s="498"/>
      <c r="AK146" s="498"/>
      <c r="AL146" s="498"/>
      <c r="AM146" s="498"/>
      <c r="AN146" s="498"/>
      <c r="AO146" s="498"/>
      <c r="AP146" s="498"/>
      <c r="AQ146" s="498"/>
      <c r="AR146" s="498"/>
      <c r="AS146" s="498"/>
      <c r="AT146" s="498"/>
      <c r="AU146" s="498"/>
      <c r="AV146" s="498"/>
      <c r="AW146" s="498"/>
      <c r="AX146" s="498"/>
      <c r="AY146" s="498"/>
      <c r="AZ146" s="498"/>
      <c r="BA146" s="498"/>
      <c r="BB146" s="498"/>
      <c r="BC146" s="498"/>
      <c r="BD146" s="498"/>
      <c r="BE146" s="498"/>
      <c r="BF146" s="498"/>
      <c r="BG146" s="498"/>
      <c r="BH146" s="498"/>
      <c r="BI146" s="498"/>
      <c r="BJ146" s="498"/>
      <c r="BK146" s="498"/>
      <c r="BL146" s="498"/>
      <c r="BM146" s="498"/>
      <c r="BN146" s="498"/>
      <c r="BO146" s="498"/>
      <c r="BP146" s="498"/>
      <c r="BQ146" s="498"/>
    </row>
    <row r="147" spans="1:69" x14ac:dyDescent="0.35">
      <c r="A147" s="521"/>
      <c r="B147" s="71" t="str">
        <f>B33</f>
        <v>Rate Rider for Disposition of Lost Revenue Adjustment Mechanism (LRAMVA) - effective until December 31, 2021</v>
      </c>
      <c r="C147" s="60"/>
      <c r="D147" s="61" t="s">
        <v>29</v>
      </c>
      <c r="E147" s="60"/>
      <c r="F147" s="27"/>
      <c r="G147" s="75">
        <v>9.8999999999999999E-4</v>
      </c>
      <c r="H147" s="173">
        <f>+$G$132</f>
        <v>650</v>
      </c>
      <c r="I147" s="166">
        <f t="shared" si="24"/>
        <v>0.64349999999999996</v>
      </c>
      <c r="J147" s="27"/>
      <c r="K147" s="75">
        <v>0</v>
      </c>
      <c r="L147" s="173">
        <f>+$G$132</f>
        <v>650</v>
      </c>
      <c r="M147" s="166">
        <f t="shared" si="25"/>
        <v>0</v>
      </c>
      <c r="N147" s="27"/>
      <c r="O147" s="167">
        <f t="shared" si="26"/>
        <v>-0.64349999999999996</v>
      </c>
      <c r="P147" s="168" t="str">
        <f t="shared" si="27"/>
        <v/>
      </c>
      <c r="Q147" s="501"/>
      <c r="R147" s="501"/>
      <c r="S147" s="498"/>
      <c r="T147" s="498"/>
      <c r="U147" s="498"/>
      <c r="V147" s="498"/>
      <c r="W147" s="498"/>
      <c r="X147" s="498"/>
      <c r="Y147" s="498"/>
      <c r="Z147" s="498"/>
      <c r="AA147" s="498"/>
      <c r="AB147" s="498"/>
      <c r="AC147" s="498"/>
      <c r="AD147" s="498"/>
      <c r="AE147" s="498"/>
      <c r="AF147" s="498"/>
      <c r="AG147" s="498"/>
      <c r="AH147" s="498"/>
      <c r="AI147" s="498"/>
      <c r="AJ147" s="498"/>
      <c r="AK147" s="498"/>
      <c r="AL147" s="498"/>
      <c r="AM147" s="498"/>
      <c r="AN147" s="498"/>
      <c r="AO147" s="498"/>
      <c r="AP147" s="498"/>
      <c r="AQ147" s="498"/>
      <c r="AR147" s="498"/>
      <c r="AS147" s="498"/>
      <c r="AT147" s="498"/>
      <c r="AU147" s="498"/>
      <c r="AV147" s="498"/>
      <c r="AW147" s="498"/>
      <c r="AX147" s="498"/>
      <c r="AY147" s="498"/>
      <c r="AZ147" s="498"/>
      <c r="BA147" s="498"/>
      <c r="BB147" s="498"/>
      <c r="BC147" s="498"/>
      <c r="BD147" s="498"/>
      <c r="BE147" s="498"/>
      <c r="BF147" s="498"/>
      <c r="BG147" s="498"/>
      <c r="BH147" s="498"/>
      <c r="BI147" s="498"/>
      <c r="BJ147" s="498"/>
      <c r="BK147" s="498"/>
      <c r="BL147" s="498"/>
      <c r="BM147" s="498"/>
      <c r="BN147" s="498"/>
      <c r="BO147" s="498"/>
      <c r="BP147" s="498"/>
      <c r="BQ147" s="498"/>
    </row>
    <row r="148" spans="1:69" x14ac:dyDescent="0.35">
      <c r="A148" s="521"/>
      <c r="B148" s="156" t="s">
        <v>31</v>
      </c>
      <c r="C148" s="79"/>
      <c r="D148" s="80"/>
      <c r="E148" s="174"/>
      <c r="F148" s="505"/>
      <c r="G148" s="176"/>
      <c r="H148" s="177"/>
      <c r="I148" s="178">
        <f>SUM(I137:I147)</f>
        <v>38.363499999999995</v>
      </c>
      <c r="J148" s="27"/>
      <c r="K148" s="176"/>
      <c r="L148" s="177"/>
      <c r="M148" s="178">
        <f>SUM(M137:M147)</f>
        <v>39.109999999999992</v>
      </c>
      <c r="N148" s="27"/>
      <c r="O148" s="179">
        <f t="shared" si="26"/>
        <v>0.7464999999999975</v>
      </c>
      <c r="P148" s="180">
        <f t="shared" si="27"/>
        <v>1.9458599971326849E-2</v>
      </c>
      <c r="Q148" s="501"/>
      <c r="R148" s="501"/>
      <c r="S148" s="498"/>
      <c r="T148" s="498"/>
      <c r="U148" s="498"/>
      <c r="V148" s="498"/>
      <c r="W148" s="498"/>
      <c r="X148" s="498"/>
      <c r="Y148" s="498"/>
      <c r="Z148" s="498"/>
      <c r="AA148" s="498"/>
      <c r="AB148" s="498"/>
      <c r="AC148" s="498"/>
      <c r="AD148" s="498"/>
      <c r="AE148" s="498"/>
      <c r="AF148" s="498"/>
      <c r="AG148" s="498"/>
      <c r="AH148" s="498"/>
      <c r="AI148" s="498"/>
      <c r="AJ148" s="498"/>
      <c r="AK148" s="498"/>
      <c r="AL148" s="498"/>
      <c r="AM148" s="498"/>
      <c r="AN148" s="498"/>
      <c r="AO148" s="498"/>
      <c r="AP148" s="498"/>
      <c r="AQ148" s="498"/>
      <c r="AR148" s="498"/>
      <c r="AS148" s="498"/>
      <c r="AT148" s="498"/>
      <c r="AU148" s="498"/>
      <c r="AV148" s="498"/>
      <c r="AW148" s="498"/>
      <c r="AX148" s="498"/>
      <c r="AY148" s="498"/>
      <c r="AZ148" s="498"/>
      <c r="BA148" s="498"/>
      <c r="BB148" s="498"/>
      <c r="BC148" s="498"/>
      <c r="BD148" s="498"/>
      <c r="BE148" s="498"/>
      <c r="BF148" s="498"/>
      <c r="BG148" s="498"/>
      <c r="BH148" s="498"/>
      <c r="BI148" s="498"/>
      <c r="BJ148" s="498"/>
      <c r="BK148" s="498"/>
      <c r="BL148" s="498"/>
      <c r="BM148" s="498"/>
      <c r="BN148" s="498"/>
      <c r="BO148" s="498"/>
      <c r="BP148" s="498"/>
      <c r="BQ148" s="498"/>
    </row>
    <row r="149" spans="1:69" x14ac:dyDescent="0.35">
      <c r="A149" s="521"/>
      <c r="B149" s="71" t="s">
        <v>32</v>
      </c>
      <c r="C149" s="60"/>
      <c r="D149" s="61" t="s">
        <v>29</v>
      </c>
      <c r="E149" s="60"/>
      <c r="F149" s="27"/>
      <c r="G149" s="88">
        <f>IF(ISBLANK($D130)=TRUE, 0, IF($D130="TOU", $D$181*G165+$D$182*G166+$D$183*G167, IF(AND($D130="non-TOU", H169&gt;0), G169,G168)))</f>
        <v>0.10342000000000001</v>
      </c>
      <c r="H149" s="89">
        <f>$G$132*(1+G179)-$G$132</f>
        <v>19.175000000000068</v>
      </c>
      <c r="I149" s="74">
        <f>H149*G149</f>
        <v>1.9830785000000073</v>
      </c>
      <c r="J149" s="27"/>
      <c r="K149" s="88">
        <f>IF(ISBLANK($D130)=TRUE, 0, IF($D130="TOU", $D$181*K165+$D$182*K166+$D$183*K167, IF(AND($D130="non-TOU", L169&gt;0), K169,K168)))</f>
        <v>0.10342000000000001</v>
      </c>
      <c r="L149" s="89">
        <f>$G$132*(1+K179)-$G$132</f>
        <v>19.175000000000068</v>
      </c>
      <c r="M149" s="74">
        <f>L149*K149</f>
        <v>1.9830785000000073</v>
      </c>
      <c r="N149" s="27"/>
      <c r="O149" s="66">
        <f t="shared" si="26"/>
        <v>0</v>
      </c>
      <c r="P149" s="67">
        <f t="shared" si="27"/>
        <v>0</v>
      </c>
      <c r="Q149" s="496"/>
      <c r="R149" s="496"/>
      <c r="S149" s="497"/>
      <c r="T149" s="498"/>
      <c r="U149" s="498"/>
      <c r="V149" s="498"/>
      <c r="W149" s="498"/>
      <c r="X149" s="498"/>
      <c r="Y149" s="498"/>
      <c r="Z149" s="498"/>
      <c r="AA149" s="498"/>
      <c r="AB149" s="498"/>
      <c r="AC149" s="498"/>
      <c r="AD149" s="498"/>
      <c r="AE149" s="498"/>
      <c r="AF149" s="498"/>
      <c r="AG149" s="498"/>
      <c r="AH149" s="498"/>
      <c r="AI149" s="498"/>
      <c r="AJ149" s="498"/>
      <c r="AK149" s="498"/>
      <c r="AL149" s="498"/>
      <c r="AM149" s="498"/>
      <c r="AN149" s="498"/>
      <c r="AO149" s="498"/>
      <c r="AP149" s="498"/>
      <c r="AQ149" s="498"/>
      <c r="AR149" s="498"/>
      <c r="AS149" s="498"/>
      <c r="AT149" s="498"/>
      <c r="AU149" s="498"/>
      <c r="AV149" s="498"/>
      <c r="AW149" s="498"/>
      <c r="AX149" s="498"/>
      <c r="AY149" s="498"/>
      <c r="AZ149" s="498"/>
      <c r="BA149" s="498"/>
      <c r="BB149" s="498"/>
      <c r="BC149" s="498"/>
      <c r="BD149" s="498"/>
      <c r="BE149" s="498"/>
      <c r="BF149" s="498"/>
      <c r="BG149" s="498"/>
      <c r="BH149" s="498"/>
      <c r="BI149" s="498"/>
      <c r="BJ149" s="498"/>
      <c r="BK149" s="498"/>
      <c r="BL149" s="498"/>
      <c r="BM149" s="498"/>
      <c r="BN149" s="498"/>
      <c r="BO149" s="498"/>
      <c r="BP149" s="498"/>
      <c r="BQ149" s="498"/>
    </row>
    <row r="150" spans="1:69" x14ac:dyDescent="0.35">
      <c r="A150" s="521"/>
      <c r="B150" s="71" t="str">
        <f t="shared" ref="B150:B155" si="28">B36</f>
        <v>Rate Rider for Disposition of Deferral/Variance Accounts (2021) - effective until December 31, 2021</v>
      </c>
      <c r="C150" s="60"/>
      <c r="D150" s="61" t="s">
        <v>29</v>
      </c>
      <c r="E150" s="60"/>
      <c r="F150" s="27"/>
      <c r="G150" s="88">
        <v>2.7E-4</v>
      </c>
      <c r="H150" s="89">
        <f>$G$132</f>
        <v>650</v>
      </c>
      <c r="I150" s="74">
        <f>H150*G150</f>
        <v>0.17549999999999999</v>
      </c>
      <c r="J150" s="27"/>
      <c r="K150" s="88"/>
      <c r="L150" s="89"/>
      <c r="M150" s="74">
        <f>L150*K150</f>
        <v>0</v>
      </c>
      <c r="N150" s="27"/>
      <c r="O150" s="66">
        <f>M150-I150</f>
        <v>-0.17549999999999999</v>
      </c>
      <c r="P150" s="67" t="str">
        <f>IF(OR(I150=0,M150=0),"",(O150/I150))</f>
        <v/>
      </c>
      <c r="Q150" s="496"/>
      <c r="R150" s="496"/>
      <c r="S150" s="497"/>
      <c r="T150" s="498"/>
      <c r="U150" s="498"/>
      <c r="V150" s="498"/>
      <c r="W150" s="498"/>
      <c r="X150" s="498"/>
      <c r="Y150" s="498"/>
      <c r="Z150" s="498"/>
      <c r="AA150" s="498"/>
      <c r="AB150" s="498"/>
      <c r="AC150" s="498"/>
      <c r="AD150" s="498"/>
      <c r="AE150" s="498"/>
      <c r="AF150" s="498"/>
      <c r="AG150" s="498"/>
      <c r="AH150" s="498"/>
      <c r="AI150" s="498"/>
      <c r="AJ150" s="498"/>
      <c r="AK150" s="498"/>
      <c r="AL150" s="498"/>
      <c r="AM150" s="498"/>
      <c r="AN150" s="498"/>
      <c r="AO150" s="498"/>
      <c r="AP150" s="498"/>
      <c r="AQ150" s="498"/>
      <c r="AR150" s="498"/>
      <c r="AS150" s="498"/>
      <c r="AT150" s="498"/>
      <c r="AU150" s="498"/>
      <c r="AV150" s="498"/>
      <c r="AW150" s="498"/>
      <c r="AX150" s="498"/>
      <c r="AY150" s="498"/>
      <c r="AZ150" s="498"/>
      <c r="BA150" s="498"/>
      <c r="BB150" s="498"/>
      <c r="BC150" s="498"/>
      <c r="BD150" s="498"/>
      <c r="BE150" s="498"/>
      <c r="BF150" s="498"/>
      <c r="BG150" s="498"/>
      <c r="BH150" s="498"/>
      <c r="BI150" s="498"/>
      <c r="BJ150" s="498"/>
      <c r="BK150" s="498"/>
      <c r="BL150" s="498"/>
      <c r="BM150" s="498"/>
      <c r="BN150" s="498"/>
      <c r="BO150" s="498"/>
      <c r="BP150" s="498"/>
      <c r="BQ150" s="498"/>
    </row>
    <row r="151" spans="1:69" x14ac:dyDescent="0.35">
      <c r="A151" s="521"/>
      <c r="B151" s="71" t="str">
        <f t="shared" si="28"/>
        <v>Rate Rider for Disposition of Deferral/Variance Accounts (2020) - effective until December 31, 2021</v>
      </c>
      <c r="C151" s="60"/>
      <c r="D151" s="61" t="s">
        <v>29</v>
      </c>
      <c r="E151" s="60"/>
      <c r="F151" s="27"/>
      <c r="G151" s="88">
        <v>3.3E-4</v>
      </c>
      <c r="H151" s="89">
        <f>$G$132</f>
        <v>650</v>
      </c>
      <c r="I151" s="74">
        <f t="shared" ref="I151" si="29">H151*G151</f>
        <v>0.2145</v>
      </c>
      <c r="J151" s="27"/>
      <c r="K151" s="88"/>
      <c r="L151" s="89"/>
      <c r="M151" s="74">
        <f t="shared" ref="M151" si="30">L151*K151</f>
        <v>0</v>
      </c>
      <c r="N151" s="27"/>
      <c r="O151" s="66">
        <f t="shared" ref="O151:O155" si="31">M151-I151</f>
        <v>-0.2145</v>
      </c>
      <c r="P151" s="67" t="str">
        <f t="shared" ref="P151:P155" si="32">IF(OR(I151=0,M151=0),"",(O151/I151))</f>
        <v/>
      </c>
      <c r="Q151" s="496"/>
      <c r="R151" s="496"/>
      <c r="S151" s="497"/>
      <c r="T151" s="498"/>
      <c r="U151" s="498"/>
      <c r="V151" s="498"/>
      <c r="W151" s="498"/>
      <c r="X151" s="498"/>
      <c r="Y151" s="498"/>
      <c r="Z151" s="498"/>
      <c r="AA151" s="498"/>
      <c r="AB151" s="498"/>
      <c r="AC151" s="498"/>
      <c r="AD151" s="498"/>
      <c r="AE151" s="498"/>
      <c r="AF151" s="498"/>
      <c r="AG151" s="498"/>
      <c r="AH151" s="498"/>
      <c r="AI151" s="498"/>
      <c r="AJ151" s="498"/>
      <c r="AK151" s="498"/>
      <c r="AL151" s="498"/>
      <c r="AM151" s="498"/>
      <c r="AN151" s="498"/>
      <c r="AO151" s="498"/>
      <c r="AP151" s="498"/>
      <c r="AQ151" s="498"/>
      <c r="AR151" s="498"/>
      <c r="AS151" s="498"/>
      <c r="AT151" s="498"/>
      <c r="AU151" s="498"/>
      <c r="AV151" s="498"/>
      <c r="AW151" s="498"/>
      <c r="AX151" s="498"/>
      <c r="AY151" s="498"/>
      <c r="AZ151" s="498"/>
      <c r="BA151" s="498"/>
      <c r="BB151" s="498"/>
      <c r="BC151" s="498"/>
      <c r="BD151" s="498"/>
      <c r="BE151" s="498"/>
      <c r="BF151" s="498"/>
      <c r="BG151" s="498"/>
      <c r="BH151" s="498"/>
      <c r="BI151" s="498"/>
      <c r="BJ151" s="498"/>
      <c r="BK151" s="498"/>
      <c r="BL151" s="498"/>
      <c r="BM151" s="498"/>
      <c r="BN151" s="498"/>
      <c r="BO151" s="498"/>
      <c r="BP151" s="498"/>
      <c r="BQ151" s="498"/>
    </row>
    <row r="152" spans="1:69" x14ac:dyDescent="0.35">
      <c r="A152" s="521"/>
      <c r="B152" s="71" t="str">
        <f t="shared" si="28"/>
        <v>Rate Rider for Disposition of Capacity Based Recovery Account (2021) - Applicable only for Class B Customers - effective until December 31, 2021</v>
      </c>
      <c r="C152" s="60"/>
      <c r="D152" s="61" t="s">
        <v>29</v>
      </c>
      <c r="E152" s="60"/>
      <c r="F152" s="27"/>
      <c r="G152" s="88">
        <v>-9.0000000000000006E-5</v>
      </c>
      <c r="H152" s="89">
        <f>$G$132</f>
        <v>650</v>
      </c>
      <c r="I152" s="74">
        <f>H152*G152</f>
        <v>-5.8500000000000003E-2</v>
      </c>
      <c r="J152" s="27"/>
      <c r="K152" s="88"/>
      <c r="L152" s="89"/>
      <c r="M152" s="74">
        <f>L152*K152</f>
        <v>0</v>
      </c>
      <c r="N152" s="27"/>
      <c r="O152" s="66">
        <f>M152-I152</f>
        <v>5.8500000000000003E-2</v>
      </c>
      <c r="P152" s="67" t="str">
        <f>IF(OR(I152=0,M152=0),"",(O152/I152))</f>
        <v/>
      </c>
      <c r="Q152" s="496"/>
      <c r="R152" s="496"/>
      <c r="S152" s="497"/>
      <c r="T152" s="498"/>
      <c r="U152" s="498"/>
      <c r="V152" s="498"/>
      <c r="W152" s="498"/>
      <c r="X152" s="498"/>
      <c r="Y152" s="498"/>
      <c r="Z152" s="498"/>
      <c r="AA152" s="498"/>
      <c r="AB152" s="498"/>
      <c r="AC152" s="498"/>
      <c r="AD152" s="498"/>
      <c r="AE152" s="498"/>
      <c r="AF152" s="498"/>
      <c r="AG152" s="498"/>
      <c r="AH152" s="498"/>
      <c r="AI152" s="498"/>
      <c r="AJ152" s="498"/>
      <c r="AK152" s="498"/>
      <c r="AL152" s="498"/>
      <c r="AM152" s="498"/>
      <c r="AN152" s="498"/>
      <c r="AO152" s="498"/>
      <c r="AP152" s="498"/>
      <c r="AQ152" s="498"/>
      <c r="AR152" s="498"/>
      <c r="AS152" s="498"/>
      <c r="AT152" s="498"/>
      <c r="AU152" s="498"/>
      <c r="AV152" s="498"/>
      <c r="AW152" s="498"/>
      <c r="AX152" s="498"/>
      <c r="AY152" s="498"/>
      <c r="AZ152" s="498"/>
      <c r="BA152" s="498"/>
      <c r="BB152" s="498"/>
      <c r="BC152" s="498"/>
      <c r="BD152" s="498"/>
      <c r="BE152" s="498"/>
      <c r="BF152" s="498"/>
      <c r="BG152" s="498"/>
      <c r="BH152" s="498"/>
      <c r="BI152" s="498"/>
      <c r="BJ152" s="498"/>
      <c r="BK152" s="498"/>
      <c r="BL152" s="498"/>
      <c r="BM152" s="498"/>
      <c r="BN152" s="498"/>
      <c r="BO152" s="498"/>
      <c r="BP152" s="498"/>
      <c r="BQ152" s="498"/>
    </row>
    <row r="153" spans="1:69" x14ac:dyDescent="0.35">
      <c r="A153" s="521"/>
      <c r="B153" s="71" t="str">
        <f t="shared" si="28"/>
        <v>Rate Rider for Disposition of Capacity Based Recovery Account (2020) - Applicable only for Class B Customers - effective until December 31, 2021</v>
      </c>
      <c r="C153" s="60"/>
      <c r="D153" s="61" t="s">
        <v>29</v>
      </c>
      <c r="E153" s="60"/>
      <c r="F153" s="27"/>
      <c r="G153" s="88">
        <v>-2.0000000000000002E-5</v>
      </c>
      <c r="H153" s="89">
        <f>$G$132</f>
        <v>650</v>
      </c>
      <c r="I153" s="74">
        <f t="shared" ref="I153:I155" si="33">H153*G153</f>
        <v>-1.3000000000000001E-2</v>
      </c>
      <c r="J153" s="27"/>
      <c r="K153" s="88"/>
      <c r="L153" s="89"/>
      <c r="M153" s="74">
        <f t="shared" ref="M153:M155" si="34">L153*K153</f>
        <v>0</v>
      </c>
      <c r="N153" s="27"/>
      <c r="O153" s="66">
        <f t="shared" si="31"/>
        <v>1.3000000000000001E-2</v>
      </c>
      <c r="P153" s="67" t="str">
        <f t="shared" si="32"/>
        <v/>
      </c>
      <c r="Q153" s="496"/>
      <c r="R153" s="496"/>
      <c r="S153" s="497"/>
      <c r="T153" s="498"/>
      <c r="U153" s="498"/>
      <c r="V153" s="498"/>
      <c r="W153" s="498"/>
      <c r="X153" s="498"/>
      <c r="Y153" s="498"/>
      <c r="Z153" s="498"/>
      <c r="AA153" s="498"/>
      <c r="AB153" s="498"/>
      <c r="AC153" s="498"/>
      <c r="AD153" s="498"/>
      <c r="AE153" s="498"/>
      <c r="AF153" s="498"/>
      <c r="AG153" s="498"/>
      <c r="AH153" s="498"/>
      <c r="AI153" s="498"/>
      <c r="AJ153" s="498"/>
      <c r="AK153" s="498"/>
      <c r="AL153" s="498"/>
      <c r="AM153" s="498"/>
      <c r="AN153" s="498"/>
      <c r="AO153" s="498"/>
      <c r="AP153" s="498"/>
      <c r="AQ153" s="498"/>
      <c r="AR153" s="498"/>
      <c r="AS153" s="498"/>
      <c r="AT153" s="498"/>
      <c r="AU153" s="498"/>
      <c r="AV153" s="498"/>
      <c r="AW153" s="498"/>
      <c r="AX153" s="498"/>
      <c r="AY153" s="498"/>
      <c r="AZ153" s="498"/>
      <c r="BA153" s="498"/>
      <c r="BB153" s="498"/>
      <c r="BC153" s="498"/>
      <c r="BD153" s="498"/>
      <c r="BE153" s="498"/>
      <c r="BF153" s="498"/>
      <c r="BG153" s="498"/>
      <c r="BH153" s="498"/>
      <c r="BI153" s="498"/>
      <c r="BJ153" s="498"/>
      <c r="BK153" s="498"/>
      <c r="BL153" s="498"/>
      <c r="BM153" s="498"/>
      <c r="BN153" s="498"/>
      <c r="BO153" s="498"/>
      <c r="BP153" s="498"/>
      <c r="BQ153" s="498"/>
    </row>
    <row r="154" spans="1:69" x14ac:dyDescent="0.35">
      <c r="A154" s="521"/>
      <c r="B154" s="71" t="str">
        <f t="shared" si="28"/>
        <v>Rate Rider for Disposition of Global Adjustment Account (2021) - Applicable only for Non-RPP Customers - effective until December 31, 2021</v>
      </c>
      <c r="C154" s="60"/>
      <c r="D154" s="61" t="s">
        <v>29</v>
      </c>
      <c r="E154" s="60"/>
      <c r="F154" s="27"/>
      <c r="G154" s="88">
        <v>2.3900000000000002E-3</v>
      </c>
      <c r="H154" s="89"/>
      <c r="I154" s="74">
        <f t="shared" si="33"/>
        <v>0</v>
      </c>
      <c r="J154" s="27"/>
      <c r="K154" s="88"/>
      <c r="L154" s="89"/>
      <c r="M154" s="74">
        <f t="shared" si="34"/>
        <v>0</v>
      </c>
      <c r="N154" s="27"/>
      <c r="O154" s="66">
        <f>M154-I154</f>
        <v>0</v>
      </c>
      <c r="P154" s="67" t="str">
        <f>IF(OR(I154=0,M154=0),"",(O154/I154))</f>
        <v/>
      </c>
      <c r="Q154" s="496"/>
      <c r="R154" s="496"/>
      <c r="S154" s="497"/>
      <c r="T154" s="498"/>
      <c r="U154" s="498"/>
      <c r="V154" s="498"/>
      <c r="W154" s="498"/>
      <c r="X154" s="498"/>
      <c r="Y154" s="498"/>
      <c r="Z154" s="498"/>
      <c r="AA154" s="498"/>
      <c r="AB154" s="498"/>
      <c r="AC154" s="498"/>
      <c r="AD154" s="498"/>
      <c r="AE154" s="498"/>
      <c r="AF154" s="498"/>
      <c r="AG154" s="498"/>
      <c r="AH154" s="498"/>
      <c r="AI154" s="498"/>
      <c r="AJ154" s="498"/>
      <c r="AK154" s="498"/>
      <c r="AL154" s="498"/>
      <c r="AM154" s="498"/>
      <c r="AN154" s="498"/>
      <c r="AO154" s="498"/>
      <c r="AP154" s="498"/>
      <c r="AQ154" s="498"/>
      <c r="AR154" s="498"/>
      <c r="AS154" s="498"/>
      <c r="AT154" s="498"/>
      <c r="AU154" s="498"/>
      <c r="AV154" s="498"/>
      <c r="AW154" s="498"/>
      <c r="AX154" s="498"/>
      <c r="AY154" s="498"/>
      <c r="AZ154" s="498"/>
      <c r="BA154" s="498"/>
      <c r="BB154" s="498"/>
      <c r="BC154" s="498"/>
      <c r="BD154" s="498"/>
      <c r="BE154" s="498"/>
      <c r="BF154" s="498"/>
      <c r="BG154" s="498"/>
      <c r="BH154" s="498"/>
      <c r="BI154" s="498"/>
      <c r="BJ154" s="498"/>
      <c r="BK154" s="498"/>
      <c r="BL154" s="498"/>
      <c r="BM154" s="498"/>
      <c r="BN154" s="498"/>
      <c r="BO154" s="498"/>
      <c r="BP154" s="498"/>
      <c r="BQ154" s="498"/>
    </row>
    <row r="155" spans="1:69" x14ac:dyDescent="0.35">
      <c r="A155" s="521"/>
      <c r="B155" s="71" t="str">
        <f t="shared" si="28"/>
        <v>Rate Rider for Disposition of Global Adjustment Account (2020) - Applicable only for Non-RPP Customers - effective until December 31, 2021</v>
      </c>
      <c r="C155" s="60"/>
      <c r="D155" s="61" t="s">
        <v>29</v>
      </c>
      <c r="E155" s="60"/>
      <c r="F155" s="27"/>
      <c r="G155" s="88">
        <v>-1.5900000000000001E-3</v>
      </c>
      <c r="H155" s="89"/>
      <c r="I155" s="74">
        <f t="shared" si="33"/>
        <v>0</v>
      </c>
      <c r="J155" s="27"/>
      <c r="K155" s="88"/>
      <c r="L155" s="89"/>
      <c r="M155" s="74">
        <f t="shared" si="34"/>
        <v>0</v>
      </c>
      <c r="N155" s="27"/>
      <c r="O155" s="66">
        <f t="shared" si="31"/>
        <v>0</v>
      </c>
      <c r="P155" s="67" t="str">
        <f t="shared" si="32"/>
        <v/>
      </c>
      <c r="Q155" s="496"/>
      <c r="R155" s="496"/>
      <c r="S155" s="497"/>
      <c r="T155" s="498"/>
      <c r="U155" s="498"/>
      <c r="V155" s="498"/>
      <c r="W155" s="498"/>
      <c r="X155" s="498"/>
      <c r="Y155" s="498"/>
      <c r="Z155" s="498"/>
      <c r="AA155" s="498"/>
      <c r="AB155" s="498"/>
      <c r="AC155" s="498"/>
      <c r="AD155" s="498"/>
      <c r="AE155" s="498"/>
      <c r="AF155" s="498"/>
      <c r="AG155" s="498"/>
      <c r="AH155" s="498"/>
      <c r="AI155" s="498"/>
      <c r="AJ155" s="498"/>
      <c r="AK155" s="498"/>
      <c r="AL155" s="498"/>
      <c r="AM155" s="498"/>
      <c r="AN155" s="498"/>
      <c r="AO155" s="498"/>
      <c r="AP155" s="498"/>
      <c r="AQ155" s="498"/>
      <c r="AR155" s="498"/>
      <c r="AS155" s="498"/>
      <c r="AT155" s="498"/>
      <c r="AU155" s="498"/>
      <c r="AV155" s="498"/>
      <c r="AW155" s="498"/>
      <c r="AX155" s="498"/>
      <c r="AY155" s="498"/>
      <c r="AZ155" s="498"/>
      <c r="BA155" s="498"/>
      <c r="BB155" s="498"/>
      <c r="BC155" s="498"/>
      <c r="BD155" s="498"/>
      <c r="BE155" s="498"/>
      <c r="BF155" s="498"/>
      <c r="BG155" s="498"/>
      <c r="BH155" s="498"/>
      <c r="BI155" s="498"/>
      <c r="BJ155" s="498"/>
      <c r="BK155" s="498"/>
      <c r="BL155" s="498"/>
      <c r="BM155" s="498"/>
      <c r="BN155" s="498"/>
      <c r="BO155" s="498"/>
      <c r="BP155" s="498"/>
      <c r="BQ155" s="498"/>
    </row>
    <row r="156" spans="1:69" x14ac:dyDescent="0.35">
      <c r="A156" s="521"/>
      <c r="B156" s="71" t="s">
        <v>98</v>
      </c>
      <c r="C156" s="60"/>
      <c r="D156" s="61" t="s">
        <v>19</v>
      </c>
      <c r="E156" s="60"/>
      <c r="F156" s="27"/>
      <c r="G156" s="181">
        <f>G99</f>
        <v>0.56219178082191779</v>
      </c>
      <c r="H156" s="165">
        <v>1</v>
      </c>
      <c r="I156" s="171">
        <f>H156*G156</f>
        <v>0.56219178082191779</v>
      </c>
      <c r="J156" s="27"/>
      <c r="K156" s="181">
        <f>+$G$156</f>
        <v>0.56219178082191779</v>
      </c>
      <c r="L156" s="165">
        <v>1</v>
      </c>
      <c r="M156" s="171">
        <f>L156*K156</f>
        <v>0.56219178082191779</v>
      </c>
      <c r="N156" s="27"/>
      <c r="O156" s="167">
        <f t="shared" si="26"/>
        <v>0</v>
      </c>
      <c r="P156" s="168">
        <f t="shared" si="27"/>
        <v>0</v>
      </c>
      <c r="Q156" s="501"/>
      <c r="R156" s="501"/>
      <c r="S156" s="498"/>
      <c r="T156" s="498"/>
      <c r="U156" s="498"/>
      <c r="V156" s="498"/>
      <c r="W156" s="498"/>
      <c r="X156" s="498"/>
      <c r="Y156" s="498"/>
      <c r="Z156" s="498"/>
      <c r="AA156" s="498"/>
      <c r="AB156" s="498"/>
      <c r="AC156" s="498"/>
      <c r="AD156" s="498"/>
      <c r="AE156" s="498"/>
      <c r="AF156" s="498"/>
      <c r="AG156" s="498"/>
      <c r="AH156" s="498"/>
      <c r="AI156" s="498"/>
      <c r="AJ156" s="498"/>
      <c r="AK156" s="498"/>
      <c r="AL156" s="498"/>
      <c r="AM156" s="498"/>
      <c r="AN156" s="498"/>
      <c r="AO156" s="498"/>
      <c r="AP156" s="498"/>
      <c r="AQ156" s="498"/>
      <c r="AR156" s="498"/>
      <c r="AS156" s="498"/>
      <c r="AT156" s="498"/>
      <c r="AU156" s="498"/>
      <c r="AV156" s="498"/>
      <c r="AW156" s="498"/>
      <c r="AX156" s="498"/>
      <c r="AY156" s="498"/>
      <c r="AZ156" s="498"/>
      <c r="BA156" s="498"/>
      <c r="BB156" s="498"/>
      <c r="BC156" s="498"/>
      <c r="BD156" s="498"/>
      <c r="BE156" s="498"/>
      <c r="BF156" s="498"/>
      <c r="BG156" s="498"/>
      <c r="BH156" s="498"/>
      <c r="BI156" s="498"/>
      <c r="BJ156" s="498"/>
      <c r="BK156" s="498"/>
      <c r="BL156" s="498"/>
      <c r="BM156" s="498"/>
      <c r="BN156" s="498"/>
      <c r="BO156" s="498"/>
      <c r="BP156" s="498"/>
      <c r="BQ156" s="498"/>
    </row>
    <row r="157" spans="1:69" x14ac:dyDescent="0.35">
      <c r="A157" s="521"/>
      <c r="B157" s="182" t="s">
        <v>39</v>
      </c>
      <c r="C157" s="183"/>
      <c r="D157" s="184"/>
      <c r="E157" s="183"/>
      <c r="F157" s="505"/>
      <c r="G157" s="185"/>
      <c r="H157" s="186"/>
      <c r="I157" s="187">
        <f>SUM(I149:I156)+I148</f>
        <v>41.227270280821919</v>
      </c>
      <c r="J157" s="27"/>
      <c r="K157" s="185"/>
      <c r="L157" s="186"/>
      <c r="M157" s="187">
        <f>SUM(M149:M156)+M148</f>
        <v>41.655270280821917</v>
      </c>
      <c r="N157" s="27"/>
      <c r="O157" s="179">
        <f t="shared" si="26"/>
        <v>0.42799999999999727</v>
      </c>
      <c r="P157" s="180">
        <f t="shared" si="27"/>
        <v>1.0381478014058429E-2</v>
      </c>
      <c r="Q157" s="501"/>
      <c r="R157" s="501"/>
      <c r="S157" s="498"/>
      <c r="T157" s="498"/>
      <c r="U157" s="498"/>
      <c r="V157" s="498"/>
      <c r="W157" s="498"/>
      <c r="X157" s="498"/>
      <c r="Y157" s="498"/>
      <c r="Z157" s="498"/>
      <c r="AA157" s="498"/>
      <c r="AB157" s="498"/>
      <c r="AC157" s="498"/>
      <c r="AD157" s="498"/>
      <c r="AE157" s="498"/>
      <c r="AF157" s="498"/>
      <c r="AG157" s="498"/>
      <c r="AH157" s="498"/>
      <c r="AI157" s="498"/>
      <c r="AJ157" s="498"/>
      <c r="AK157" s="498"/>
      <c r="AL157" s="498"/>
      <c r="AM157" s="498"/>
      <c r="AN157" s="498"/>
      <c r="AO157" s="498"/>
      <c r="AP157" s="498"/>
      <c r="AQ157" s="498"/>
      <c r="AR157" s="498"/>
      <c r="AS157" s="498"/>
      <c r="AT157" s="498"/>
      <c r="AU157" s="498"/>
      <c r="AV157" s="498"/>
      <c r="AW157" s="498"/>
      <c r="AX157" s="498"/>
      <c r="AY157" s="498"/>
      <c r="AZ157" s="498"/>
      <c r="BA157" s="498"/>
      <c r="BB157" s="498"/>
      <c r="BC157" s="498"/>
      <c r="BD157" s="498"/>
      <c r="BE157" s="498"/>
      <c r="BF157" s="498"/>
      <c r="BG157" s="498"/>
      <c r="BH157" s="498"/>
      <c r="BI157" s="498"/>
      <c r="BJ157" s="498"/>
      <c r="BK157" s="498"/>
      <c r="BL157" s="498"/>
      <c r="BM157" s="498"/>
      <c r="BN157" s="498"/>
      <c r="BO157" s="498"/>
      <c r="BP157" s="498"/>
      <c r="BQ157" s="498"/>
    </row>
    <row r="158" spans="1:69" x14ac:dyDescent="0.35">
      <c r="A158" s="521"/>
      <c r="B158" s="27" t="s">
        <v>40</v>
      </c>
      <c r="C158" s="27"/>
      <c r="D158" s="61" t="s">
        <v>29</v>
      </c>
      <c r="E158" s="27"/>
      <c r="F158" s="27"/>
      <c r="G158" s="172">
        <v>8.2100000000000003E-3</v>
      </c>
      <c r="H158" s="188">
        <f>$G$132*(1+G179)</f>
        <v>669.17500000000007</v>
      </c>
      <c r="I158" s="166">
        <f>H158*G158</f>
        <v>5.4939267500000009</v>
      </c>
      <c r="J158" s="27"/>
      <c r="K158" s="172">
        <f>+$K$44</f>
        <v>1.0416855437046329E-2</v>
      </c>
      <c r="L158" s="188">
        <f>$G$132*(1+K179)</f>
        <v>669.17500000000007</v>
      </c>
      <c r="M158" s="166">
        <f>L158*K158</f>
        <v>6.9706992370854781</v>
      </c>
      <c r="N158" s="27"/>
      <c r="O158" s="167">
        <f t="shared" si="26"/>
        <v>1.4767724870854773</v>
      </c>
      <c r="P158" s="168">
        <f t="shared" si="27"/>
        <v>0.26880090585217159</v>
      </c>
      <c r="Q158" s="501"/>
      <c r="R158" s="501"/>
      <c r="S158" s="498"/>
      <c r="T158" s="498"/>
      <c r="U158" s="498"/>
      <c r="V158" s="498"/>
      <c r="W158" s="498"/>
      <c r="X158" s="498"/>
      <c r="Y158" s="498"/>
      <c r="Z158" s="498"/>
      <c r="AA158" s="498"/>
      <c r="AB158" s="498"/>
      <c r="AC158" s="498"/>
      <c r="AD158" s="498"/>
      <c r="AE158" s="498"/>
      <c r="AF158" s="498"/>
      <c r="AG158" s="498"/>
      <c r="AH158" s="498"/>
      <c r="AI158" s="498"/>
      <c r="AJ158" s="498"/>
      <c r="AK158" s="498"/>
      <c r="AL158" s="498"/>
      <c r="AM158" s="498"/>
      <c r="AN158" s="498"/>
      <c r="AO158" s="498"/>
      <c r="AP158" s="498"/>
      <c r="AQ158" s="498"/>
      <c r="AR158" s="498"/>
      <c r="AS158" s="498"/>
      <c r="AT158" s="498"/>
      <c r="AU158" s="498"/>
      <c r="AV158" s="498"/>
      <c r="AW158" s="498"/>
      <c r="AX158" s="498"/>
      <c r="AY158" s="498"/>
      <c r="AZ158" s="498"/>
      <c r="BA158" s="498"/>
      <c r="BB158" s="498"/>
      <c r="BC158" s="498"/>
      <c r="BD158" s="498"/>
      <c r="BE158" s="498"/>
      <c r="BF158" s="498"/>
      <c r="BG158" s="498"/>
      <c r="BH158" s="498"/>
      <c r="BI158" s="498"/>
      <c r="BJ158" s="498"/>
      <c r="BK158" s="498"/>
      <c r="BL158" s="498"/>
      <c r="BM158" s="498"/>
      <c r="BN158" s="498"/>
      <c r="BO158" s="498"/>
      <c r="BP158" s="498"/>
      <c r="BQ158" s="498"/>
    </row>
    <row r="159" spans="1:69" x14ac:dyDescent="0.35">
      <c r="A159" s="521"/>
      <c r="B159" s="27" t="s">
        <v>41</v>
      </c>
      <c r="C159" s="27"/>
      <c r="D159" s="61" t="s">
        <v>29</v>
      </c>
      <c r="E159" s="27"/>
      <c r="F159" s="27"/>
      <c r="G159" s="172">
        <v>6.62E-3</v>
      </c>
      <c r="H159" s="189">
        <f>+H158</f>
        <v>669.17500000000007</v>
      </c>
      <c r="I159" s="166">
        <f>H159*G159</f>
        <v>4.4299385000000004</v>
      </c>
      <c r="J159" s="27"/>
      <c r="K159" s="172">
        <f>+$K$45</f>
        <v>6.932461183505656E-3</v>
      </c>
      <c r="L159" s="189">
        <f>+L158</f>
        <v>669.17500000000007</v>
      </c>
      <c r="M159" s="166">
        <f>L159*K159</f>
        <v>4.6390297124723983</v>
      </c>
      <c r="N159" s="27"/>
      <c r="O159" s="167">
        <f t="shared" si="26"/>
        <v>0.20909121247239781</v>
      </c>
      <c r="P159" s="168">
        <f t="shared" si="27"/>
        <v>4.7199574547682276E-2</v>
      </c>
      <c r="Q159" s="501"/>
      <c r="R159" s="501"/>
      <c r="S159" s="498"/>
      <c r="T159" s="498"/>
      <c r="U159" s="498"/>
      <c r="V159" s="498"/>
      <c r="W159" s="498"/>
      <c r="X159" s="498"/>
      <c r="Y159" s="498"/>
      <c r="Z159" s="498"/>
      <c r="AA159" s="498"/>
      <c r="AB159" s="498"/>
      <c r="AC159" s="498"/>
      <c r="AD159" s="498"/>
      <c r="AE159" s="498"/>
      <c r="AF159" s="498"/>
      <c r="AG159" s="498"/>
      <c r="AH159" s="498"/>
      <c r="AI159" s="498"/>
      <c r="AJ159" s="498"/>
      <c r="AK159" s="498"/>
      <c r="AL159" s="498"/>
      <c r="AM159" s="498"/>
      <c r="AN159" s="498"/>
      <c r="AO159" s="498"/>
      <c r="AP159" s="498"/>
      <c r="AQ159" s="498"/>
      <c r="AR159" s="498"/>
      <c r="AS159" s="498"/>
      <c r="AT159" s="498"/>
      <c r="AU159" s="498"/>
      <c r="AV159" s="498"/>
      <c r="AW159" s="498"/>
      <c r="AX159" s="498"/>
      <c r="AY159" s="498"/>
      <c r="AZ159" s="498"/>
      <c r="BA159" s="498"/>
      <c r="BB159" s="498"/>
      <c r="BC159" s="498"/>
      <c r="BD159" s="498"/>
      <c r="BE159" s="498"/>
      <c r="BF159" s="498"/>
      <c r="BG159" s="498"/>
      <c r="BH159" s="498"/>
      <c r="BI159" s="498"/>
      <c r="BJ159" s="498"/>
      <c r="BK159" s="498"/>
      <c r="BL159" s="498"/>
      <c r="BM159" s="498"/>
      <c r="BN159" s="498"/>
      <c r="BO159" s="498"/>
      <c r="BP159" s="498"/>
      <c r="BQ159" s="498"/>
    </row>
    <row r="160" spans="1:69" x14ac:dyDescent="0.35">
      <c r="A160" s="521"/>
      <c r="B160" s="182" t="s">
        <v>42</v>
      </c>
      <c r="C160" s="174"/>
      <c r="D160" s="184"/>
      <c r="E160" s="174"/>
      <c r="F160" s="505"/>
      <c r="G160" s="101"/>
      <c r="H160" s="190"/>
      <c r="I160" s="187">
        <f>SUM(I157:I159)</f>
        <v>51.151135530821918</v>
      </c>
      <c r="J160" s="27"/>
      <c r="K160" s="101"/>
      <c r="L160" s="190"/>
      <c r="M160" s="187">
        <f>SUM(M157:M159)</f>
        <v>53.264999230379793</v>
      </c>
      <c r="N160" s="27"/>
      <c r="O160" s="179">
        <f t="shared" si="26"/>
        <v>2.113863699557875</v>
      </c>
      <c r="P160" s="180">
        <f t="shared" si="27"/>
        <v>4.1325841110294283E-2</v>
      </c>
      <c r="Q160" s="501"/>
      <c r="R160" s="501"/>
      <c r="S160" s="498"/>
      <c r="T160" s="498"/>
      <c r="U160" s="498"/>
      <c r="V160" s="498"/>
      <c r="W160" s="498"/>
      <c r="X160" s="498"/>
      <c r="Y160" s="498"/>
      <c r="Z160" s="498"/>
      <c r="AA160" s="498"/>
      <c r="AB160" s="498"/>
      <c r="AC160" s="498"/>
      <c r="AD160" s="498"/>
      <c r="AE160" s="498"/>
      <c r="AF160" s="498"/>
      <c r="AG160" s="498"/>
      <c r="AH160" s="498"/>
      <c r="AI160" s="498"/>
      <c r="AJ160" s="498"/>
      <c r="AK160" s="498"/>
      <c r="AL160" s="498"/>
      <c r="AM160" s="498"/>
      <c r="AN160" s="498"/>
      <c r="AO160" s="498"/>
      <c r="AP160" s="498"/>
      <c r="AQ160" s="498"/>
      <c r="AR160" s="498"/>
      <c r="AS160" s="498"/>
      <c r="AT160" s="498"/>
      <c r="AU160" s="498"/>
      <c r="AV160" s="498"/>
      <c r="AW160" s="498"/>
      <c r="AX160" s="498"/>
      <c r="AY160" s="498"/>
      <c r="AZ160" s="498"/>
      <c r="BA160" s="498"/>
      <c r="BB160" s="498"/>
      <c r="BC160" s="498"/>
      <c r="BD160" s="498"/>
      <c r="BE160" s="498"/>
      <c r="BF160" s="498"/>
      <c r="BG160" s="498"/>
      <c r="BH160" s="498"/>
      <c r="BI160" s="498"/>
      <c r="BJ160" s="498"/>
      <c r="BK160" s="498"/>
      <c r="BL160" s="498"/>
      <c r="BM160" s="498"/>
      <c r="BN160" s="498"/>
      <c r="BO160" s="498"/>
      <c r="BP160" s="498"/>
      <c r="BQ160" s="498"/>
    </row>
    <row r="161" spans="1:69" x14ac:dyDescent="0.35">
      <c r="A161" s="521"/>
      <c r="B161" s="60" t="s">
        <v>43</v>
      </c>
      <c r="C161" s="60"/>
      <c r="D161" s="61" t="s">
        <v>29</v>
      </c>
      <c r="E161" s="60"/>
      <c r="F161" s="27"/>
      <c r="G161" s="103">
        <f t="shared" ref="G161:G169" si="35">G47</f>
        <v>3.0000000000000001E-3</v>
      </c>
      <c r="H161" s="89">
        <f>+H158</f>
        <v>669.17500000000007</v>
      </c>
      <c r="I161" s="74">
        <f t="shared" ref="I161:I171" si="36">H161*G161</f>
        <v>2.0075250000000002</v>
      </c>
      <c r="J161" s="27"/>
      <c r="K161" s="103">
        <f>+$G$161</f>
        <v>3.0000000000000001E-3</v>
      </c>
      <c r="L161" s="89">
        <f>+L158</f>
        <v>669.17500000000007</v>
      </c>
      <c r="M161" s="74">
        <f t="shared" ref="M161:M171" si="37">L161*K161</f>
        <v>2.0075250000000002</v>
      </c>
      <c r="N161" s="27"/>
      <c r="O161" s="66">
        <f t="shared" si="26"/>
        <v>0</v>
      </c>
      <c r="P161" s="67">
        <f t="shared" si="27"/>
        <v>0</v>
      </c>
      <c r="Q161" s="496"/>
      <c r="R161" s="496"/>
      <c r="S161" s="497"/>
      <c r="T161" s="498"/>
      <c r="U161" s="498"/>
      <c r="V161" s="498"/>
      <c r="W161" s="498"/>
      <c r="X161" s="498"/>
      <c r="Y161" s="498"/>
      <c r="Z161" s="498"/>
      <c r="AA161" s="498"/>
      <c r="AB161" s="498"/>
      <c r="AC161" s="498"/>
      <c r="AD161" s="498"/>
      <c r="AE161" s="498"/>
      <c r="AF161" s="498"/>
      <c r="AG161" s="498"/>
      <c r="AH161" s="498"/>
      <c r="AI161" s="498"/>
      <c r="AJ161" s="498"/>
      <c r="AK161" s="498"/>
      <c r="AL161" s="498"/>
      <c r="AM161" s="498"/>
      <c r="AN161" s="498"/>
      <c r="AO161" s="498"/>
      <c r="AP161" s="498"/>
      <c r="AQ161" s="498"/>
      <c r="AR161" s="498"/>
      <c r="AS161" s="498"/>
      <c r="AT161" s="498"/>
      <c r="AU161" s="498"/>
      <c r="AV161" s="498"/>
      <c r="AW161" s="498"/>
      <c r="AX161" s="498"/>
      <c r="AY161" s="498"/>
      <c r="AZ161" s="498"/>
      <c r="BA161" s="498"/>
      <c r="BB161" s="498"/>
      <c r="BC161" s="498"/>
      <c r="BD161" s="498"/>
      <c r="BE161" s="498"/>
      <c r="BF161" s="498"/>
      <c r="BG161" s="498"/>
      <c r="BH161" s="498"/>
      <c r="BI161" s="498"/>
      <c r="BJ161" s="498"/>
      <c r="BK161" s="498"/>
      <c r="BL161" s="498"/>
      <c r="BM161" s="498"/>
      <c r="BN161" s="498"/>
      <c r="BO161" s="498"/>
      <c r="BP161" s="498"/>
      <c r="BQ161" s="498"/>
    </row>
    <row r="162" spans="1:69" x14ac:dyDescent="0.35">
      <c r="A162" s="521"/>
      <c r="B162" s="60" t="s">
        <v>44</v>
      </c>
      <c r="C162" s="60"/>
      <c r="D162" s="61" t="s">
        <v>29</v>
      </c>
      <c r="E162" s="60"/>
      <c r="F162" s="27"/>
      <c r="G162" s="103">
        <f t="shared" si="35"/>
        <v>5.0000000000000001E-4</v>
      </c>
      <c r="H162" s="89">
        <f>+H158</f>
        <v>669.17500000000007</v>
      </c>
      <c r="I162" s="74">
        <f t="shared" si="36"/>
        <v>0.33458750000000004</v>
      </c>
      <c r="J162" s="65"/>
      <c r="K162" s="103">
        <f>+$G$162</f>
        <v>5.0000000000000001E-4</v>
      </c>
      <c r="L162" s="89">
        <f>+L158</f>
        <v>669.17500000000007</v>
      </c>
      <c r="M162" s="74">
        <f t="shared" si="37"/>
        <v>0.33458750000000004</v>
      </c>
      <c r="N162" s="27"/>
      <c r="O162" s="66">
        <f t="shared" si="26"/>
        <v>0</v>
      </c>
      <c r="P162" s="67">
        <f t="shared" si="27"/>
        <v>0</v>
      </c>
      <c r="Q162" s="496"/>
      <c r="R162" s="496"/>
      <c r="S162" s="497"/>
      <c r="T162" s="498"/>
      <c r="U162" s="498"/>
      <c r="V162" s="498"/>
      <c r="W162" s="498"/>
      <c r="X162" s="498"/>
      <c r="Y162" s="498"/>
      <c r="Z162" s="498"/>
      <c r="AA162" s="498"/>
      <c r="AB162" s="498"/>
      <c r="AC162" s="498"/>
      <c r="AD162" s="498"/>
      <c r="AE162" s="498"/>
      <c r="AF162" s="498"/>
      <c r="AG162" s="498"/>
      <c r="AH162" s="498"/>
      <c r="AI162" s="498"/>
      <c r="AJ162" s="498"/>
      <c r="AK162" s="498"/>
      <c r="AL162" s="498"/>
      <c r="AM162" s="498"/>
      <c r="AN162" s="498"/>
      <c r="AO162" s="498"/>
      <c r="AP162" s="498"/>
      <c r="AQ162" s="498"/>
      <c r="AR162" s="498"/>
      <c r="AS162" s="498"/>
      <c r="AT162" s="498"/>
      <c r="AU162" s="498"/>
      <c r="AV162" s="498"/>
      <c r="AW162" s="498"/>
      <c r="AX162" s="498"/>
      <c r="AY162" s="498"/>
      <c r="AZ162" s="498"/>
      <c r="BA162" s="498"/>
      <c r="BB162" s="498"/>
      <c r="BC162" s="498"/>
      <c r="BD162" s="498"/>
      <c r="BE162" s="498"/>
      <c r="BF162" s="498"/>
      <c r="BG162" s="498"/>
      <c r="BH162" s="498"/>
      <c r="BI162" s="498"/>
      <c r="BJ162" s="498"/>
      <c r="BK162" s="498"/>
      <c r="BL162" s="498"/>
      <c r="BM162" s="498"/>
      <c r="BN162" s="498"/>
      <c r="BO162" s="498"/>
      <c r="BP162" s="498"/>
      <c r="BQ162" s="498"/>
    </row>
    <row r="163" spans="1:69" x14ac:dyDescent="0.35">
      <c r="A163" s="521"/>
      <c r="B163" s="60" t="s">
        <v>45</v>
      </c>
      <c r="C163" s="60"/>
      <c r="D163" s="61" t="s">
        <v>29</v>
      </c>
      <c r="E163" s="60"/>
      <c r="F163" s="27"/>
      <c r="G163" s="103">
        <f t="shared" si="35"/>
        <v>4.0000000000000002E-4</v>
      </c>
      <c r="H163" s="89">
        <f>+H158</f>
        <v>669.17500000000007</v>
      </c>
      <c r="I163" s="74">
        <f t="shared" si="36"/>
        <v>0.26767000000000002</v>
      </c>
      <c r="J163" s="65"/>
      <c r="K163" s="103">
        <f>+$G$163</f>
        <v>4.0000000000000002E-4</v>
      </c>
      <c r="L163" s="89">
        <f>+L158</f>
        <v>669.17500000000007</v>
      </c>
      <c r="M163" s="74">
        <f t="shared" si="37"/>
        <v>0.26767000000000002</v>
      </c>
      <c r="N163" s="27"/>
      <c r="O163" s="66">
        <f t="shared" si="26"/>
        <v>0</v>
      </c>
      <c r="P163" s="67">
        <f t="shared" si="27"/>
        <v>0</v>
      </c>
      <c r="Q163" s="496"/>
      <c r="R163" s="496"/>
      <c r="S163" s="497"/>
      <c r="T163" s="498"/>
      <c r="U163" s="498"/>
      <c r="V163" s="498"/>
      <c r="W163" s="498"/>
      <c r="X163" s="498"/>
      <c r="Y163" s="498"/>
      <c r="Z163" s="498"/>
      <c r="AA163" s="498"/>
      <c r="AB163" s="498"/>
      <c r="AC163" s="498"/>
      <c r="AD163" s="498"/>
      <c r="AE163" s="498"/>
      <c r="AF163" s="498"/>
      <c r="AG163" s="498"/>
      <c r="AH163" s="498"/>
      <c r="AI163" s="498"/>
      <c r="AJ163" s="498"/>
      <c r="AK163" s="498"/>
      <c r="AL163" s="498"/>
      <c r="AM163" s="498"/>
      <c r="AN163" s="498"/>
      <c r="AO163" s="498"/>
      <c r="AP163" s="498"/>
      <c r="AQ163" s="498"/>
      <c r="AR163" s="498"/>
      <c r="AS163" s="498"/>
      <c r="AT163" s="498"/>
      <c r="AU163" s="498"/>
      <c r="AV163" s="498"/>
      <c r="AW163" s="498"/>
      <c r="AX163" s="498"/>
      <c r="AY163" s="498"/>
      <c r="AZ163" s="498"/>
      <c r="BA163" s="498"/>
      <c r="BB163" s="498"/>
      <c r="BC163" s="498"/>
      <c r="BD163" s="498"/>
      <c r="BE163" s="498"/>
      <c r="BF163" s="498"/>
      <c r="BG163" s="498"/>
      <c r="BH163" s="498"/>
      <c r="BI163" s="498"/>
      <c r="BJ163" s="498"/>
      <c r="BK163" s="498"/>
      <c r="BL163" s="498"/>
      <c r="BM163" s="498"/>
      <c r="BN163" s="498"/>
      <c r="BO163" s="498"/>
      <c r="BP163" s="498"/>
      <c r="BQ163" s="498"/>
    </row>
    <row r="164" spans="1:69" x14ac:dyDescent="0.35">
      <c r="A164" s="521"/>
      <c r="B164" s="60" t="s">
        <v>46</v>
      </c>
      <c r="C164" s="60"/>
      <c r="D164" s="61" t="s">
        <v>19</v>
      </c>
      <c r="E164" s="60"/>
      <c r="F164" s="27"/>
      <c r="G164" s="104">
        <f t="shared" si="35"/>
        <v>0.25</v>
      </c>
      <c r="H164" s="63">
        <v>1</v>
      </c>
      <c r="I164" s="64">
        <f t="shared" si="36"/>
        <v>0.25</v>
      </c>
      <c r="J164" s="65"/>
      <c r="K164" s="104">
        <f>+$G$164</f>
        <v>0.25</v>
      </c>
      <c r="L164" s="63">
        <v>1</v>
      </c>
      <c r="M164" s="64">
        <f t="shared" si="37"/>
        <v>0.25</v>
      </c>
      <c r="N164" s="65"/>
      <c r="O164" s="66">
        <f t="shared" si="26"/>
        <v>0</v>
      </c>
      <c r="P164" s="67">
        <f t="shared" si="27"/>
        <v>0</v>
      </c>
      <c r="Q164" s="496"/>
      <c r="R164" s="496"/>
      <c r="S164" s="497"/>
      <c r="T164" s="498"/>
      <c r="U164" s="498"/>
      <c r="V164" s="498"/>
      <c r="W164" s="498"/>
      <c r="X164" s="498"/>
      <c r="Y164" s="498"/>
      <c r="Z164" s="498"/>
      <c r="AA164" s="498"/>
      <c r="AB164" s="498"/>
      <c r="AC164" s="498"/>
      <c r="AD164" s="498"/>
      <c r="AE164" s="498"/>
      <c r="AF164" s="498"/>
      <c r="AG164" s="498"/>
      <c r="AH164" s="498"/>
      <c r="AI164" s="498"/>
      <c r="AJ164" s="498"/>
      <c r="AK164" s="498"/>
      <c r="AL164" s="498"/>
      <c r="AM164" s="498"/>
      <c r="AN164" s="498"/>
      <c r="AO164" s="498"/>
      <c r="AP164" s="498"/>
      <c r="AQ164" s="498"/>
      <c r="AR164" s="498"/>
      <c r="AS164" s="498"/>
      <c r="AT164" s="498"/>
      <c r="AU164" s="498"/>
      <c r="AV164" s="498"/>
      <c r="AW164" s="498"/>
      <c r="AX164" s="498"/>
      <c r="AY164" s="498"/>
      <c r="AZ164" s="498"/>
      <c r="BA164" s="498"/>
      <c r="BB164" s="498"/>
      <c r="BC164" s="498"/>
      <c r="BD164" s="498"/>
      <c r="BE164" s="498"/>
      <c r="BF164" s="498"/>
      <c r="BG164" s="498"/>
      <c r="BH164" s="498"/>
      <c r="BI164" s="498"/>
      <c r="BJ164" s="498"/>
      <c r="BK164" s="498"/>
      <c r="BL164" s="498"/>
      <c r="BM164" s="498"/>
      <c r="BN164" s="498"/>
      <c r="BO164" s="498"/>
      <c r="BP164" s="498"/>
      <c r="BQ164" s="498"/>
    </row>
    <row r="165" spans="1:69" x14ac:dyDescent="0.35">
      <c r="A165" s="521"/>
      <c r="B165" s="60" t="s">
        <v>47</v>
      </c>
      <c r="C165" s="60"/>
      <c r="D165" s="61" t="s">
        <v>29</v>
      </c>
      <c r="E165" s="60"/>
      <c r="F165" s="27"/>
      <c r="G165" s="103">
        <f t="shared" si="35"/>
        <v>8.2000000000000003E-2</v>
      </c>
      <c r="H165" s="105">
        <f>D181*$G$132</f>
        <v>416</v>
      </c>
      <c r="I165" s="74">
        <f t="shared" si="36"/>
        <v>34.112000000000002</v>
      </c>
      <c r="J165" s="65"/>
      <c r="K165" s="103">
        <f>+$G$165</f>
        <v>8.2000000000000003E-2</v>
      </c>
      <c r="L165" s="89">
        <f t="shared" ref="L165:L169" si="38">$H165</f>
        <v>416</v>
      </c>
      <c r="M165" s="74">
        <f t="shared" si="37"/>
        <v>34.112000000000002</v>
      </c>
      <c r="N165" s="65"/>
      <c r="O165" s="66">
        <f t="shared" si="26"/>
        <v>0</v>
      </c>
      <c r="P165" s="67">
        <f t="shared" si="27"/>
        <v>0</v>
      </c>
      <c r="Q165" s="496"/>
      <c r="R165" s="496"/>
      <c r="S165" s="497"/>
      <c r="T165" s="498"/>
      <c r="U165" s="498"/>
      <c r="V165" s="498"/>
      <c r="W165" s="498"/>
      <c r="X165" s="498"/>
      <c r="Y165" s="498"/>
      <c r="Z165" s="498"/>
      <c r="AA165" s="498"/>
      <c r="AB165" s="498"/>
      <c r="AC165" s="498"/>
      <c r="AD165" s="498"/>
      <c r="AE165" s="498"/>
      <c r="AF165" s="498"/>
      <c r="AG165" s="498"/>
      <c r="AH165" s="498"/>
      <c r="AI165" s="498"/>
      <c r="AJ165" s="498"/>
      <c r="AK165" s="498"/>
      <c r="AL165" s="498"/>
      <c r="AM165" s="498"/>
      <c r="AN165" s="498"/>
      <c r="AO165" s="498"/>
      <c r="AP165" s="498"/>
      <c r="AQ165" s="498"/>
      <c r="AR165" s="498"/>
      <c r="AS165" s="498"/>
      <c r="AT165" s="498"/>
      <c r="AU165" s="498"/>
      <c r="AV165" s="498"/>
      <c r="AW165" s="498"/>
      <c r="AX165" s="498"/>
      <c r="AY165" s="498"/>
      <c r="AZ165" s="498"/>
      <c r="BA165" s="498"/>
      <c r="BB165" s="498"/>
      <c r="BC165" s="498"/>
      <c r="BD165" s="498"/>
      <c r="BE165" s="498"/>
      <c r="BF165" s="498"/>
      <c r="BG165" s="498"/>
      <c r="BH165" s="498"/>
      <c r="BI165" s="498"/>
      <c r="BJ165" s="498"/>
      <c r="BK165" s="498"/>
      <c r="BL165" s="498"/>
      <c r="BM165" s="498"/>
      <c r="BN165" s="498"/>
      <c r="BO165" s="498"/>
      <c r="BP165" s="498"/>
      <c r="BQ165" s="498"/>
    </row>
    <row r="166" spans="1:69" x14ac:dyDescent="0.35">
      <c r="A166" s="521"/>
      <c r="B166" s="60" t="s">
        <v>48</v>
      </c>
      <c r="C166" s="60"/>
      <c r="D166" s="61" t="s">
        <v>29</v>
      </c>
      <c r="E166" s="60"/>
      <c r="F166" s="27"/>
      <c r="G166" s="103">
        <f t="shared" si="35"/>
        <v>0.113</v>
      </c>
      <c r="H166" s="191">
        <f t="shared" ref="H166:H167" si="39">D182*$G$132</f>
        <v>117</v>
      </c>
      <c r="I166" s="74">
        <f t="shared" si="36"/>
        <v>13.221</v>
      </c>
      <c r="J166" s="65"/>
      <c r="K166" s="103">
        <f>+$G$166</f>
        <v>0.113</v>
      </c>
      <c r="L166" s="89">
        <f t="shared" si="38"/>
        <v>117</v>
      </c>
      <c r="M166" s="74">
        <f t="shared" si="37"/>
        <v>13.221</v>
      </c>
      <c r="N166" s="65"/>
      <c r="O166" s="66">
        <f t="shared" si="26"/>
        <v>0</v>
      </c>
      <c r="P166" s="67">
        <f t="shared" si="27"/>
        <v>0</v>
      </c>
      <c r="Q166" s="496"/>
      <c r="R166" s="496"/>
      <c r="S166" s="497"/>
      <c r="T166" s="498"/>
      <c r="U166" s="498"/>
      <c r="V166" s="498"/>
      <c r="W166" s="498"/>
      <c r="X166" s="498"/>
      <c r="Y166" s="498"/>
      <c r="Z166" s="498"/>
      <c r="AA166" s="498"/>
      <c r="AB166" s="498"/>
      <c r="AC166" s="498"/>
      <c r="AD166" s="498"/>
      <c r="AE166" s="498"/>
      <c r="AF166" s="498"/>
      <c r="AG166" s="498"/>
      <c r="AH166" s="498"/>
      <c r="AI166" s="498"/>
      <c r="AJ166" s="498"/>
      <c r="AK166" s="498"/>
      <c r="AL166" s="498"/>
      <c r="AM166" s="498"/>
      <c r="AN166" s="498"/>
      <c r="AO166" s="498"/>
      <c r="AP166" s="498"/>
      <c r="AQ166" s="498"/>
      <c r="AR166" s="498"/>
      <c r="AS166" s="498"/>
      <c r="AT166" s="498"/>
      <c r="AU166" s="498"/>
      <c r="AV166" s="498"/>
      <c r="AW166" s="498"/>
      <c r="AX166" s="498"/>
      <c r="AY166" s="498"/>
      <c r="AZ166" s="498"/>
      <c r="BA166" s="498"/>
      <c r="BB166" s="498"/>
      <c r="BC166" s="498"/>
      <c r="BD166" s="498"/>
      <c r="BE166" s="498"/>
      <c r="BF166" s="498"/>
      <c r="BG166" s="498"/>
      <c r="BH166" s="498"/>
      <c r="BI166" s="498"/>
      <c r="BJ166" s="498"/>
      <c r="BK166" s="498"/>
      <c r="BL166" s="498"/>
      <c r="BM166" s="498"/>
      <c r="BN166" s="498"/>
      <c r="BO166" s="498"/>
      <c r="BP166" s="498"/>
      <c r="BQ166" s="498"/>
    </row>
    <row r="167" spans="1:69" x14ac:dyDescent="0.35">
      <c r="A167" s="521"/>
      <c r="B167" s="60" t="s">
        <v>49</v>
      </c>
      <c r="C167" s="60"/>
      <c r="D167" s="61" t="s">
        <v>29</v>
      </c>
      <c r="E167" s="60"/>
      <c r="F167" s="27"/>
      <c r="G167" s="103">
        <f t="shared" si="35"/>
        <v>0.17</v>
      </c>
      <c r="H167" s="105">
        <f t="shared" si="39"/>
        <v>117</v>
      </c>
      <c r="I167" s="74">
        <f t="shared" si="36"/>
        <v>19.89</v>
      </c>
      <c r="J167" s="65"/>
      <c r="K167" s="103">
        <f>+$G$167</f>
        <v>0.17</v>
      </c>
      <c r="L167" s="89">
        <f t="shared" si="38"/>
        <v>117</v>
      </c>
      <c r="M167" s="74">
        <f t="shared" si="37"/>
        <v>19.89</v>
      </c>
      <c r="N167" s="65"/>
      <c r="O167" s="66">
        <f t="shared" si="26"/>
        <v>0</v>
      </c>
      <c r="P167" s="67">
        <f t="shared" si="27"/>
        <v>0</v>
      </c>
      <c r="Q167" s="496"/>
      <c r="R167" s="496"/>
      <c r="S167" s="497"/>
      <c r="T167" s="498"/>
      <c r="U167" s="498"/>
      <c r="V167" s="498"/>
      <c r="W167" s="498"/>
      <c r="X167" s="498"/>
      <c r="Y167" s="498"/>
      <c r="Z167" s="498"/>
      <c r="AA167" s="498"/>
      <c r="AB167" s="498"/>
      <c r="AC167" s="498"/>
      <c r="AD167" s="498"/>
      <c r="AE167" s="498"/>
      <c r="AF167" s="498"/>
      <c r="AG167" s="498"/>
      <c r="AH167" s="498"/>
      <c r="AI167" s="498"/>
      <c r="AJ167" s="498"/>
      <c r="AK167" s="498"/>
      <c r="AL167" s="498"/>
      <c r="AM167" s="498"/>
      <c r="AN167" s="498"/>
      <c r="AO167" s="498"/>
      <c r="AP167" s="498"/>
      <c r="AQ167" s="498"/>
      <c r="AR167" s="498"/>
      <c r="AS167" s="498"/>
      <c r="AT167" s="498"/>
      <c r="AU167" s="498"/>
      <c r="AV167" s="498"/>
      <c r="AW167" s="498"/>
      <c r="AX167" s="498"/>
      <c r="AY167" s="498"/>
      <c r="AZ167" s="498"/>
      <c r="BA167" s="498"/>
      <c r="BB167" s="498"/>
      <c r="BC167" s="498"/>
      <c r="BD167" s="498"/>
      <c r="BE167" s="498"/>
      <c r="BF167" s="498"/>
      <c r="BG167" s="498"/>
      <c r="BH167" s="498"/>
      <c r="BI167" s="498"/>
      <c r="BJ167" s="498"/>
      <c r="BK167" s="498"/>
      <c r="BL167" s="498"/>
      <c r="BM167" s="498"/>
      <c r="BN167" s="498"/>
      <c r="BO167" s="498"/>
      <c r="BP167" s="498"/>
      <c r="BQ167" s="498"/>
    </row>
    <row r="168" spans="1:69" x14ac:dyDescent="0.35">
      <c r="A168" s="521"/>
      <c r="B168" s="60" t="s">
        <v>50</v>
      </c>
      <c r="C168" s="60"/>
      <c r="D168" s="61" t="s">
        <v>29</v>
      </c>
      <c r="E168" s="60"/>
      <c r="F168" s="27"/>
      <c r="G168" s="103">
        <f t="shared" si="35"/>
        <v>9.8000000000000004E-2</v>
      </c>
      <c r="H168" s="89">
        <f>H54</f>
        <v>600</v>
      </c>
      <c r="I168" s="74">
        <f t="shared" si="36"/>
        <v>58.800000000000004</v>
      </c>
      <c r="J168" s="65"/>
      <c r="K168" s="103">
        <f>+$G$168</f>
        <v>9.8000000000000004E-2</v>
      </c>
      <c r="L168" s="89">
        <f t="shared" si="38"/>
        <v>600</v>
      </c>
      <c r="M168" s="74">
        <f t="shared" si="37"/>
        <v>58.800000000000004</v>
      </c>
      <c r="N168" s="65"/>
      <c r="O168" s="66">
        <f t="shared" si="26"/>
        <v>0</v>
      </c>
      <c r="P168" s="67">
        <f t="shared" si="27"/>
        <v>0</v>
      </c>
      <c r="Q168" s="496"/>
      <c r="R168" s="496"/>
      <c r="S168" s="497"/>
      <c r="T168" s="498"/>
      <c r="U168" s="498"/>
      <c r="V168" s="498"/>
      <c r="W168" s="498"/>
      <c r="X168" s="498"/>
      <c r="Y168" s="498"/>
      <c r="Z168" s="498"/>
      <c r="AA168" s="498"/>
      <c r="AB168" s="498"/>
      <c r="AC168" s="498"/>
      <c r="AD168" s="498"/>
      <c r="AE168" s="498"/>
      <c r="AF168" s="498"/>
      <c r="AG168" s="498"/>
      <c r="AH168" s="498"/>
      <c r="AI168" s="498"/>
      <c r="AJ168" s="498"/>
      <c r="AK168" s="498"/>
      <c r="AL168" s="498"/>
      <c r="AM168" s="498"/>
      <c r="AN168" s="498"/>
      <c r="AO168" s="498"/>
      <c r="AP168" s="498"/>
      <c r="AQ168" s="498"/>
      <c r="AR168" s="498"/>
      <c r="AS168" s="498"/>
      <c r="AT168" s="498"/>
      <c r="AU168" s="498"/>
      <c r="AV168" s="498"/>
      <c r="AW168" s="498"/>
      <c r="AX168" s="498"/>
      <c r="AY168" s="498"/>
      <c r="AZ168" s="498"/>
      <c r="BA168" s="498"/>
      <c r="BB168" s="498"/>
      <c r="BC168" s="498"/>
      <c r="BD168" s="498"/>
      <c r="BE168" s="498"/>
      <c r="BF168" s="498"/>
      <c r="BG168" s="498"/>
      <c r="BH168" s="498"/>
      <c r="BI168" s="498"/>
      <c r="BJ168" s="498"/>
      <c r="BK168" s="498"/>
      <c r="BL168" s="498"/>
      <c r="BM168" s="498"/>
      <c r="BN168" s="498"/>
      <c r="BO168" s="498"/>
      <c r="BP168" s="498"/>
      <c r="BQ168" s="498"/>
    </row>
    <row r="169" spans="1:69" x14ac:dyDescent="0.35">
      <c r="A169" s="521"/>
      <c r="B169" s="60" t="s">
        <v>51</v>
      </c>
      <c r="C169" s="60"/>
      <c r="D169" s="61" t="s">
        <v>29</v>
      </c>
      <c r="E169" s="60"/>
      <c r="F169" s="27"/>
      <c r="G169" s="103">
        <f t="shared" si="35"/>
        <v>0.115</v>
      </c>
      <c r="H169" s="89">
        <f>H55</f>
        <v>150</v>
      </c>
      <c r="I169" s="74">
        <f t="shared" si="36"/>
        <v>17.25</v>
      </c>
      <c r="J169" s="65"/>
      <c r="K169" s="103">
        <f>+$G$169</f>
        <v>0.115</v>
      </c>
      <c r="L169" s="89">
        <f t="shared" si="38"/>
        <v>150</v>
      </c>
      <c r="M169" s="74">
        <f t="shared" si="37"/>
        <v>17.25</v>
      </c>
      <c r="N169" s="65"/>
      <c r="O169" s="66">
        <f t="shared" si="26"/>
        <v>0</v>
      </c>
      <c r="P169" s="67">
        <f t="shared" si="27"/>
        <v>0</v>
      </c>
      <c r="Q169" s="496"/>
      <c r="R169" s="496"/>
      <c r="S169" s="497"/>
      <c r="T169" s="498"/>
      <c r="U169" s="498"/>
      <c r="V169" s="498"/>
      <c r="W169" s="498"/>
      <c r="X169" s="498"/>
      <c r="Y169" s="498"/>
      <c r="Z169" s="498"/>
      <c r="AA169" s="498"/>
      <c r="AB169" s="498"/>
      <c r="AC169" s="498"/>
      <c r="AD169" s="498"/>
      <c r="AE169" s="498"/>
      <c r="AF169" s="498"/>
      <c r="AG169" s="498"/>
      <c r="AH169" s="498"/>
      <c r="AI169" s="498"/>
      <c r="AJ169" s="498"/>
      <c r="AK169" s="498"/>
      <c r="AL169" s="498"/>
      <c r="AM169" s="498"/>
      <c r="AN169" s="498"/>
      <c r="AO169" s="498"/>
      <c r="AP169" s="498"/>
      <c r="AQ169" s="498"/>
      <c r="AR169" s="498"/>
      <c r="AS169" s="498"/>
      <c r="AT169" s="498"/>
      <c r="AU169" s="498"/>
      <c r="AV169" s="498"/>
      <c r="AW169" s="498"/>
      <c r="AX169" s="498"/>
      <c r="AY169" s="498"/>
      <c r="AZ169" s="498"/>
      <c r="BA169" s="498"/>
      <c r="BB169" s="498"/>
      <c r="BC169" s="498"/>
      <c r="BD169" s="498"/>
      <c r="BE169" s="498"/>
      <c r="BF169" s="498"/>
      <c r="BG169" s="498"/>
      <c r="BH169" s="498"/>
      <c r="BI169" s="498"/>
      <c r="BJ169" s="498"/>
      <c r="BK169" s="498"/>
      <c r="BL169" s="498"/>
      <c r="BM169" s="498"/>
      <c r="BN169" s="498"/>
      <c r="BO169" s="498"/>
      <c r="BP169" s="498"/>
      <c r="BQ169" s="498"/>
    </row>
    <row r="170" spans="1:69" x14ac:dyDescent="0.35">
      <c r="A170" s="521"/>
      <c r="B170" s="60" t="s">
        <v>52</v>
      </c>
      <c r="C170" s="60"/>
      <c r="D170" s="61" t="s">
        <v>29</v>
      </c>
      <c r="E170" s="60"/>
      <c r="F170" s="27"/>
      <c r="G170" s="103">
        <f>G113</f>
        <v>0.26889999999999997</v>
      </c>
      <c r="H170" s="89">
        <f>H56</f>
        <v>0</v>
      </c>
      <c r="I170" s="74">
        <f t="shared" si="36"/>
        <v>0</v>
      </c>
      <c r="J170" s="65"/>
      <c r="K170" s="103">
        <f>+$G$171</f>
        <v>0.26889999999999997</v>
      </c>
      <c r="L170" s="89">
        <f>E170</f>
        <v>0</v>
      </c>
      <c r="M170" s="74">
        <f t="shared" si="37"/>
        <v>0</v>
      </c>
      <c r="N170" s="65"/>
      <c r="O170" s="66">
        <f t="shared" si="26"/>
        <v>0</v>
      </c>
      <c r="P170" s="67" t="str">
        <f t="shared" si="27"/>
        <v/>
      </c>
      <c r="Q170" s="496"/>
      <c r="R170" s="496"/>
      <c r="S170" s="497"/>
      <c r="T170" s="498"/>
      <c r="U170" s="498"/>
      <c r="V170" s="498"/>
      <c r="W170" s="498"/>
      <c r="X170" s="498"/>
      <c r="Y170" s="498"/>
      <c r="Z170" s="498"/>
      <c r="AA170" s="498"/>
      <c r="AB170" s="498"/>
      <c r="AC170" s="498"/>
      <c r="AD170" s="498"/>
      <c r="AE170" s="498"/>
      <c r="AF170" s="498"/>
      <c r="AG170" s="498"/>
      <c r="AH170" s="498"/>
      <c r="AI170" s="498"/>
      <c r="AJ170" s="498"/>
      <c r="AK170" s="498"/>
      <c r="AL170" s="498"/>
      <c r="AM170" s="498"/>
      <c r="AN170" s="498"/>
      <c r="AO170" s="498"/>
      <c r="AP170" s="498"/>
      <c r="AQ170" s="498"/>
      <c r="AR170" s="498"/>
      <c r="AS170" s="498"/>
      <c r="AT170" s="498"/>
      <c r="AU170" s="498"/>
      <c r="AV170" s="498"/>
      <c r="AW170" s="498"/>
      <c r="AX170" s="498"/>
      <c r="AY170" s="498"/>
      <c r="AZ170" s="498"/>
      <c r="BA170" s="498"/>
      <c r="BB170" s="498"/>
      <c r="BC170" s="498"/>
      <c r="BD170" s="498"/>
      <c r="BE170" s="498"/>
      <c r="BF170" s="498"/>
      <c r="BG170" s="498"/>
      <c r="BH170" s="498"/>
      <c r="BI170" s="498"/>
      <c r="BJ170" s="498"/>
      <c r="BK170" s="498"/>
      <c r="BL170" s="498"/>
      <c r="BM170" s="498"/>
      <c r="BN170" s="498"/>
      <c r="BO170" s="498"/>
      <c r="BP170" s="498"/>
      <c r="BQ170" s="498"/>
    </row>
    <row r="171" spans="1:69" ht="15" thickBot="1" x14ac:dyDescent="0.4">
      <c r="A171" s="521"/>
      <c r="B171" s="60" t="s">
        <v>53</v>
      </c>
      <c r="C171" s="60"/>
      <c r="D171" s="61" t="s">
        <v>29</v>
      </c>
      <c r="E171" s="60"/>
      <c r="F171" s="27"/>
      <c r="G171" s="103">
        <f>G114</f>
        <v>0.26889999999999997</v>
      </c>
      <c r="H171" s="89">
        <f>H57</f>
        <v>0</v>
      </c>
      <c r="I171" s="74">
        <f t="shared" si="36"/>
        <v>0</v>
      </c>
      <c r="J171" s="65"/>
      <c r="K171" s="103">
        <f>+$G$171</f>
        <v>0.26889999999999997</v>
      </c>
      <c r="L171" s="89">
        <f>E171</f>
        <v>0</v>
      </c>
      <c r="M171" s="74">
        <f t="shared" si="37"/>
        <v>0</v>
      </c>
      <c r="N171" s="65"/>
      <c r="O171" s="66">
        <f t="shared" si="26"/>
        <v>0</v>
      </c>
      <c r="P171" s="67" t="str">
        <f t="shared" si="27"/>
        <v/>
      </c>
      <c r="Q171" s="496"/>
      <c r="R171" s="496"/>
      <c r="S171" s="497"/>
      <c r="T171" s="498"/>
      <c r="U171" s="498"/>
      <c r="V171" s="498"/>
      <c r="W171" s="498"/>
      <c r="X171" s="498"/>
      <c r="Y171" s="498"/>
      <c r="Z171" s="498"/>
      <c r="AA171" s="498"/>
      <c r="AB171" s="498"/>
      <c r="AC171" s="498"/>
      <c r="AD171" s="498"/>
      <c r="AE171" s="498"/>
      <c r="AF171" s="498"/>
      <c r="AG171" s="498"/>
      <c r="AH171" s="498"/>
      <c r="AI171" s="498"/>
      <c r="AJ171" s="498"/>
      <c r="AK171" s="498"/>
      <c r="AL171" s="498"/>
      <c r="AM171" s="498"/>
      <c r="AN171" s="498"/>
      <c r="AO171" s="498"/>
      <c r="AP171" s="498"/>
      <c r="AQ171" s="498"/>
      <c r="AR171" s="498"/>
      <c r="AS171" s="498"/>
      <c r="AT171" s="498"/>
      <c r="AU171" s="498"/>
      <c r="AV171" s="498"/>
      <c r="AW171" s="498"/>
      <c r="AX171" s="498"/>
      <c r="AY171" s="498"/>
      <c r="AZ171" s="498"/>
      <c r="BA171" s="498"/>
      <c r="BB171" s="498"/>
      <c r="BC171" s="498"/>
      <c r="BD171" s="498"/>
      <c r="BE171" s="498"/>
      <c r="BF171" s="498"/>
      <c r="BG171" s="498"/>
      <c r="BH171" s="498"/>
      <c r="BI171" s="498"/>
      <c r="BJ171" s="498"/>
      <c r="BK171" s="498"/>
      <c r="BL171" s="498"/>
      <c r="BM171" s="498"/>
      <c r="BN171" s="498"/>
      <c r="BO171" s="498"/>
      <c r="BP171" s="498"/>
      <c r="BQ171" s="498"/>
    </row>
    <row r="172" spans="1:69" ht="15" thickBot="1" x14ac:dyDescent="0.4">
      <c r="A172" s="521"/>
      <c r="B172" s="109"/>
      <c r="C172" s="110"/>
      <c r="D172" s="111"/>
      <c r="E172" s="110"/>
      <c r="F172" s="112"/>
      <c r="G172" s="194"/>
      <c r="H172" s="192"/>
      <c r="I172" s="193"/>
      <c r="J172" s="112"/>
      <c r="K172" s="194"/>
      <c r="L172" s="192"/>
      <c r="M172" s="193"/>
      <c r="N172" s="112"/>
      <c r="O172" s="195"/>
      <c r="P172" s="196"/>
      <c r="Q172" s="501"/>
      <c r="R172" s="501"/>
      <c r="S172" s="498"/>
      <c r="T172" s="498"/>
      <c r="U172" s="498"/>
      <c r="V172" s="498"/>
      <c r="W172" s="498"/>
      <c r="X172" s="498"/>
      <c r="Y172" s="498"/>
      <c r="Z172" s="498"/>
      <c r="AA172" s="498"/>
      <c r="AB172" s="498"/>
      <c r="AC172" s="498"/>
      <c r="AD172" s="498"/>
      <c r="AE172" s="498"/>
      <c r="AF172" s="498"/>
      <c r="AG172" s="498"/>
      <c r="AH172" s="498"/>
      <c r="AI172" s="498"/>
      <c r="AJ172" s="498"/>
      <c r="AK172" s="498"/>
      <c r="AL172" s="498"/>
      <c r="AM172" s="498"/>
      <c r="AN172" s="498"/>
      <c r="AO172" s="498"/>
      <c r="AP172" s="498"/>
      <c r="AQ172" s="498"/>
      <c r="AR172" s="498"/>
      <c r="AS172" s="498"/>
      <c r="AT172" s="498"/>
      <c r="AU172" s="498"/>
      <c r="AV172" s="498"/>
      <c r="AW172" s="498"/>
      <c r="AX172" s="498"/>
      <c r="AY172" s="498"/>
      <c r="AZ172" s="498"/>
      <c r="BA172" s="498"/>
      <c r="BB172" s="498"/>
      <c r="BC172" s="498"/>
      <c r="BD172" s="498"/>
      <c r="BE172" s="498"/>
      <c r="BF172" s="498"/>
      <c r="BG172" s="498"/>
      <c r="BH172" s="498"/>
      <c r="BI172" s="498"/>
      <c r="BJ172" s="498"/>
      <c r="BK172" s="498"/>
      <c r="BL172" s="498"/>
      <c r="BM172" s="498"/>
      <c r="BN172" s="498"/>
      <c r="BO172" s="498"/>
      <c r="BP172" s="498"/>
      <c r="BQ172" s="498"/>
    </row>
    <row r="173" spans="1:69" x14ac:dyDescent="0.35">
      <c r="A173" s="521"/>
      <c r="B173" s="119" t="s">
        <v>54</v>
      </c>
      <c r="C173" s="60"/>
      <c r="D173" s="26"/>
      <c r="E173" s="60"/>
      <c r="F173" s="197"/>
      <c r="G173" s="516"/>
      <c r="H173" s="121"/>
      <c r="I173" s="122">
        <f>SUM(I161:I167,I160)</f>
        <v>121.23391803082193</v>
      </c>
      <c r="J173" s="123"/>
      <c r="K173" s="121"/>
      <c r="L173" s="121"/>
      <c r="M173" s="122">
        <f>SUM(M161:M167,M160)</f>
        <v>123.34778173037981</v>
      </c>
      <c r="N173" s="123"/>
      <c r="O173" s="124">
        <f>M173-I173</f>
        <v>2.1138636995578821</v>
      </c>
      <c r="P173" s="125">
        <f>IF(OR(I173=0,M173=0),"",(O173/I173))</f>
        <v>1.7436240071202379E-2</v>
      </c>
      <c r="Q173" s="501"/>
      <c r="R173" s="501"/>
      <c r="S173" s="498"/>
      <c r="T173" s="498"/>
      <c r="U173" s="498"/>
      <c r="V173" s="498"/>
      <c r="W173" s="498"/>
      <c r="X173" s="498"/>
      <c r="Y173" s="498"/>
      <c r="Z173" s="498"/>
      <c r="AA173" s="498"/>
      <c r="AB173" s="498"/>
      <c r="AC173" s="498"/>
      <c r="AD173" s="498"/>
      <c r="AE173" s="498"/>
      <c r="AF173" s="498"/>
      <c r="AG173" s="498"/>
      <c r="AH173" s="498"/>
      <c r="AI173" s="498"/>
      <c r="AJ173" s="498"/>
      <c r="AK173" s="498"/>
      <c r="AL173" s="498"/>
      <c r="AM173" s="498"/>
      <c r="AN173" s="498"/>
      <c r="AO173" s="498"/>
      <c r="AP173" s="498"/>
      <c r="AQ173" s="498"/>
      <c r="AR173" s="498"/>
      <c r="AS173" s="498"/>
      <c r="AT173" s="498"/>
      <c r="AU173" s="498"/>
      <c r="AV173" s="498"/>
      <c r="AW173" s="498"/>
      <c r="AX173" s="498"/>
      <c r="AY173" s="498"/>
      <c r="AZ173" s="498"/>
      <c r="BA173" s="498"/>
      <c r="BB173" s="498"/>
      <c r="BC173" s="498"/>
      <c r="BD173" s="498"/>
      <c r="BE173" s="498"/>
      <c r="BF173" s="498"/>
      <c r="BG173" s="498"/>
      <c r="BH173" s="498"/>
      <c r="BI173" s="498"/>
      <c r="BJ173" s="498"/>
      <c r="BK173" s="498"/>
      <c r="BL173" s="498"/>
      <c r="BM173" s="498"/>
      <c r="BN173" s="498"/>
      <c r="BO173" s="498"/>
      <c r="BP173" s="498"/>
      <c r="BQ173" s="498"/>
    </row>
    <row r="174" spans="1:69" x14ac:dyDescent="0.35">
      <c r="A174" s="521"/>
      <c r="B174" s="119" t="s">
        <v>55</v>
      </c>
      <c r="C174" s="60"/>
      <c r="D174" s="26"/>
      <c r="E174" s="60"/>
      <c r="F174" s="197"/>
      <c r="G174" s="198">
        <f>G60</f>
        <v>-0.189</v>
      </c>
      <c r="H174" s="199"/>
      <c r="I174" s="167">
        <f>+I173*G174</f>
        <v>-22.913210507825344</v>
      </c>
      <c r="J174" s="123"/>
      <c r="K174" s="198">
        <f>$G$174</f>
        <v>-0.189</v>
      </c>
      <c r="L174" s="199"/>
      <c r="M174" s="167">
        <f>+M173*K174</f>
        <v>-23.312730747041783</v>
      </c>
      <c r="N174" s="123"/>
      <c r="O174" s="167">
        <f>M174-I174</f>
        <v>-0.39952023921643942</v>
      </c>
      <c r="P174" s="168">
        <f>IF(OR(I174=0,M174=0),"",(O174/I174))</f>
        <v>1.7436240071202369E-2</v>
      </c>
      <c r="Q174" s="501"/>
      <c r="R174" s="501"/>
      <c r="S174" s="498"/>
      <c r="T174" s="498"/>
      <c r="U174" s="498"/>
      <c r="V174" s="498"/>
      <c r="W174" s="498"/>
      <c r="X174" s="498"/>
      <c r="Y174" s="498"/>
      <c r="Z174" s="498"/>
      <c r="AA174" s="498"/>
      <c r="AB174" s="498"/>
      <c r="AC174" s="498"/>
      <c r="AD174" s="498"/>
      <c r="AE174" s="498"/>
      <c r="AF174" s="498"/>
      <c r="AG174" s="498"/>
      <c r="AH174" s="498"/>
      <c r="AI174" s="498"/>
      <c r="AJ174" s="498"/>
      <c r="AK174" s="498"/>
      <c r="AL174" s="498"/>
      <c r="AM174" s="498"/>
      <c r="AN174" s="498"/>
      <c r="AO174" s="498"/>
      <c r="AP174" s="498"/>
      <c r="AQ174" s="498"/>
      <c r="AR174" s="498"/>
      <c r="AS174" s="498"/>
      <c r="AT174" s="498"/>
      <c r="AU174" s="498"/>
      <c r="AV174" s="498"/>
      <c r="AW174" s="498"/>
      <c r="AX174" s="498"/>
      <c r="AY174" s="498"/>
      <c r="AZ174" s="498"/>
      <c r="BA174" s="498"/>
      <c r="BB174" s="498"/>
      <c r="BC174" s="498"/>
      <c r="BD174" s="498"/>
      <c r="BE174" s="498"/>
      <c r="BF174" s="498"/>
      <c r="BG174" s="498"/>
      <c r="BH174" s="498"/>
      <c r="BI174" s="498"/>
      <c r="BJ174" s="498"/>
      <c r="BK174" s="498"/>
      <c r="BL174" s="498"/>
      <c r="BM174" s="498"/>
      <c r="BN174" s="498"/>
      <c r="BO174" s="498"/>
      <c r="BP174" s="498"/>
      <c r="BQ174" s="498"/>
    </row>
    <row r="175" spans="1:69" x14ac:dyDescent="0.35">
      <c r="A175" s="521"/>
      <c r="B175" s="158" t="s">
        <v>56</v>
      </c>
      <c r="C175" s="60"/>
      <c r="D175" s="26"/>
      <c r="E175" s="60"/>
      <c r="F175" s="170"/>
      <c r="G175" s="200">
        <v>0.13</v>
      </c>
      <c r="H175" s="170"/>
      <c r="I175" s="167">
        <f>I173*G175</f>
        <v>15.760409344006851</v>
      </c>
      <c r="J175" s="201"/>
      <c r="K175" s="200">
        <v>0.13</v>
      </c>
      <c r="L175" s="170"/>
      <c r="M175" s="167">
        <f>M173*K175</f>
        <v>16.035211624949376</v>
      </c>
      <c r="N175" s="201"/>
      <c r="O175" s="167">
        <f>M175-I175</f>
        <v>0.27480228094252546</v>
      </c>
      <c r="P175" s="168">
        <f>IF(OR(I175=0,M175=0),"",(O175/I175))</f>
        <v>1.7436240071202432E-2</v>
      </c>
      <c r="Q175" s="501"/>
      <c r="R175" s="501"/>
      <c r="S175" s="498"/>
      <c r="T175" s="498"/>
      <c r="U175" s="498"/>
      <c r="V175" s="498"/>
      <c r="W175" s="498"/>
      <c r="X175" s="498"/>
      <c r="Y175" s="498"/>
      <c r="Z175" s="498"/>
      <c r="AA175" s="498"/>
      <c r="AB175" s="498"/>
      <c r="AC175" s="498"/>
      <c r="AD175" s="498"/>
      <c r="AE175" s="498"/>
      <c r="AF175" s="498"/>
      <c r="AG175" s="498"/>
      <c r="AH175" s="498"/>
      <c r="AI175" s="498"/>
      <c r="AJ175" s="498"/>
      <c r="AK175" s="498"/>
      <c r="AL175" s="498"/>
      <c r="AM175" s="498"/>
      <c r="AN175" s="498"/>
      <c r="AO175" s="498"/>
      <c r="AP175" s="498"/>
      <c r="AQ175" s="498"/>
      <c r="AR175" s="498"/>
      <c r="AS175" s="498"/>
      <c r="AT175" s="498"/>
      <c r="AU175" s="498"/>
      <c r="AV175" s="498"/>
      <c r="AW175" s="498"/>
      <c r="AX175" s="498"/>
      <c r="AY175" s="498"/>
      <c r="AZ175" s="498"/>
      <c r="BA175" s="498"/>
      <c r="BB175" s="498"/>
      <c r="BC175" s="498"/>
      <c r="BD175" s="498"/>
      <c r="BE175" s="498"/>
      <c r="BF175" s="498"/>
      <c r="BG175" s="498"/>
      <c r="BH175" s="498"/>
      <c r="BI175" s="498"/>
      <c r="BJ175" s="498"/>
      <c r="BK175" s="498"/>
      <c r="BL175" s="498"/>
      <c r="BM175" s="498"/>
      <c r="BN175" s="498"/>
      <c r="BO175" s="498"/>
      <c r="BP175" s="498"/>
      <c r="BQ175" s="498"/>
    </row>
    <row r="176" spans="1:69" ht="15" thickBot="1" x14ac:dyDescent="0.4">
      <c r="A176" s="521"/>
      <c r="B176" s="534" t="s">
        <v>57</v>
      </c>
      <c r="C176" s="534"/>
      <c r="D176" s="534"/>
      <c r="E176" s="159"/>
      <c r="F176" s="135"/>
      <c r="G176" s="135"/>
      <c r="H176" s="135"/>
      <c r="I176" s="136">
        <f>SUM(I173:I175)</f>
        <v>114.08111686700343</v>
      </c>
      <c r="J176" s="137"/>
      <c r="K176" s="135"/>
      <c r="L176" s="135"/>
      <c r="M176" s="136">
        <f>SUM(M173:M175)</f>
        <v>116.07026260828741</v>
      </c>
      <c r="N176" s="137"/>
      <c r="O176" s="138">
        <f>M176-I176</f>
        <v>1.989145741283977</v>
      </c>
      <c r="P176" s="139">
        <f>IF(OR(I176=0,M176=0),"",(O176/I176))</f>
        <v>1.743624007120247E-2</v>
      </c>
      <c r="Q176" s="501"/>
      <c r="R176" s="501"/>
      <c r="S176" s="498"/>
      <c r="T176" s="498"/>
      <c r="U176" s="498"/>
      <c r="V176" s="498"/>
      <c r="W176" s="498"/>
      <c r="X176" s="498"/>
      <c r="Y176" s="498"/>
      <c r="Z176" s="498"/>
      <c r="AA176" s="498"/>
      <c r="AB176" s="498"/>
      <c r="AC176" s="498"/>
      <c r="AD176" s="498"/>
      <c r="AE176" s="498"/>
      <c r="AF176" s="498"/>
      <c r="AG176" s="498"/>
      <c r="AH176" s="498"/>
      <c r="AI176" s="498"/>
      <c r="AJ176" s="498"/>
      <c r="AK176" s="498"/>
      <c r="AL176" s="498"/>
      <c r="AM176" s="498"/>
      <c r="AN176" s="498"/>
      <c r="AO176" s="498"/>
      <c r="AP176" s="498"/>
      <c r="AQ176" s="498"/>
      <c r="AR176" s="498"/>
      <c r="AS176" s="498"/>
      <c r="AT176" s="498"/>
      <c r="AU176" s="498"/>
      <c r="AV176" s="498"/>
      <c r="AW176" s="498"/>
      <c r="AX176" s="498"/>
      <c r="AY176" s="498"/>
      <c r="AZ176" s="498"/>
      <c r="BA176" s="498"/>
      <c r="BB176" s="498"/>
      <c r="BC176" s="498"/>
      <c r="BD176" s="498"/>
      <c r="BE176" s="498"/>
      <c r="BF176" s="498"/>
      <c r="BG176" s="498"/>
      <c r="BH176" s="498"/>
      <c r="BI176" s="498"/>
      <c r="BJ176" s="498"/>
      <c r="BK176" s="498"/>
      <c r="BL176" s="498"/>
      <c r="BM176" s="498"/>
      <c r="BN176" s="498"/>
      <c r="BO176" s="498"/>
      <c r="BP176" s="498"/>
      <c r="BQ176" s="498"/>
    </row>
    <row r="177" spans="1:69" ht="15" thickBot="1" x14ac:dyDescent="0.4">
      <c r="A177" s="523"/>
      <c r="B177" s="141" t="s">
        <v>58</v>
      </c>
      <c r="C177" s="142"/>
      <c r="D177" s="143"/>
      <c r="E177" s="142"/>
      <c r="F177" s="144"/>
      <c r="G177" s="145"/>
      <c r="H177" s="146"/>
      <c r="I177" s="147"/>
      <c r="J177" s="507"/>
      <c r="K177" s="145"/>
      <c r="L177" s="146"/>
      <c r="M177" s="147"/>
      <c r="N177" s="507"/>
      <c r="O177" s="148"/>
      <c r="P177" s="149"/>
      <c r="Q177" s="501"/>
      <c r="R177" s="501"/>
      <c r="S177" s="498"/>
      <c r="T177" s="498"/>
      <c r="U177" s="498"/>
      <c r="V177" s="498"/>
      <c r="W177" s="498"/>
      <c r="X177" s="498"/>
      <c r="Y177" s="498"/>
      <c r="Z177" s="498"/>
      <c r="AA177" s="498"/>
      <c r="AB177" s="498"/>
      <c r="AC177" s="498"/>
      <c r="AD177" s="498"/>
      <c r="AE177" s="498"/>
      <c r="AF177" s="498"/>
      <c r="AG177" s="498"/>
      <c r="AH177" s="498"/>
      <c r="AI177" s="498"/>
      <c r="AJ177" s="498"/>
      <c r="AK177" s="498"/>
      <c r="AL177" s="498"/>
      <c r="AM177" s="498"/>
      <c r="AN177" s="498"/>
      <c r="AO177" s="498"/>
      <c r="AP177" s="498"/>
      <c r="AQ177" s="498"/>
      <c r="AR177" s="498"/>
      <c r="AS177" s="498"/>
      <c r="AT177" s="498"/>
      <c r="AU177" s="498"/>
      <c r="AV177" s="498"/>
      <c r="AW177" s="498"/>
      <c r="AX177" s="498"/>
      <c r="AY177" s="498"/>
      <c r="AZ177" s="498"/>
      <c r="BA177" s="498"/>
      <c r="BB177" s="498"/>
      <c r="BC177" s="498"/>
      <c r="BD177" s="498"/>
      <c r="BE177" s="498"/>
      <c r="BF177" s="498"/>
      <c r="BG177" s="498"/>
      <c r="BH177" s="498"/>
      <c r="BI177" s="498"/>
      <c r="BJ177" s="498"/>
      <c r="BK177" s="498"/>
      <c r="BL177" s="498"/>
      <c r="BM177" s="498"/>
      <c r="BN177" s="498"/>
      <c r="BO177" s="498"/>
      <c r="BP177" s="498"/>
      <c r="BQ177" s="498"/>
    </row>
    <row r="178" spans="1:69" x14ac:dyDescent="0.35">
      <c r="A178" s="521"/>
      <c r="B178" s="19"/>
      <c r="C178" s="19"/>
      <c r="D178" s="26"/>
      <c r="E178" s="19"/>
      <c r="F178" s="19"/>
      <c r="G178" s="27"/>
      <c r="H178" s="27"/>
      <c r="I178" s="51"/>
      <c r="J178" s="27"/>
      <c r="K178" s="27"/>
      <c r="L178" s="27"/>
      <c r="M178" s="51"/>
      <c r="N178" s="27"/>
      <c r="O178" s="27"/>
      <c r="P178" s="27"/>
      <c r="Q178" s="501"/>
      <c r="R178" s="501"/>
      <c r="S178" s="498"/>
      <c r="T178" s="498"/>
      <c r="U178" s="498"/>
      <c r="V178" s="498"/>
      <c r="W178" s="498"/>
      <c r="X178" s="498"/>
      <c r="Y178" s="498"/>
      <c r="Z178" s="498"/>
      <c r="AA178" s="498"/>
      <c r="AB178" s="498"/>
      <c r="AC178" s="498"/>
      <c r="AD178" s="498"/>
      <c r="AE178" s="498"/>
      <c r="AF178" s="498"/>
      <c r="AG178" s="498"/>
      <c r="AH178" s="498"/>
      <c r="AI178" s="498"/>
      <c r="AJ178" s="498"/>
      <c r="AK178" s="498"/>
      <c r="AL178" s="498"/>
      <c r="AM178" s="498"/>
      <c r="AN178" s="498"/>
      <c r="AO178" s="498"/>
      <c r="AP178" s="498"/>
      <c r="AQ178" s="498"/>
      <c r="AR178" s="498"/>
      <c r="AS178" s="498"/>
      <c r="AT178" s="498"/>
      <c r="AU178" s="498"/>
      <c r="AV178" s="498"/>
      <c r="AW178" s="498"/>
      <c r="AX178" s="498"/>
      <c r="AY178" s="498"/>
      <c r="AZ178" s="498"/>
      <c r="BA178" s="498"/>
      <c r="BB178" s="498"/>
      <c r="BC178" s="498"/>
      <c r="BD178" s="498"/>
      <c r="BE178" s="498"/>
      <c r="BF178" s="498"/>
      <c r="BG178" s="498"/>
      <c r="BH178" s="498"/>
      <c r="BI178" s="498"/>
      <c r="BJ178" s="498"/>
      <c r="BK178" s="498"/>
      <c r="BL178" s="498"/>
      <c r="BM178" s="498"/>
      <c r="BN178" s="498"/>
      <c r="BO178" s="498"/>
      <c r="BP178" s="498"/>
      <c r="BQ178" s="498"/>
    </row>
    <row r="179" spans="1:69" x14ac:dyDescent="0.35">
      <c r="A179" s="521"/>
      <c r="B179" s="47" t="s">
        <v>59</v>
      </c>
      <c r="C179" s="19"/>
      <c r="D179" s="26"/>
      <c r="E179" s="19"/>
      <c r="F179" s="19"/>
      <c r="G179" s="151">
        <v>2.9499999999999998E-2</v>
      </c>
      <c r="H179" s="27"/>
      <c r="I179" s="27"/>
      <c r="J179" s="27"/>
      <c r="K179" s="151">
        <v>2.9499999999999998E-2</v>
      </c>
      <c r="L179" s="27"/>
      <c r="M179" s="27"/>
      <c r="N179" s="27"/>
      <c r="O179" s="27"/>
      <c r="P179" s="27"/>
      <c r="Q179" s="501"/>
      <c r="R179" s="501"/>
      <c r="S179" s="498"/>
      <c r="T179" s="498"/>
      <c r="U179" s="498"/>
      <c r="V179" s="498"/>
      <c r="W179" s="498"/>
      <c r="X179" s="498"/>
      <c r="Y179" s="498"/>
      <c r="Z179" s="498"/>
      <c r="AA179" s="498"/>
      <c r="AB179" s="498"/>
      <c r="AC179" s="498"/>
      <c r="AD179" s="498"/>
      <c r="AE179" s="498"/>
      <c r="AF179" s="498"/>
      <c r="AG179" s="498"/>
      <c r="AH179" s="498"/>
      <c r="AI179" s="498"/>
      <c r="AJ179" s="498"/>
      <c r="AK179" s="498"/>
      <c r="AL179" s="498"/>
      <c r="AM179" s="498"/>
      <c r="AN179" s="498"/>
      <c r="AO179" s="498"/>
      <c r="AP179" s="498"/>
      <c r="AQ179" s="498"/>
      <c r="AR179" s="498"/>
      <c r="AS179" s="498"/>
      <c r="AT179" s="498"/>
      <c r="AU179" s="498"/>
      <c r="AV179" s="498"/>
      <c r="AW179" s="498"/>
      <c r="AX179" s="498"/>
      <c r="AY179" s="498"/>
      <c r="AZ179" s="498"/>
      <c r="BA179" s="498"/>
      <c r="BB179" s="498"/>
      <c r="BC179" s="498"/>
      <c r="BD179" s="498"/>
      <c r="BE179" s="498"/>
      <c r="BF179" s="498"/>
      <c r="BG179" s="498"/>
      <c r="BH179" s="498"/>
      <c r="BI179" s="498"/>
      <c r="BJ179" s="498"/>
      <c r="BK179" s="498"/>
      <c r="BL179" s="498"/>
      <c r="BM179" s="498"/>
      <c r="BN179" s="498"/>
      <c r="BO179" s="498"/>
      <c r="BP179" s="498"/>
      <c r="BQ179" s="498"/>
    </row>
    <row r="180" spans="1:69" x14ac:dyDescent="0.35">
      <c r="Q180" s="502"/>
      <c r="R180" s="502"/>
      <c r="S180" s="498"/>
      <c r="T180" s="498"/>
      <c r="U180" s="498"/>
      <c r="V180" s="498"/>
      <c r="W180" s="498"/>
      <c r="X180" s="498"/>
      <c r="Y180" s="498"/>
      <c r="Z180" s="498"/>
      <c r="AA180" s="498"/>
      <c r="AB180" s="498"/>
      <c r="AC180" s="498"/>
      <c r="AD180" s="498"/>
      <c r="AE180" s="498"/>
      <c r="AF180" s="498"/>
      <c r="AG180" s="498"/>
      <c r="AH180" s="498"/>
      <c r="AI180" s="498"/>
      <c r="AJ180" s="498"/>
      <c r="AK180" s="498"/>
      <c r="AL180" s="498"/>
      <c r="AM180" s="498"/>
      <c r="AN180" s="498"/>
      <c r="AO180" s="498"/>
      <c r="AP180" s="498"/>
      <c r="AQ180" s="498"/>
      <c r="AR180" s="498"/>
      <c r="AS180" s="498"/>
      <c r="AT180" s="498"/>
      <c r="AU180" s="498"/>
      <c r="AV180" s="498"/>
      <c r="AW180" s="498"/>
      <c r="AX180" s="498"/>
      <c r="AY180" s="498"/>
      <c r="AZ180" s="498"/>
      <c r="BA180" s="498"/>
      <c r="BB180" s="498"/>
      <c r="BC180" s="498"/>
      <c r="BD180" s="498"/>
      <c r="BE180" s="498"/>
      <c r="BF180" s="498"/>
      <c r="BG180" s="498"/>
      <c r="BH180" s="498"/>
      <c r="BI180" s="498"/>
      <c r="BJ180" s="498"/>
      <c r="BK180" s="498"/>
      <c r="BL180" s="498"/>
      <c r="BM180" s="498"/>
      <c r="BN180" s="498"/>
      <c r="BO180" s="498"/>
      <c r="BP180" s="498"/>
      <c r="BQ180" s="498"/>
    </row>
    <row r="181" spans="1:69" x14ac:dyDescent="0.35">
      <c r="D181" s="202">
        <v>0.64</v>
      </c>
      <c r="E181" s="203" t="s">
        <v>47</v>
      </c>
      <c r="F181" s="204"/>
      <c r="G181" s="205"/>
      <c r="H181" s="50"/>
      <c r="I181" s="50"/>
      <c r="J181" s="50"/>
      <c r="Q181" s="502"/>
      <c r="R181" s="504"/>
      <c r="S181" s="498"/>
      <c r="T181" s="498"/>
      <c r="U181" s="498"/>
      <c r="V181" s="498"/>
      <c r="W181" s="498"/>
      <c r="X181" s="498"/>
      <c r="Y181" s="498"/>
      <c r="Z181" s="498"/>
      <c r="AA181" s="498"/>
      <c r="AB181" s="498"/>
      <c r="AC181" s="498"/>
      <c r="AD181" s="498"/>
      <c r="AE181" s="498"/>
      <c r="AF181" s="498"/>
      <c r="AG181" s="498"/>
      <c r="AH181" s="498"/>
      <c r="AI181" s="498"/>
      <c r="AJ181" s="498"/>
      <c r="AK181" s="498"/>
      <c r="AL181" s="498"/>
      <c r="AM181" s="498"/>
      <c r="AN181" s="498"/>
      <c r="AO181" s="498"/>
      <c r="AP181" s="498"/>
      <c r="AQ181" s="498"/>
      <c r="AR181" s="498"/>
      <c r="AS181" s="498"/>
      <c r="AT181" s="498"/>
      <c r="AU181" s="498"/>
      <c r="AV181" s="498"/>
      <c r="AW181" s="498"/>
      <c r="AX181" s="498"/>
      <c r="AY181" s="498"/>
      <c r="AZ181" s="498"/>
      <c r="BA181" s="498"/>
      <c r="BB181" s="498"/>
      <c r="BC181" s="498"/>
      <c r="BD181" s="498"/>
      <c r="BE181" s="498"/>
      <c r="BF181" s="498"/>
      <c r="BG181" s="498"/>
      <c r="BH181" s="498"/>
      <c r="BI181" s="498"/>
      <c r="BJ181" s="498"/>
      <c r="BK181" s="498"/>
      <c r="BL181" s="498"/>
      <c r="BM181" s="498"/>
      <c r="BN181" s="498"/>
      <c r="BO181" s="498"/>
      <c r="BP181" s="498"/>
      <c r="BQ181" s="498"/>
    </row>
    <row r="182" spans="1:69" x14ac:dyDescent="0.35">
      <c r="D182" s="206">
        <v>0.18</v>
      </c>
      <c r="E182" s="207" t="s">
        <v>48</v>
      </c>
      <c r="F182" s="208"/>
      <c r="G182" s="209"/>
      <c r="H182" s="50"/>
      <c r="I182" s="50"/>
      <c r="J182" s="50"/>
      <c r="Q182" s="502"/>
      <c r="R182" s="504"/>
      <c r="S182" s="498"/>
      <c r="T182" s="498"/>
      <c r="U182" s="498"/>
      <c r="V182" s="498"/>
      <c r="W182" s="498"/>
      <c r="X182" s="498"/>
      <c r="Y182" s="498"/>
      <c r="Z182" s="498"/>
      <c r="AA182" s="498"/>
      <c r="AB182" s="498"/>
      <c r="AC182" s="498"/>
      <c r="AD182" s="498"/>
      <c r="AE182" s="498"/>
      <c r="AF182" s="498"/>
      <c r="AG182" s="498"/>
      <c r="AH182" s="498"/>
      <c r="AI182" s="498"/>
      <c r="AJ182" s="498"/>
      <c r="AK182" s="498"/>
      <c r="AL182" s="498"/>
      <c r="AM182" s="498"/>
      <c r="AN182" s="498"/>
      <c r="AO182" s="498"/>
      <c r="AP182" s="498"/>
      <c r="AQ182" s="498"/>
      <c r="AR182" s="498"/>
      <c r="AS182" s="498"/>
      <c r="AT182" s="498"/>
      <c r="AU182" s="498"/>
      <c r="AV182" s="498"/>
      <c r="AW182" s="498"/>
      <c r="AX182" s="498"/>
      <c r="AY182" s="498"/>
      <c r="AZ182" s="498"/>
      <c r="BA182" s="498"/>
      <c r="BB182" s="498"/>
      <c r="BC182" s="498"/>
      <c r="BD182" s="498"/>
      <c r="BE182" s="498"/>
      <c r="BF182" s="498"/>
      <c r="BG182" s="498"/>
      <c r="BH182" s="498"/>
      <c r="BI182" s="498"/>
      <c r="BJ182" s="498"/>
      <c r="BK182" s="498"/>
      <c r="BL182" s="498"/>
      <c r="BM182" s="498"/>
      <c r="BN182" s="498"/>
      <c r="BO182" s="498"/>
      <c r="BP182" s="498"/>
      <c r="BQ182" s="498"/>
    </row>
    <row r="183" spans="1:69" x14ac:dyDescent="0.35">
      <c r="D183" s="210">
        <v>0.18</v>
      </c>
      <c r="E183" s="211" t="s">
        <v>49</v>
      </c>
      <c r="F183" s="212"/>
      <c r="G183" s="213"/>
      <c r="H183" s="50"/>
      <c r="I183" s="50"/>
      <c r="J183" s="50"/>
      <c r="Q183" s="502"/>
      <c r="R183" s="504"/>
      <c r="S183" s="498"/>
      <c r="T183" s="498"/>
      <c r="U183" s="498"/>
      <c r="V183" s="498"/>
      <c r="W183" s="498"/>
      <c r="X183" s="498"/>
      <c r="Y183" s="498"/>
      <c r="Z183" s="498"/>
      <c r="AA183" s="498"/>
      <c r="AB183" s="498"/>
      <c r="AC183" s="498"/>
      <c r="AD183" s="498"/>
      <c r="AE183" s="498"/>
      <c r="AF183" s="498"/>
      <c r="AG183" s="498"/>
      <c r="AH183" s="498"/>
      <c r="AI183" s="498"/>
      <c r="AJ183" s="498"/>
      <c r="AK183" s="498"/>
      <c r="AL183" s="498"/>
      <c r="AM183" s="498"/>
      <c r="AN183" s="498"/>
      <c r="AO183" s="498"/>
      <c r="AP183" s="498"/>
      <c r="AQ183" s="498"/>
      <c r="AR183" s="498"/>
      <c r="AS183" s="498"/>
      <c r="AT183" s="498"/>
      <c r="AU183" s="498"/>
      <c r="AV183" s="498"/>
      <c r="AW183" s="498"/>
      <c r="AX183" s="498"/>
      <c r="AY183" s="498"/>
      <c r="AZ183" s="498"/>
      <c r="BA183" s="498"/>
      <c r="BB183" s="498"/>
      <c r="BC183" s="498"/>
      <c r="BD183" s="498"/>
      <c r="BE183" s="498"/>
      <c r="BF183" s="498"/>
      <c r="BG183" s="498"/>
      <c r="BH183" s="498"/>
      <c r="BI183" s="498"/>
      <c r="BJ183" s="498"/>
      <c r="BK183" s="498"/>
      <c r="BL183" s="498"/>
      <c r="BM183" s="498"/>
      <c r="BN183" s="498"/>
      <c r="BO183" s="498"/>
      <c r="BP183" s="498"/>
      <c r="BQ183" s="498"/>
    </row>
    <row r="184" spans="1:69" x14ac:dyDescent="0.35">
      <c r="G184" s="50"/>
      <c r="H184" s="50"/>
      <c r="I184" s="50"/>
      <c r="J184" s="50"/>
      <c r="Q184" s="502"/>
      <c r="R184" s="502"/>
      <c r="S184" s="498"/>
      <c r="T184" s="498"/>
      <c r="U184" s="498"/>
      <c r="V184" s="498"/>
      <c r="W184" s="498"/>
      <c r="X184" s="498"/>
      <c r="Y184" s="498"/>
      <c r="Z184" s="498"/>
      <c r="AA184" s="498"/>
      <c r="AB184" s="498"/>
      <c r="AC184" s="498"/>
      <c r="AD184" s="498"/>
      <c r="AE184" s="498"/>
      <c r="AF184" s="498"/>
      <c r="AG184" s="498"/>
      <c r="AH184" s="498"/>
      <c r="AI184" s="498"/>
      <c r="AJ184" s="498"/>
      <c r="AK184" s="498"/>
      <c r="AL184" s="498"/>
      <c r="AM184" s="498"/>
      <c r="AN184" s="498"/>
      <c r="AO184" s="498"/>
      <c r="AP184" s="498"/>
      <c r="AQ184" s="498"/>
      <c r="AR184" s="498"/>
      <c r="AS184" s="498"/>
      <c r="AT184" s="498"/>
      <c r="AU184" s="498"/>
      <c r="AV184" s="498"/>
      <c r="AW184" s="498"/>
      <c r="AX184" s="498"/>
      <c r="AY184" s="498"/>
      <c r="AZ184" s="498"/>
      <c r="BA184" s="498"/>
      <c r="BB184" s="498"/>
      <c r="BC184" s="498"/>
      <c r="BD184" s="498"/>
      <c r="BE184" s="498"/>
      <c r="BF184" s="498"/>
      <c r="BG184" s="498"/>
      <c r="BH184" s="498"/>
      <c r="BI184" s="498"/>
      <c r="BJ184" s="498"/>
      <c r="BK184" s="498"/>
      <c r="BL184" s="498"/>
      <c r="BM184" s="498"/>
      <c r="BN184" s="498"/>
      <c r="BO184" s="498"/>
      <c r="BP184" s="498"/>
      <c r="BQ184" s="498"/>
    </row>
    <row r="185" spans="1:69" x14ac:dyDescent="0.35">
      <c r="G185" s="50"/>
      <c r="H185" s="50"/>
      <c r="I185" s="50"/>
      <c r="J185" s="50"/>
      <c r="Q185" s="502"/>
      <c r="R185" s="502"/>
      <c r="S185" s="498"/>
      <c r="T185" s="498"/>
      <c r="U185" s="498"/>
      <c r="V185" s="498"/>
      <c r="W185" s="498"/>
      <c r="X185" s="498"/>
      <c r="Y185" s="498"/>
      <c r="Z185" s="498"/>
      <c r="AA185" s="498"/>
      <c r="AB185" s="498"/>
      <c r="AC185" s="498"/>
      <c r="AD185" s="498"/>
      <c r="AE185" s="498"/>
      <c r="AF185" s="498"/>
      <c r="AG185" s="498"/>
      <c r="AH185" s="498"/>
      <c r="AI185" s="498"/>
      <c r="AJ185" s="498"/>
      <c r="AK185" s="498"/>
      <c r="AL185" s="498"/>
      <c r="AM185" s="498"/>
      <c r="AN185" s="498"/>
      <c r="AO185" s="498"/>
      <c r="AP185" s="498"/>
      <c r="AQ185" s="498"/>
      <c r="AR185" s="498"/>
      <c r="AS185" s="498"/>
      <c r="AT185" s="498"/>
      <c r="AU185" s="498"/>
      <c r="AV185" s="498"/>
      <c r="AW185" s="498"/>
      <c r="AX185" s="498"/>
      <c r="AY185" s="498"/>
      <c r="AZ185" s="498"/>
      <c r="BA185" s="498"/>
      <c r="BB185" s="498"/>
      <c r="BC185" s="498"/>
      <c r="BD185" s="498"/>
      <c r="BE185" s="498"/>
      <c r="BF185" s="498"/>
      <c r="BG185" s="498"/>
      <c r="BH185" s="498"/>
      <c r="BI185" s="498"/>
      <c r="BJ185" s="498"/>
      <c r="BK185" s="498"/>
      <c r="BL185" s="498"/>
      <c r="BM185" s="498"/>
      <c r="BN185" s="498"/>
      <c r="BO185" s="498"/>
      <c r="BP185" s="498"/>
      <c r="BQ185" s="498"/>
    </row>
    <row r="186" spans="1:69" x14ac:dyDescent="0.35">
      <c r="G186" s="50"/>
      <c r="H186" s="50"/>
      <c r="I186" s="50"/>
      <c r="J186" s="50"/>
      <c r="Q186" s="502"/>
      <c r="R186" s="502"/>
      <c r="S186" s="498"/>
      <c r="T186" s="498"/>
      <c r="U186" s="498"/>
      <c r="V186" s="498"/>
      <c r="W186" s="498"/>
      <c r="X186" s="498"/>
      <c r="Y186" s="498"/>
      <c r="Z186" s="498"/>
      <c r="AA186" s="498"/>
      <c r="AB186" s="498"/>
      <c r="AC186" s="498"/>
      <c r="AD186" s="498"/>
      <c r="AE186" s="498"/>
      <c r="AF186" s="498"/>
      <c r="AG186" s="498"/>
      <c r="AH186" s="498"/>
      <c r="AI186" s="498"/>
      <c r="AJ186" s="498"/>
      <c r="AK186" s="498"/>
      <c r="AL186" s="498"/>
      <c r="AM186" s="498"/>
      <c r="AN186" s="498"/>
      <c r="AO186" s="498"/>
      <c r="AP186" s="498"/>
      <c r="AQ186" s="498"/>
      <c r="AR186" s="498"/>
      <c r="AS186" s="498"/>
      <c r="AT186" s="498"/>
      <c r="AU186" s="498"/>
      <c r="AV186" s="498"/>
      <c r="AW186" s="498"/>
      <c r="AX186" s="498"/>
      <c r="AY186" s="498"/>
      <c r="AZ186" s="498"/>
      <c r="BA186" s="498"/>
      <c r="BB186" s="498"/>
      <c r="BC186" s="498"/>
      <c r="BD186" s="498"/>
      <c r="BE186" s="498"/>
      <c r="BF186" s="498"/>
      <c r="BG186" s="498"/>
      <c r="BH186" s="498"/>
      <c r="BI186" s="498"/>
      <c r="BJ186" s="498"/>
      <c r="BK186" s="498"/>
      <c r="BL186" s="498"/>
      <c r="BM186" s="498"/>
      <c r="BN186" s="498"/>
      <c r="BO186" s="498"/>
      <c r="BP186" s="498"/>
      <c r="BQ186" s="498"/>
    </row>
    <row r="187" spans="1:69" x14ac:dyDescent="0.35">
      <c r="G187" s="50"/>
      <c r="H187" s="50"/>
      <c r="I187" s="50"/>
      <c r="J187" s="50"/>
      <c r="Q187" s="502"/>
      <c r="R187" s="502"/>
      <c r="S187" s="498"/>
      <c r="T187" s="498"/>
      <c r="U187" s="498"/>
      <c r="V187" s="498"/>
      <c r="W187" s="498"/>
      <c r="X187" s="498"/>
      <c r="Y187" s="498"/>
      <c r="Z187" s="498"/>
      <c r="AA187" s="498"/>
      <c r="AB187" s="498"/>
      <c r="AC187" s="498"/>
      <c r="AD187" s="498"/>
      <c r="AE187" s="498"/>
      <c r="AF187" s="498"/>
      <c r="AG187" s="498"/>
      <c r="AH187" s="498"/>
      <c r="AI187" s="498"/>
      <c r="AJ187" s="498"/>
      <c r="AK187" s="498"/>
      <c r="AL187" s="498"/>
      <c r="AM187" s="498"/>
      <c r="AN187" s="498"/>
      <c r="AO187" s="498"/>
      <c r="AP187" s="498"/>
      <c r="AQ187" s="498"/>
      <c r="AR187" s="498"/>
      <c r="AS187" s="498"/>
      <c r="AT187" s="498"/>
      <c r="AU187" s="498"/>
      <c r="AV187" s="498"/>
      <c r="AW187" s="498"/>
      <c r="AX187" s="498"/>
      <c r="AY187" s="498"/>
      <c r="AZ187" s="498"/>
      <c r="BA187" s="498"/>
      <c r="BB187" s="498"/>
      <c r="BC187" s="498"/>
      <c r="BD187" s="498"/>
      <c r="BE187" s="498"/>
      <c r="BF187" s="498"/>
      <c r="BG187" s="498"/>
      <c r="BH187" s="498"/>
      <c r="BI187" s="498"/>
      <c r="BJ187" s="498"/>
      <c r="BK187" s="498"/>
      <c r="BL187" s="498"/>
      <c r="BM187" s="498"/>
      <c r="BN187" s="498"/>
      <c r="BO187" s="498"/>
      <c r="BP187" s="498"/>
      <c r="BQ187" s="498"/>
    </row>
    <row r="188" spans="1:69" x14ac:dyDescent="0.35">
      <c r="G188" s="50"/>
      <c r="H188" s="50"/>
      <c r="I188" s="50"/>
      <c r="J188" s="50"/>
      <c r="Q188" s="502"/>
      <c r="R188" s="502"/>
      <c r="S188" s="498"/>
      <c r="T188" s="498"/>
      <c r="U188" s="498"/>
      <c r="V188" s="498"/>
      <c r="W188" s="498"/>
      <c r="X188" s="498"/>
      <c r="Y188" s="498"/>
      <c r="Z188" s="498"/>
      <c r="AA188" s="498"/>
      <c r="AB188" s="498"/>
      <c r="AC188" s="498"/>
      <c r="AD188" s="498"/>
      <c r="AE188" s="498"/>
      <c r="AF188" s="498"/>
      <c r="AG188" s="498"/>
      <c r="AH188" s="498"/>
      <c r="AI188" s="498"/>
      <c r="AJ188" s="498"/>
      <c r="AK188" s="498"/>
      <c r="AL188" s="498"/>
      <c r="AM188" s="498"/>
      <c r="AN188" s="498"/>
      <c r="AO188" s="498"/>
      <c r="AP188" s="498"/>
      <c r="AQ188" s="498"/>
      <c r="AR188" s="498"/>
      <c r="AS188" s="498"/>
      <c r="AT188" s="498"/>
      <c r="AU188" s="498"/>
      <c r="AV188" s="498"/>
      <c r="AW188" s="498"/>
      <c r="AX188" s="498"/>
      <c r="AY188" s="498"/>
      <c r="AZ188" s="498"/>
      <c r="BA188" s="498"/>
      <c r="BB188" s="498"/>
      <c r="BC188" s="498"/>
      <c r="BD188" s="498"/>
      <c r="BE188" s="498"/>
      <c r="BF188" s="498"/>
      <c r="BG188" s="498"/>
      <c r="BH188" s="498"/>
      <c r="BI188" s="498"/>
      <c r="BJ188" s="498"/>
      <c r="BK188" s="498"/>
      <c r="BL188" s="498"/>
      <c r="BM188" s="498"/>
      <c r="BN188" s="498"/>
      <c r="BO188" s="498"/>
      <c r="BP188" s="498"/>
      <c r="BQ188" s="498"/>
    </row>
    <row r="189" spans="1:69" x14ac:dyDescent="0.35">
      <c r="G189" s="50"/>
      <c r="H189" s="50"/>
      <c r="I189" s="50"/>
      <c r="J189" s="50"/>
      <c r="Q189" s="502"/>
      <c r="R189" s="502"/>
      <c r="S189" s="498"/>
      <c r="T189" s="498"/>
      <c r="U189" s="498"/>
      <c r="V189" s="498"/>
      <c r="W189" s="498"/>
      <c r="X189" s="498"/>
      <c r="Y189" s="498"/>
      <c r="Z189" s="498"/>
      <c r="AA189" s="498"/>
      <c r="AB189" s="498"/>
      <c r="AC189" s="498"/>
      <c r="AD189" s="498"/>
      <c r="AE189" s="498"/>
      <c r="AF189" s="498"/>
      <c r="AG189" s="498"/>
      <c r="AH189" s="498"/>
      <c r="AI189" s="498"/>
      <c r="AJ189" s="498"/>
      <c r="AK189" s="498"/>
      <c r="AL189" s="498"/>
      <c r="AM189" s="498"/>
      <c r="AN189" s="498"/>
      <c r="AO189" s="498"/>
      <c r="AP189" s="498"/>
      <c r="AQ189" s="498"/>
      <c r="AR189" s="498"/>
      <c r="AS189" s="498"/>
      <c r="AT189" s="498"/>
      <c r="AU189" s="498"/>
      <c r="AV189" s="498"/>
      <c r="AW189" s="498"/>
      <c r="AX189" s="498"/>
      <c r="AY189" s="498"/>
      <c r="AZ189" s="498"/>
      <c r="BA189" s="498"/>
      <c r="BB189" s="498"/>
      <c r="BC189" s="498"/>
      <c r="BD189" s="498"/>
      <c r="BE189" s="498"/>
      <c r="BF189" s="498"/>
      <c r="BG189" s="498"/>
      <c r="BH189" s="498"/>
      <c r="BI189" s="498"/>
      <c r="BJ189" s="498"/>
      <c r="BK189" s="498"/>
      <c r="BL189" s="498"/>
      <c r="BM189" s="498"/>
      <c r="BN189" s="498"/>
      <c r="BO189" s="498"/>
      <c r="BP189" s="498"/>
      <c r="BQ189" s="498"/>
    </row>
    <row r="190" spans="1:69" x14ac:dyDescent="0.35">
      <c r="G190" s="50"/>
      <c r="H190" s="50"/>
      <c r="I190" s="50"/>
      <c r="J190" s="50"/>
      <c r="Q190" s="502"/>
      <c r="R190" s="502"/>
      <c r="S190" s="498"/>
      <c r="T190" s="498"/>
      <c r="U190" s="498"/>
      <c r="V190" s="498"/>
      <c r="W190" s="498"/>
      <c r="X190" s="498"/>
      <c r="Y190" s="498"/>
      <c r="Z190" s="498"/>
      <c r="AA190" s="498"/>
      <c r="AB190" s="498"/>
      <c r="AC190" s="498"/>
      <c r="AD190" s="498"/>
      <c r="AE190" s="498"/>
      <c r="AF190" s="498"/>
      <c r="AG190" s="498"/>
      <c r="AH190" s="498"/>
      <c r="AI190" s="498"/>
      <c r="AJ190" s="498"/>
      <c r="AK190" s="498"/>
      <c r="AL190" s="498"/>
      <c r="AM190" s="498"/>
      <c r="AN190" s="498"/>
      <c r="AO190" s="498"/>
      <c r="AP190" s="498"/>
      <c r="AQ190" s="498"/>
      <c r="AR190" s="498"/>
      <c r="AS190" s="498"/>
      <c r="AT190" s="498"/>
      <c r="AU190" s="498"/>
      <c r="AV190" s="498"/>
      <c r="AW190" s="498"/>
      <c r="AX190" s="498"/>
      <c r="AY190" s="498"/>
      <c r="AZ190" s="498"/>
      <c r="BA190" s="498"/>
      <c r="BB190" s="498"/>
      <c r="BC190" s="498"/>
      <c r="BD190" s="498"/>
      <c r="BE190" s="498"/>
      <c r="BF190" s="498"/>
      <c r="BG190" s="498"/>
      <c r="BH190" s="498"/>
      <c r="BI190" s="498"/>
      <c r="BJ190" s="498"/>
      <c r="BK190" s="498"/>
      <c r="BL190" s="498"/>
      <c r="BM190" s="498"/>
      <c r="BN190" s="498"/>
      <c r="BO190" s="498"/>
      <c r="BP190" s="498"/>
      <c r="BQ190" s="498"/>
    </row>
    <row r="191" spans="1:69" x14ac:dyDescent="0.35">
      <c r="G191" s="50"/>
      <c r="H191" s="50"/>
      <c r="I191" s="50"/>
      <c r="J191" s="50"/>
      <c r="Q191" s="502"/>
      <c r="R191" s="502"/>
      <c r="S191" s="498"/>
      <c r="T191" s="498"/>
      <c r="U191" s="498"/>
      <c r="V191" s="498"/>
      <c r="W191" s="498"/>
      <c r="X191" s="498"/>
      <c r="Y191" s="498"/>
      <c r="Z191" s="498"/>
      <c r="AA191" s="498"/>
      <c r="AB191" s="498"/>
      <c r="AC191" s="498"/>
      <c r="AD191" s="498"/>
      <c r="AE191" s="498"/>
      <c r="AF191" s="498"/>
      <c r="AG191" s="498"/>
      <c r="AH191" s="498"/>
      <c r="AI191" s="498"/>
      <c r="AJ191" s="498"/>
      <c r="AK191" s="498"/>
      <c r="AL191" s="498"/>
      <c r="AM191" s="498"/>
      <c r="AN191" s="498"/>
      <c r="AO191" s="498"/>
      <c r="AP191" s="498"/>
      <c r="AQ191" s="498"/>
      <c r="AR191" s="498"/>
      <c r="AS191" s="498"/>
      <c r="AT191" s="498"/>
      <c r="AU191" s="498"/>
      <c r="AV191" s="498"/>
      <c r="AW191" s="498"/>
      <c r="AX191" s="498"/>
      <c r="AY191" s="498"/>
      <c r="AZ191" s="498"/>
      <c r="BA191" s="498"/>
      <c r="BB191" s="498"/>
      <c r="BC191" s="498"/>
      <c r="BD191" s="498"/>
      <c r="BE191" s="498"/>
      <c r="BF191" s="498"/>
      <c r="BG191" s="498"/>
      <c r="BH191" s="498"/>
      <c r="BI191" s="498"/>
      <c r="BJ191" s="498"/>
      <c r="BK191" s="498"/>
      <c r="BL191" s="498"/>
      <c r="BM191" s="498"/>
      <c r="BN191" s="498"/>
      <c r="BO191" s="498"/>
      <c r="BP191" s="498"/>
      <c r="BQ191" s="498"/>
    </row>
    <row r="192" spans="1:69" x14ac:dyDescent="0.35">
      <c r="G192" s="50"/>
      <c r="H192" s="50"/>
      <c r="I192" s="50"/>
      <c r="J192" s="50"/>
      <c r="Q192" s="502"/>
      <c r="R192" s="502"/>
      <c r="S192" s="498"/>
      <c r="T192" s="498"/>
      <c r="U192" s="498"/>
      <c r="V192" s="498"/>
      <c r="W192" s="498"/>
      <c r="X192" s="498"/>
      <c r="Y192" s="498"/>
      <c r="Z192" s="498"/>
      <c r="AA192" s="498"/>
      <c r="AB192" s="498"/>
      <c r="AC192" s="498"/>
      <c r="AD192" s="498"/>
      <c r="AE192" s="498"/>
      <c r="AF192" s="498"/>
      <c r="AG192" s="498"/>
      <c r="AH192" s="498"/>
      <c r="AI192" s="498"/>
      <c r="AJ192" s="498"/>
      <c r="AK192" s="498"/>
      <c r="AL192" s="498"/>
      <c r="AM192" s="498"/>
      <c r="AN192" s="498"/>
      <c r="AO192" s="498"/>
      <c r="AP192" s="498"/>
      <c r="AQ192" s="498"/>
      <c r="AR192" s="498"/>
      <c r="AS192" s="498"/>
      <c r="AT192" s="498"/>
      <c r="AU192" s="498"/>
      <c r="AV192" s="498"/>
      <c r="AW192" s="498"/>
      <c r="AX192" s="498"/>
      <c r="AY192" s="498"/>
      <c r="AZ192" s="498"/>
      <c r="BA192" s="498"/>
      <c r="BB192" s="498"/>
      <c r="BC192" s="498"/>
      <c r="BD192" s="498"/>
      <c r="BE192" s="498"/>
      <c r="BF192" s="498"/>
      <c r="BG192" s="498"/>
      <c r="BH192" s="498"/>
      <c r="BI192" s="498"/>
      <c r="BJ192" s="498"/>
      <c r="BK192" s="498"/>
      <c r="BL192" s="498"/>
      <c r="BM192" s="498"/>
      <c r="BN192" s="498"/>
      <c r="BO192" s="498"/>
      <c r="BP192" s="498"/>
      <c r="BQ192" s="498"/>
    </row>
    <row r="193" spans="7:69" x14ac:dyDescent="0.35">
      <c r="G193" s="50"/>
      <c r="H193" s="50"/>
      <c r="I193" s="50"/>
      <c r="J193" s="50"/>
      <c r="Q193" s="502"/>
      <c r="R193" s="502"/>
      <c r="S193" s="498"/>
      <c r="T193" s="498"/>
      <c r="U193" s="498"/>
      <c r="V193" s="498"/>
      <c r="W193" s="498"/>
      <c r="X193" s="498"/>
      <c r="Y193" s="498"/>
      <c r="Z193" s="498"/>
      <c r="AA193" s="498"/>
      <c r="AB193" s="498"/>
      <c r="AC193" s="498"/>
      <c r="AD193" s="498"/>
      <c r="AE193" s="498"/>
      <c r="AF193" s="498"/>
      <c r="AG193" s="498"/>
      <c r="AH193" s="498"/>
      <c r="AI193" s="498"/>
      <c r="AJ193" s="498"/>
      <c r="AK193" s="498"/>
      <c r="AL193" s="498"/>
      <c r="AM193" s="498"/>
      <c r="AN193" s="498"/>
      <c r="AO193" s="498"/>
      <c r="AP193" s="498"/>
      <c r="AQ193" s="498"/>
      <c r="AR193" s="498"/>
      <c r="AS193" s="498"/>
      <c r="AT193" s="498"/>
      <c r="AU193" s="498"/>
      <c r="AV193" s="498"/>
      <c r="AW193" s="498"/>
      <c r="AX193" s="498"/>
      <c r="AY193" s="498"/>
      <c r="AZ193" s="498"/>
      <c r="BA193" s="498"/>
      <c r="BB193" s="498"/>
      <c r="BC193" s="498"/>
      <c r="BD193" s="498"/>
      <c r="BE193" s="498"/>
      <c r="BF193" s="498"/>
      <c r="BG193" s="498"/>
      <c r="BH193" s="498"/>
      <c r="BI193" s="498"/>
      <c r="BJ193" s="498"/>
      <c r="BK193" s="498"/>
      <c r="BL193" s="498"/>
      <c r="BM193" s="498"/>
      <c r="BN193" s="498"/>
      <c r="BO193" s="498"/>
      <c r="BP193" s="498"/>
      <c r="BQ193" s="498"/>
    </row>
    <row r="194" spans="7:69" x14ac:dyDescent="0.35">
      <c r="G194" s="50"/>
      <c r="H194" s="50"/>
      <c r="I194" s="50"/>
      <c r="J194" s="50"/>
      <c r="Q194" s="502"/>
      <c r="R194" s="502"/>
      <c r="S194" s="498"/>
      <c r="T194" s="498"/>
      <c r="U194" s="498"/>
      <c r="V194" s="498"/>
      <c r="W194" s="498"/>
      <c r="X194" s="498"/>
      <c r="Y194" s="498"/>
      <c r="Z194" s="498"/>
      <c r="AA194" s="498"/>
      <c r="AB194" s="498"/>
      <c r="AC194" s="498"/>
      <c r="AD194" s="498"/>
      <c r="AE194" s="498"/>
      <c r="AF194" s="498"/>
      <c r="AG194" s="498"/>
      <c r="AH194" s="498"/>
      <c r="AI194" s="498"/>
      <c r="AJ194" s="498"/>
      <c r="AK194" s="498"/>
      <c r="AL194" s="498"/>
      <c r="AM194" s="498"/>
      <c r="AN194" s="498"/>
      <c r="AO194" s="498"/>
      <c r="AP194" s="498"/>
      <c r="AQ194" s="498"/>
      <c r="AR194" s="498"/>
      <c r="AS194" s="498"/>
      <c r="AT194" s="498"/>
      <c r="AU194" s="498"/>
      <c r="AV194" s="498"/>
      <c r="AW194" s="498"/>
      <c r="AX194" s="498"/>
      <c r="AY194" s="498"/>
      <c r="AZ194" s="498"/>
      <c r="BA194" s="498"/>
      <c r="BB194" s="498"/>
      <c r="BC194" s="498"/>
      <c r="BD194" s="498"/>
      <c r="BE194" s="498"/>
      <c r="BF194" s="498"/>
      <c r="BG194" s="498"/>
      <c r="BH194" s="498"/>
      <c r="BI194" s="498"/>
      <c r="BJ194" s="498"/>
      <c r="BK194" s="498"/>
      <c r="BL194" s="498"/>
      <c r="BM194" s="498"/>
      <c r="BN194" s="498"/>
      <c r="BO194" s="498"/>
      <c r="BP194" s="498"/>
      <c r="BQ194" s="498"/>
    </row>
    <row r="195" spans="7:69" x14ac:dyDescent="0.35">
      <c r="G195" s="50"/>
      <c r="H195" s="50"/>
      <c r="I195" s="50"/>
      <c r="J195" s="50"/>
      <c r="Q195" s="502"/>
      <c r="R195" s="502"/>
      <c r="S195" s="498"/>
      <c r="T195" s="498"/>
      <c r="U195" s="498"/>
      <c r="V195" s="498"/>
      <c r="W195" s="498"/>
      <c r="X195" s="498"/>
      <c r="Y195" s="498"/>
      <c r="Z195" s="498"/>
      <c r="AA195" s="498"/>
      <c r="AB195" s="498"/>
      <c r="AC195" s="498"/>
      <c r="AD195" s="498"/>
      <c r="AE195" s="498"/>
      <c r="AF195" s="498"/>
      <c r="AG195" s="498"/>
      <c r="AH195" s="498"/>
      <c r="AI195" s="498"/>
      <c r="AJ195" s="498"/>
      <c r="AK195" s="498"/>
      <c r="AL195" s="498"/>
      <c r="AM195" s="498"/>
      <c r="AN195" s="498"/>
      <c r="AO195" s="498"/>
      <c r="AP195" s="498"/>
      <c r="AQ195" s="498"/>
      <c r="AR195" s="498"/>
      <c r="AS195" s="498"/>
      <c r="AT195" s="498"/>
      <c r="AU195" s="498"/>
      <c r="AV195" s="498"/>
      <c r="AW195" s="498"/>
      <c r="AX195" s="498"/>
      <c r="AY195" s="498"/>
      <c r="AZ195" s="498"/>
      <c r="BA195" s="498"/>
      <c r="BB195" s="498"/>
      <c r="BC195" s="498"/>
      <c r="BD195" s="498"/>
      <c r="BE195" s="498"/>
      <c r="BF195" s="498"/>
      <c r="BG195" s="498"/>
      <c r="BH195" s="498"/>
      <c r="BI195" s="498"/>
      <c r="BJ195" s="498"/>
      <c r="BK195" s="498"/>
      <c r="BL195" s="498"/>
      <c r="BM195" s="498"/>
      <c r="BN195" s="498"/>
      <c r="BO195" s="498"/>
      <c r="BP195" s="498"/>
      <c r="BQ195" s="498"/>
    </row>
    <row r="196" spans="7:69" x14ac:dyDescent="0.35">
      <c r="G196" s="50"/>
      <c r="H196" s="50"/>
      <c r="I196" s="50"/>
      <c r="J196" s="50"/>
      <c r="Q196" s="502"/>
      <c r="R196" s="502"/>
      <c r="S196" s="498"/>
      <c r="T196" s="498"/>
      <c r="U196" s="498"/>
      <c r="V196" s="498"/>
      <c r="W196" s="498"/>
      <c r="X196" s="498"/>
      <c r="Y196" s="498"/>
      <c r="Z196" s="498"/>
      <c r="AA196" s="498"/>
      <c r="AB196" s="498"/>
      <c r="AC196" s="498"/>
      <c r="AD196" s="498"/>
      <c r="AE196" s="498"/>
      <c r="AF196" s="498"/>
      <c r="AG196" s="498"/>
      <c r="AH196" s="498"/>
      <c r="AI196" s="498"/>
      <c r="AJ196" s="498"/>
      <c r="AK196" s="498"/>
      <c r="AL196" s="498"/>
      <c r="AM196" s="498"/>
      <c r="AN196" s="498"/>
      <c r="AO196" s="498"/>
      <c r="AP196" s="498"/>
      <c r="AQ196" s="498"/>
      <c r="AR196" s="498"/>
      <c r="AS196" s="498"/>
      <c r="AT196" s="498"/>
      <c r="AU196" s="498"/>
      <c r="AV196" s="498"/>
      <c r="AW196" s="498"/>
      <c r="AX196" s="498"/>
      <c r="AY196" s="498"/>
      <c r="AZ196" s="498"/>
      <c r="BA196" s="498"/>
      <c r="BB196" s="498"/>
      <c r="BC196" s="498"/>
      <c r="BD196" s="498"/>
      <c r="BE196" s="498"/>
      <c r="BF196" s="498"/>
      <c r="BG196" s="498"/>
      <c r="BH196" s="498"/>
      <c r="BI196" s="498"/>
      <c r="BJ196" s="498"/>
      <c r="BK196" s="498"/>
      <c r="BL196" s="498"/>
      <c r="BM196" s="498"/>
      <c r="BN196" s="498"/>
      <c r="BO196" s="498"/>
      <c r="BP196" s="498"/>
      <c r="BQ196" s="498"/>
    </row>
    <row r="197" spans="7:69" x14ac:dyDescent="0.35">
      <c r="G197" s="50"/>
      <c r="H197" s="50"/>
      <c r="I197" s="50"/>
      <c r="J197" s="50"/>
      <c r="Q197" s="502"/>
      <c r="R197" s="502"/>
      <c r="S197" s="498"/>
      <c r="T197" s="498"/>
      <c r="U197" s="498"/>
      <c r="V197" s="498"/>
      <c r="W197" s="498"/>
      <c r="X197" s="498"/>
      <c r="Y197" s="498"/>
      <c r="Z197" s="498"/>
      <c r="AA197" s="498"/>
      <c r="AB197" s="498"/>
      <c r="AC197" s="498"/>
      <c r="AD197" s="498"/>
      <c r="AE197" s="498"/>
      <c r="AF197" s="498"/>
      <c r="AG197" s="498"/>
      <c r="AH197" s="498"/>
      <c r="AI197" s="498"/>
      <c r="AJ197" s="498"/>
      <c r="AK197" s="498"/>
      <c r="AL197" s="498"/>
      <c r="AM197" s="498"/>
      <c r="AN197" s="498"/>
      <c r="AO197" s="498"/>
      <c r="AP197" s="498"/>
      <c r="AQ197" s="498"/>
      <c r="AR197" s="498"/>
      <c r="AS197" s="498"/>
      <c r="AT197" s="498"/>
      <c r="AU197" s="498"/>
      <c r="AV197" s="498"/>
      <c r="AW197" s="498"/>
      <c r="AX197" s="498"/>
      <c r="AY197" s="498"/>
      <c r="AZ197" s="498"/>
      <c r="BA197" s="498"/>
      <c r="BB197" s="498"/>
      <c r="BC197" s="498"/>
      <c r="BD197" s="498"/>
      <c r="BE197" s="498"/>
      <c r="BF197" s="498"/>
      <c r="BG197" s="498"/>
      <c r="BH197" s="498"/>
      <c r="BI197" s="498"/>
      <c r="BJ197" s="498"/>
      <c r="BK197" s="498"/>
      <c r="BL197" s="498"/>
      <c r="BM197" s="498"/>
      <c r="BN197" s="498"/>
      <c r="BO197" s="498"/>
      <c r="BP197" s="498"/>
      <c r="BQ197" s="498"/>
    </row>
    <row r="198" spans="7:69" x14ac:dyDescent="0.35">
      <c r="G198" s="50"/>
      <c r="H198" s="50"/>
      <c r="I198" s="50"/>
      <c r="J198" s="50"/>
      <c r="Q198" s="502"/>
      <c r="R198" s="502"/>
      <c r="S198" s="498"/>
      <c r="T198" s="498"/>
      <c r="U198" s="498"/>
      <c r="V198" s="498"/>
      <c r="W198" s="498"/>
      <c r="X198" s="498"/>
      <c r="Y198" s="498"/>
      <c r="Z198" s="498"/>
      <c r="AA198" s="498"/>
      <c r="AB198" s="498"/>
      <c r="AC198" s="498"/>
      <c r="AD198" s="498"/>
      <c r="AE198" s="498"/>
      <c r="AF198" s="498"/>
      <c r="AG198" s="498"/>
      <c r="AH198" s="498"/>
      <c r="AI198" s="498"/>
      <c r="AJ198" s="498"/>
      <c r="AK198" s="498"/>
      <c r="AL198" s="498"/>
      <c r="AM198" s="498"/>
      <c r="AN198" s="498"/>
      <c r="AO198" s="498"/>
      <c r="AP198" s="498"/>
      <c r="AQ198" s="498"/>
      <c r="AR198" s="498"/>
      <c r="AS198" s="498"/>
      <c r="AT198" s="498"/>
      <c r="AU198" s="498"/>
      <c r="AV198" s="498"/>
      <c r="AW198" s="498"/>
      <c r="AX198" s="498"/>
      <c r="AY198" s="498"/>
      <c r="AZ198" s="498"/>
      <c r="BA198" s="498"/>
      <c r="BB198" s="498"/>
      <c r="BC198" s="498"/>
      <c r="BD198" s="498"/>
      <c r="BE198" s="498"/>
      <c r="BF198" s="498"/>
      <c r="BG198" s="498"/>
      <c r="BH198" s="498"/>
      <c r="BI198" s="498"/>
      <c r="BJ198" s="498"/>
      <c r="BK198" s="498"/>
      <c r="BL198" s="498"/>
      <c r="BM198" s="498"/>
      <c r="BN198" s="498"/>
      <c r="BO198" s="498"/>
      <c r="BP198" s="498"/>
      <c r="BQ198" s="498"/>
    </row>
    <row r="199" spans="7:69" x14ac:dyDescent="0.35">
      <c r="G199" s="50"/>
      <c r="H199" s="50"/>
      <c r="I199" s="50"/>
      <c r="J199" s="50"/>
      <c r="Q199" s="502"/>
      <c r="R199" s="502"/>
      <c r="S199" s="498"/>
      <c r="T199" s="498"/>
      <c r="U199" s="498"/>
      <c r="V199" s="498"/>
      <c r="W199" s="498"/>
      <c r="X199" s="498"/>
      <c r="Y199" s="498"/>
      <c r="Z199" s="498"/>
      <c r="AA199" s="498"/>
      <c r="AB199" s="498"/>
      <c r="AC199" s="498"/>
      <c r="AD199" s="498"/>
      <c r="AE199" s="498"/>
      <c r="AF199" s="498"/>
      <c r="AG199" s="498"/>
      <c r="AH199" s="498"/>
      <c r="AI199" s="498"/>
      <c r="AJ199" s="498"/>
      <c r="AK199" s="498"/>
      <c r="AL199" s="498"/>
      <c r="AM199" s="498"/>
      <c r="AN199" s="498"/>
      <c r="AO199" s="498"/>
      <c r="AP199" s="498"/>
      <c r="AQ199" s="498"/>
      <c r="AR199" s="498"/>
      <c r="AS199" s="498"/>
      <c r="AT199" s="498"/>
      <c r="AU199" s="498"/>
      <c r="AV199" s="498"/>
      <c r="AW199" s="498"/>
      <c r="AX199" s="498"/>
      <c r="AY199" s="498"/>
      <c r="AZ199" s="498"/>
      <c r="BA199" s="498"/>
      <c r="BB199" s="498"/>
      <c r="BC199" s="498"/>
      <c r="BD199" s="498"/>
      <c r="BE199" s="498"/>
      <c r="BF199" s="498"/>
      <c r="BG199" s="498"/>
      <c r="BH199" s="498"/>
      <c r="BI199" s="498"/>
      <c r="BJ199" s="498"/>
      <c r="BK199" s="498"/>
      <c r="BL199" s="498"/>
      <c r="BM199" s="498"/>
      <c r="BN199" s="498"/>
      <c r="BO199" s="498"/>
      <c r="BP199" s="498"/>
      <c r="BQ199" s="498"/>
    </row>
    <row r="200" spans="7:69" x14ac:dyDescent="0.35">
      <c r="G200" s="50"/>
      <c r="H200" s="50"/>
      <c r="I200" s="50"/>
      <c r="J200" s="50"/>
      <c r="Q200" s="502"/>
      <c r="R200" s="502"/>
      <c r="S200" s="498"/>
      <c r="T200" s="498"/>
      <c r="U200" s="498"/>
      <c r="V200" s="498"/>
      <c r="W200" s="498"/>
      <c r="X200" s="498"/>
      <c r="Y200" s="498"/>
      <c r="Z200" s="498"/>
      <c r="AA200" s="498"/>
      <c r="AB200" s="498"/>
      <c r="AC200" s="498"/>
      <c r="AD200" s="498"/>
      <c r="AE200" s="498"/>
      <c r="AF200" s="498"/>
      <c r="AG200" s="498"/>
      <c r="AH200" s="498"/>
      <c r="AI200" s="498"/>
      <c r="AJ200" s="498"/>
      <c r="AK200" s="498"/>
      <c r="AL200" s="498"/>
      <c r="AM200" s="498"/>
      <c r="AN200" s="498"/>
      <c r="AO200" s="498"/>
      <c r="AP200" s="498"/>
      <c r="AQ200" s="498"/>
      <c r="AR200" s="498"/>
      <c r="AS200" s="498"/>
      <c r="AT200" s="498"/>
      <c r="AU200" s="498"/>
      <c r="AV200" s="498"/>
      <c r="AW200" s="498"/>
      <c r="AX200" s="498"/>
      <c r="AY200" s="498"/>
      <c r="AZ200" s="498"/>
      <c r="BA200" s="498"/>
      <c r="BB200" s="498"/>
      <c r="BC200" s="498"/>
      <c r="BD200" s="498"/>
      <c r="BE200" s="498"/>
      <c r="BF200" s="498"/>
      <c r="BG200" s="498"/>
      <c r="BH200" s="498"/>
      <c r="BI200" s="498"/>
      <c r="BJ200" s="498"/>
      <c r="BK200" s="498"/>
      <c r="BL200" s="498"/>
      <c r="BM200" s="498"/>
      <c r="BN200" s="498"/>
      <c r="BO200" s="498"/>
      <c r="BP200" s="498"/>
      <c r="BQ200" s="498"/>
    </row>
    <row r="201" spans="7:69" x14ac:dyDescent="0.35">
      <c r="G201" s="50"/>
      <c r="H201" s="50"/>
      <c r="I201" s="50"/>
      <c r="J201" s="50"/>
      <c r="Q201" s="502"/>
      <c r="R201" s="502"/>
      <c r="S201" s="498"/>
      <c r="T201" s="498"/>
      <c r="U201" s="498"/>
      <c r="V201" s="498"/>
      <c r="W201" s="498"/>
      <c r="X201" s="498"/>
      <c r="Y201" s="498"/>
      <c r="Z201" s="498"/>
      <c r="AA201" s="498"/>
      <c r="AB201" s="498"/>
      <c r="AC201" s="498"/>
      <c r="AD201" s="498"/>
      <c r="AE201" s="498"/>
      <c r="AF201" s="498"/>
      <c r="AG201" s="498"/>
      <c r="AH201" s="498"/>
      <c r="AI201" s="498"/>
      <c r="AJ201" s="498"/>
      <c r="AK201" s="498"/>
      <c r="AL201" s="498"/>
      <c r="AM201" s="498"/>
      <c r="AN201" s="498"/>
      <c r="AO201" s="498"/>
      <c r="AP201" s="498"/>
      <c r="AQ201" s="498"/>
      <c r="AR201" s="498"/>
      <c r="AS201" s="498"/>
      <c r="AT201" s="498"/>
      <c r="AU201" s="498"/>
      <c r="AV201" s="498"/>
      <c r="AW201" s="498"/>
      <c r="AX201" s="498"/>
      <c r="AY201" s="498"/>
      <c r="AZ201" s="498"/>
      <c r="BA201" s="498"/>
      <c r="BB201" s="498"/>
      <c r="BC201" s="498"/>
      <c r="BD201" s="498"/>
      <c r="BE201" s="498"/>
      <c r="BF201" s="498"/>
      <c r="BG201" s="498"/>
      <c r="BH201" s="498"/>
      <c r="BI201" s="498"/>
      <c r="BJ201" s="498"/>
      <c r="BK201" s="498"/>
      <c r="BL201" s="498"/>
      <c r="BM201" s="498"/>
      <c r="BN201" s="498"/>
      <c r="BO201" s="498"/>
      <c r="BP201" s="498"/>
      <c r="BQ201" s="498"/>
    </row>
    <row r="202" spans="7:69" x14ac:dyDescent="0.35">
      <c r="G202" s="50"/>
      <c r="H202" s="50"/>
      <c r="I202" s="50"/>
      <c r="J202" s="50"/>
      <c r="Q202" s="502"/>
      <c r="R202" s="502"/>
      <c r="S202" s="498"/>
      <c r="T202" s="498"/>
      <c r="U202" s="498"/>
      <c r="V202" s="498"/>
      <c r="W202" s="498"/>
      <c r="X202" s="498"/>
      <c r="Y202" s="498"/>
      <c r="Z202" s="498"/>
      <c r="AA202" s="498"/>
      <c r="AB202" s="498"/>
      <c r="AC202" s="498"/>
      <c r="AD202" s="498"/>
      <c r="AE202" s="498"/>
      <c r="AF202" s="498"/>
      <c r="AG202" s="498"/>
      <c r="AH202" s="498"/>
      <c r="AI202" s="498"/>
      <c r="AJ202" s="498"/>
      <c r="AK202" s="498"/>
      <c r="AL202" s="498"/>
      <c r="AM202" s="498"/>
      <c r="AN202" s="498"/>
      <c r="AO202" s="498"/>
      <c r="AP202" s="498"/>
      <c r="AQ202" s="498"/>
      <c r="AR202" s="498"/>
      <c r="AS202" s="498"/>
      <c r="AT202" s="498"/>
      <c r="AU202" s="498"/>
      <c r="AV202" s="498"/>
      <c r="AW202" s="498"/>
      <c r="AX202" s="498"/>
      <c r="AY202" s="498"/>
      <c r="AZ202" s="498"/>
      <c r="BA202" s="498"/>
      <c r="BB202" s="498"/>
      <c r="BC202" s="498"/>
      <c r="BD202" s="498"/>
      <c r="BE202" s="498"/>
      <c r="BF202" s="498"/>
      <c r="BG202" s="498"/>
      <c r="BH202" s="498"/>
      <c r="BI202" s="498"/>
      <c r="BJ202" s="498"/>
      <c r="BK202" s="498"/>
      <c r="BL202" s="498"/>
      <c r="BM202" s="498"/>
      <c r="BN202" s="498"/>
      <c r="BO202" s="498"/>
      <c r="BP202" s="498"/>
      <c r="BQ202" s="498"/>
    </row>
    <row r="203" spans="7:69" x14ac:dyDescent="0.35">
      <c r="G203" s="50"/>
      <c r="H203" s="50"/>
      <c r="I203" s="50"/>
      <c r="J203" s="50"/>
      <c r="Q203" s="502"/>
      <c r="R203" s="502"/>
      <c r="S203" s="498"/>
      <c r="T203" s="498"/>
      <c r="U203" s="498"/>
      <c r="V203" s="498"/>
      <c r="W203" s="498"/>
      <c r="X203" s="498"/>
      <c r="Y203" s="498"/>
      <c r="Z203" s="498"/>
      <c r="AA203" s="498"/>
      <c r="AB203" s="498"/>
      <c r="AC203" s="498"/>
      <c r="AD203" s="498"/>
      <c r="AE203" s="498"/>
      <c r="AF203" s="498"/>
      <c r="AG203" s="498"/>
      <c r="AH203" s="498"/>
      <c r="AI203" s="498"/>
      <c r="AJ203" s="498"/>
      <c r="AK203" s="498"/>
      <c r="AL203" s="498"/>
      <c r="AM203" s="498"/>
      <c r="AN203" s="498"/>
      <c r="AO203" s="498"/>
      <c r="AP203" s="498"/>
      <c r="AQ203" s="498"/>
      <c r="AR203" s="498"/>
      <c r="AS203" s="498"/>
      <c r="AT203" s="498"/>
      <c r="AU203" s="498"/>
      <c r="AV203" s="498"/>
      <c r="AW203" s="498"/>
      <c r="AX203" s="498"/>
      <c r="AY203" s="498"/>
      <c r="AZ203" s="498"/>
      <c r="BA203" s="498"/>
      <c r="BB203" s="498"/>
      <c r="BC203" s="498"/>
      <c r="BD203" s="498"/>
      <c r="BE203" s="498"/>
      <c r="BF203" s="498"/>
      <c r="BG203" s="498"/>
      <c r="BH203" s="498"/>
      <c r="BI203" s="498"/>
      <c r="BJ203" s="498"/>
      <c r="BK203" s="498"/>
      <c r="BL203" s="498"/>
      <c r="BM203" s="498"/>
      <c r="BN203" s="498"/>
      <c r="BO203" s="498"/>
      <c r="BP203" s="498"/>
      <c r="BQ203" s="498"/>
    </row>
    <row r="204" spans="7:69" x14ac:dyDescent="0.35">
      <c r="G204" s="50"/>
      <c r="H204" s="50"/>
      <c r="I204" s="50"/>
      <c r="J204" s="50"/>
      <c r="Q204" s="502"/>
      <c r="R204" s="502"/>
      <c r="S204" s="498"/>
      <c r="T204" s="498"/>
      <c r="U204" s="498"/>
      <c r="V204" s="498"/>
      <c r="W204" s="498"/>
      <c r="X204" s="498"/>
      <c r="Y204" s="498"/>
      <c r="Z204" s="498"/>
      <c r="AA204" s="498"/>
      <c r="AB204" s="498"/>
      <c r="AC204" s="498"/>
      <c r="AD204" s="498"/>
      <c r="AE204" s="498"/>
      <c r="AF204" s="498"/>
      <c r="AG204" s="498"/>
      <c r="AH204" s="498"/>
      <c r="AI204" s="498"/>
      <c r="AJ204" s="498"/>
      <c r="AK204" s="498"/>
      <c r="AL204" s="498"/>
      <c r="AM204" s="498"/>
      <c r="AN204" s="498"/>
      <c r="AO204" s="498"/>
      <c r="AP204" s="498"/>
      <c r="AQ204" s="498"/>
      <c r="AR204" s="498"/>
      <c r="AS204" s="498"/>
      <c r="AT204" s="498"/>
      <c r="AU204" s="498"/>
      <c r="AV204" s="498"/>
      <c r="AW204" s="498"/>
      <c r="AX204" s="498"/>
      <c r="AY204" s="498"/>
      <c r="AZ204" s="498"/>
      <c r="BA204" s="498"/>
      <c r="BB204" s="498"/>
      <c r="BC204" s="498"/>
      <c r="BD204" s="498"/>
      <c r="BE204" s="498"/>
      <c r="BF204" s="498"/>
      <c r="BG204" s="498"/>
      <c r="BH204" s="498"/>
      <c r="BI204" s="498"/>
      <c r="BJ204" s="498"/>
      <c r="BK204" s="498"/>
      <c r="BL204" s="498"/>
      <c r="BM204" s="498"/>
      <c r="BN204" s="498"/>
      <c r="BO204" s="498"/>
      <c r="BP204" s="498"/>
      <c r="BQ204" s="498"/>
    </row>
    <row r="205" spans="7:69" x14ac:dyDescent="0.35">
      <c r="G205" s="50"/>
      <c r="H205" s="50"/>
      <c r="I205" s="50"/>
      <c r="J205" s="50"/>
      <c r="Q205" s="502"/>
      <c r="R205" s="502"/>
      <c r="S205" s="498"/>
      <c r="T205" s="498"/>
      <c r="U205" s="498"/>
      <c r="V205" s="498"/>
      <c r="W205" s="498"/>
      <c r="X205" s="498"/>
      <c r="Y205" s="498"/>
      <c r="Z205" s="498"/>
      <c r="AA205" s="498"/>
      <c r="AB205" s="498"/>
      <c r="AC205" s="498"/>
      <c r="AD205" s="498"/>
      <c r="AE205" s="498"/>
      <c r="AF205" s="498"/>
      <c r="AG205" s="498"/>
      <c r="AH205" s="498"/>
      <c r="AI205" s="498"/>
      <c r="AJ205" s="498"/>
      <c r="AK205" s="498"/>
      <c r="AL205" s="498"/>
      <c r="AM205" s="498"/>
      <c r="AN205" s="498"/>
      <c r="AO205" s="498"/>
      <c r="AP205" s="498"/>
      <c r="AQ205" s="498"/>
      <c r="AR205" s="498"/>
      <c r="AS205" s="498"/>
      <c r="AT205" s="498"/>
      <c r="AU205" s="498"/>
      <c r="AV205" s="498"/>
      <c r="AW205" s="498"/>
      <c r="AX205" s="498"/>
      <c r="AY205" s="498"/>
      <c r="AZ205" s="498"/>
      <c r="BA205" s="498"/>
      <c r="BB205" s="498"/>
      <c r="BC205" s="498"/>
      <c r="BD205" s="498"/>
      <c r="BE205" s="498"/>
      <c r="BF205" s="498"/>
      <c r="BG205" s="498"/>
      <c r="BH205" s="498"/>
      <c r="BI205" s="498"/>
      <c r="BJ205" s="498"/>
      <c r="BK205" s="498"/>
      <c r="BL205" s="498"/>
      <c r="BM205" s="498"/>
      <c r="BN205" s="498"/>
      <c r="BO205" s="498"/>
      <c r="BP205" s="498"/>
      <c r="BQ205" s="498"/>
    </row>
    <row r="206" spans="7:69" x14ac:dyDescent="0.35">
      <c r="G206" s="50"/>
      <c r="H206" s="50"/>
      <c r="I206" s="50"/>
      <c r="J206" s="50"/>
      <c r="Q206" s="502"/>
      <c r="R206" s="502"/>
      <c r="S206" s="498"/>
      <c r="T206" s="498"/>
      <c r="U206" s="498"/>
      <c r="V206" s="498"/>
      <c r="W206" s="498"/>
      <c r="X206" s="498"/>
      <c r="Y206" s="498"/>
      <c r="Z206" s="498"/>
      <c r="AA206" s="498"/>
      <c r="AB206" s="498"/>
      <c r="AC206" s="498"/>
      <c r="AD206" s="498"/>
      <c r="AE206" s="498"/>
      <c r="AF206" s="498"/>
      <c r="AG206" s="498"/>
      <c r="AH206" s="498"/>
      <c r="AI206" s="498"/>
      <c r="AJ206" s="498"/>
      <c r="AK206" s="498"/>
      <c r="AL206" s="498"/>
      <c r="AM206" s="498"/>
      <c r="AN206" s="498"/>
      <c r="AO206" s="498"/>
      <c r="AP206" s="498"/>
      <c r="AQ206" s="498"/>
      <c r="AR206" s="498"/>
      <c r="AS206" s="498"/>
      <c r="AT206" s="498"/>
      <c r="AU206" s="498"/>
      <c r="AV206" s="498"/>
      <c r="AW206" s="498"/>
      <c r="AX206" s="498"/>
      <c r="AY206" s="498"/>
      <c r="AZ206" s="498"/>
      <c r="BA206" s="498"/>
      <c r="BB206" s="498"/>
      <c r="BC206" s="498"/>
      <c r="BD206" s="498"/>
      <c r="BE206" s="498"/>
      <c r="BF206" s="498"/>
      <c r="BG206" s="498"/>
      <c r="BH206" s="498"/>
      <c r="BI206" s="498"/>
      <c r="BJ206" s="498"/>
      <c r="BK206" s="498"/>
      <c r="BL206" s="498"/>
      <c r="BM206" s="498"/>
      <c r="BN206" s="498"/>
      <c r="BO206" s="498"/>
      <c r="BP206" s="498"/>
      <c r="BQ206" s="498"/>
    </row>
    <row r="207" spans="7:69" x14ac:dyDescent="0.35">
      <c r="G207" s="50"/>
      <c r="H207" s="50"/>
      <c r="I207" s="50"/>
      <c r="J207" s="50"/>
      <c r="Q207" s="502"/>
      <c r="R207" s="502"/>
      <c r="S207" s="498"/>
      <c r="T207" s="498"/>
      <c r="U207" s="498"/>
      <c r="V207" s="498"/>
      <c r="W207" s="498"/>
      <c r="X207" s="498"/>
      <c r="Y207" s="498"/>
      <c r="Z207" s="498"/>
      <c r="AA207" s="498"/>
      <c r="AB207" s="498"/>
      <c r="AC207" s="498"/>
      <c r="AD207" s="498"/>
      <c r="AE207" s="498"/>
      <c r="AF207" s="498"/>
      <c r="AG207" s="498"/>
      <c r="AH207" s="498"/>
      <c r="AI207" s="498"/>
      <c r="AJ207" s="498"/>
      <c r="AK207" s="498"/>
      <c r="AL207" s="498"/>
      <c r="AM207" s="498"/>
      <c r="AN207" s="498"/>
      <c r="AO207" s="498"/>
      <c r="AP207" s="498"/>
      <c r="AQ207" s="498"/>
      <c r="AR207" s="498"/>
      <c r="AS207" s="498"/>
      <c r="AT207" s="498"/>
      <c r="AU207" s="498"/>
      <c r="AV207" s="498"/>
      <c r="AW207" s="498"/>
      <c r="AX207" s="498"/>
      <c r="AY207" s="498"/>
      <c r="AZ207" s="498"/>
      <c r="BA207" s="498"/>
      <c r="BB207" s="498"/>
      <c r="BC207" s="498"/>
      <c r="BD207" s="498"/>
      <c r="BE207" s="498"/>
      <c r="BF207" s="498"/>
      <c r="BG207" s="498"/>
      <c r="BH207" s="498"/>
      <c r="BI207" s="498"/>
      <c r="BJ207" s="498"/>
      <c r="BK207" s="498"/>
      <c r="BL207" s="498"/>
      <c r="BM207" s="498"/>
      <c r="BN207" s="498"/>
      <c r="BO207" s="498"/>
      <c r="BP207" s="498"/>
      <c r="BQ207" s="498"/>
    </row>
    <row r="208" spans="7:69" x14ac:dyDescent="0.35">
      <c r="G208" s="50"/>
      <c r="H208" s="50"/>
      <c r="I208" s="50"/>
      <c r="J208" s="50"/>
      <c r="Q208" s="502"/>
      <c r="R208" s="502"/>
      <c r="S208" s="498"/>
      <c r="T208" s="498"/>
      <c r="U208" s="498"/>
      <c r="V208" s="498"/>
      <c r="W208" s="498"/>
      <c r="X208" s="498"/>
      <c r="Y208" s="498"/>
      <c r="Z208" s="498"/>
      <c r="AA208" s="498"/>
      <c r="AB208" s="498"/>
      <c r="AC208" s="498"/>
      <c r="AD208" s="498"/>
      <c r="AE208" s="498"/>
      <c r="AF208" s="498"/>
      <c r="AG208" s="498"/>
      <c r="AH208" s="498"/>
      <c r="AI208" s="498"/>
      <c r="AJ208" s="498"/>
      <c r="AK208" s="498"/>
      <c r="AL208" s="498"/>
      <c r="AM208" s="498"/>
      <c r="AN208" s="498"/>
      <c r="AO208" s="498"/>
      <c r="AP208" s="498"/>
      <c r="AQ208" s="498"/>
      <c r="AR208" s="498"/>
      <c r="AS208" s="498"/>
      <c r="AT208" s="498"/>
      <c r="AU208" s="498"/>
      <c r="AV208" s="498"/>
      <c r="AW208" s="498"/>
      <c r="AX208" s="498"/>
      <c r="AY208" s="498"/>
      <c r="AZ208" s="498"/>
      <c r="BA208" s="498"/>
      <c r="BB208" s="498"/>
      <c r="BC208" s="498"/>
      <c r="BD208" s="498"/>
      <c r="BE208" s="498"/>
      <c r="BF208" s="498"/>
      <c r="BG208" s="498"/>
      <c r="BH208" s="498"/>
      <c r="BI208" s="498"/>
      <c r="BJ208" s="498"/>
      <c r="BK208" s="498"/>
      <c r="BL208" s="498"/>
      <c r="BM208" s="498"/>
      <c r="BN208" s="498"/>
      <c r="BO208" s="498"/>
      <c r="BP208" s="498"/>
      <c r="BQ208" s="498"/>
    </row>
    <row r="209" spans="7:69" x14ac:dyDescent="0.35">
      <c r="G209" s="50"/>
      <c r="H209" s="50"/>
      <c r="I209" s="50"/>
      <c r="J209" s="50"/>
      <c r="Q209" s="502"/>
      <c r="R209" s="502"/>
      <c r="S209" s="498"/>
      <c r="T209" s="498"/>
      <c r="U209" s="498"/>
      <c r="V209" s="498"/>
      <c r="W209" s="498"/>
      <c r="X209" s="498"/>
      <c r="Y209" s="498"/>
      <c r="Z209" s="498"/>
      <c r="AA209" s="498"/>
      <c r="AB209" s="498"/>
      <c r="AC209" s="498"/>
      <c r="AD209" s="498"/>
      <c r="AE209" s="498"/>
      <c r="AF209" s="498"/>
      <c r="AG209" s="498"/>
      <c r="AH209" s="498"/>
      <c r="AI209" s="498"/>
      <c r="AJ209" s="498"/>
      <c r="AK209" s="498"/>
      <c r="AL209" s="498"/>
      <c r="AM209" s="498"/>
      <c r="AN209" s="498"/>
      <c r="AO209" s="498"/>
      <c r="AP209" s="498"/>
      <c r="AQ209" s="498"/>
      <c r="AR209" s="498"/>
      <c r="AS209" s="498"/>
      <c r="AT209" s="498"/>
      <c r="AU209" s="498"/>
      <c r="AV209" s="498"/>
      <c r="AW209" s="498"/>
      <c r="AX209" s="498"/>
      <c r="AY209" s="498"/>
      <c r="AZ209" s="498"/>
      <c r="BA209" s="498"/>
      <c r="BB209" s="498"/>
      <c r="BC209" s="498"/>
      <c r="BD209" s="498"/>
      <c r="BE209" s="498"/>
      <c r="BF209" s="498"/>
      <c r="BG209" s="498"/>
      <c r="BH209" s="498"/>
      <c r="BI209" s="498"/>
      <c r="BJ209" s="498"/>
      <c r="BK209" s="498"/>
      <c r="BL209" s="498"/>
      <c r="BM209" s="498"/>
      <c r="BN209" s="498"/>
      <c r="BO209" s="498"/>
      <c r="BP209" s="498"/>
      <c r="BQ209" s="498"/>
    </row>
    <row r="210" spans="7:69" x14ac:dyDescent="0.35">
      <c r="G210" s="50"/>
      <c r="H210" s="50"/>
      <c r="I210" s="50"/>
      <c r="J210" s="50"/>
      <c r="Q210" s="502"/>
      <c r="R210" s="502"/>
      <c r="S210" s="498"/>
      <c r="T210" s="498"/>
      <c r="U210" s="498"/>
      <c r="V210" s="498"/>
      <c r="W210" s="498"/>
      <c r="X210" s="498"/>
      <c r="Y210" s="498"/>
      <c r="Z210" s="498"/>
      <c r="AA210" s="498"/>
      <c r="AB210" s="498"/>
      <c r="AC210" s="498"/>
      <c r="AD210" s="498"/>
      <c r="AE210" s="498"/>
      <c r="AF210" s="498"/>
      <c r="AG210" s="498"/>
      <c r="AH210" s="498"/>
      <c r="AI210" s="498"/>
      <c r="AJ210" s="498"/>
      <c r="AK210" s="498"/>
      <c r="AL210" s="498"/>
      <c r="AM210" s="498"/>
      <c r="AN210" s="498"/>
      <c r="AO210" s="498"/>
      <c r="AP210" s="498"/>
      <c r="AQ210" s="498"/>
      <c r="AR210" s="498"/>
      <c r="AS210" s="498"/>
      <c r="AT210" s="498"/>
      <c r="AU210" s="498"/>
      <c r="AV210" s="498"/>
      <c r="AW210" s="498"/>
      <c r="AX210" s="498"/>
      <c r="AY210" s="498"/>
      <c r="AZ210" s="498"/>
      <c r="BA210" s="498"/>
      <c r="BB210" s="498"/>
      <c r="BC210" s="498"/>
      <c r="BD210" s="498"/>
      <c r="BE210" s="498"/>
      <c r="BF210" s="498"/>
      <c r="BG210" s="498"/>
      <c r="BH210" s="498"/>
      <c r="BI210" s="498"/>
      <c r="BJ210" s="498"/>
      <c r="BK210" s="498"/>
      <c r="BL210" s="498"/>
      <c r="BM210" s="498"/>
      <c r="BN210" s="498"/>
      <c r="BO210" s="498"/>
      <c r="BP210" s="498"/>
      <c r="BQ210" s="498"/>
    </row>
    <row r="211" spans="7:69" x14ac:dyDescent="0.35">
      <c r="G211" s="50"/>
      <c r="H211" s="50"/>
      <c r="I211" s="50"/>
      <c r="J211" s="50"/>
      <c r="Q211" s="502"/>
      <c r="R211" s="502"/>
      <c r="S211" s="498"/>
      <c r="T211" s="498"/>
      <c r="U211" s="498"/>
      <c r="V211" s="498"/>
      <c r="W211" s="498"/>
      <c r="X211" s="498"/>
      <c r="Y211" s="498"/>
      <c r="Z211" s="498"/>
      <c r="AA211" s="498"/>
      <c r="AB211" s="498"/>
      <c r="AC211" s="498"/>
      <c r="AD211" s="498"/>
      <c r="AE211" s="498"/>
      <c r="AF211" s="498"/>
      <c r="AG211" s="498"/>
      <c r="AH211" s="498"/>
      <c r="AI211" s="498"/>
      <c r="AJ211" s="498"/>
      <c r="AK211" s="498"/>
      <c r="AL211" s="498"/>
      <c r="AM211" s="498"/>
      <c r="AN211" s="498"/>
      <c r="AO211" s="498"/>
      <c r="AP211" s="498"/>
      <c r="AQ211" s="498"/>
      <c r="AR211" s="498"/>
      <c r="AS211" s="498"/>
      <c r="AT211" s="498"/>
      <c r="AU211" s="498"/>
      <c r="AV211" s="498"/>
      <c r="AW211" s="498"/>
      <c r="AX211" s="498"/>
      <c r="AY211" s="498"/>
      <c r="AZ211" s="498"/>
      <c r="BA211" s="498"/>
      <c r="BB211" s="498"/>
      <c r="BC211" s="498"/>
      <c r="BD211" s="498"/>
      <c r="BE211" s="498"/>
      <c r="BF211" s="498"/>
      <c r="BG211" s="498"/>
      <c r="BH211" s="498"/>
      <c r="BI211" s="498"/>
      <c r="BJ211" s="498"/>
      <c r="BK211" s="498"/>
      <c r="BL211" s="498"/>
      <c r="BM211" s="498"/>
      <c r="BN211" s="498"/>
      <c r="BO211" s="498"/>
      <c r="BP211" s="498"/>
      <c r="BQ211" s="498"/>
    </row>
    <row r="212" spans="7:69" x14ac:dyDescent="0.35">
      <c r="G212" s="50"/>
      <c r="H212" s="50"/>
      <c r="I212" s="50"/>
      <c r="J212" s="50"/>
      <c r="Q212" s="502"/>
      <c r="R212" s="502"/>
      <c r="S212" s="498"/>
      <c r="T212" s="498"/>
      <c r="U212" s="498"/>
      <c r="V212" s="498"/>
      <c r="W212" s="498"/>
      <c r="X212" s="498"/>
      <c r="Y212" s="498"/>
      <c r="Z212" s="498"/>
      <c r="AA212" s="498"/>
      <c r="AB212" s="498"/>
      <c r="AC212" s="498"/>
      <c r="AD212" s="498"/>
      <c r="AE212" s="498"/>
      <c r="AF212" s="498"/>
      <c r="AG212" s="498"/>
      <c r="AH212" s="498"/>
      <c r="AI212" s="498"/>
      <c r="AJ212" s="498"/>
      <c r="AK212" s="498"/>
      <c r="AL212" s="498"/>
      <c r="AM212" s="498"/>
      <c r="AN212" s="498"/>
      <c r="AO212" s="498"/>
      <c r="AP212" s="498"/>
      <c r="AQ212" s="498"/>
      <c r="AR212" s="498"/>
      <c r="AS212" s="498"/>
      <c r="AT212" s="498"/>
      <c r="AU212" s="498"/>
      <c r="AV212" s="498"/>
      <c r="AW212" s="498"/>
      <c r="AX212" s="498"/>
      <c r="AY212" s="498"/>
      <c r="AZ212" s="498"/>
      <c r="BA212" s="498"/>
      <c r="BB212" s="498"/>
      <c r="BC212" s="498"/>
      <c r="BD212" s="498"/>
      <c r="BE212" s="498"/>
      <c r="BF212" s="498"/>
      <c r="BG212" s="498"/>
      <c r="BH212" s="498"/>
      <c r="BI212" s="498"/>
      <c r="BJ212" s="498"/>
      <c r="BK212" s="498"/>
      <c r="BL212" s="498"/>
      <c r="BM212" s="498"/>
      <c r="BN212" s="498"/>
      <c r="BO212" s="498"/>
      <c r="BP212" s="498"/>
      <c r="BQ212" s="498"/>
    </row>
    <row r="213" spans="7:69" x14ac:dyDescent="0.35">
      <c r="G213" s="50"/>
      <c r="H213" s="50"/>
      <c r="I213" s="50"/>
      <c r="J213" s="50"/>
      <c r="Q213" s="502"/>
      <c r="R213" s="502"/>
      <c r="S213" s="498"/>
      <c r="T213" s="498"/>
      <c r="U213" s="498"/>
      <c r="V213" s="498"/>
      <c r="W213" s="498"/>
      <c r="X213" s="498"/>
      <c r="Y213" s="498"/>
      <c r="Z213" s="498"/>
      <c r="AA213" s="498"/>
      <c r="AB213" s="498"/>
      <c r="AC213" s="498"/>
      <c r="AD213" s="498"/>
      <c r="AE213" s="498"/>
      <c r="AF213" s="498"/>
      <c r="AG213" s="498"/>
      <c r="AH213" s="498"/>
      <c r="AI213" s="498"/>
      <c r="AJ213" s="498"/>
      <c r="AK213" s="498"/>
      <c r="AL213" s="498"/>
      <c r="AM213" s="498"/>
      <c r="AN213" s="498"/>
      <c r="AO213" s="498"/>
      <c r="AP213" s="498"/>
      <c r="AQ213" s="498"/>
      <c r="AR213" s="498"/>
      <c r="AS213" s="498"/>
      <c r="AT213" s="498"/>
      <c r="AU213" s="498"/>
      <c r="AV213" s="498"/>
      <c r="AW213" s="498"/>
      <c r="AX213" s="498"/>
      <c r="AY213" s="498"/>
      <c r="AZ213" s="498"/>
      <c r="BA213" s="498"/>
      <c r="BB213" s="498"/>
      <c r="BC213" s="498"/>
      <c r="BD213" s="498"/>
      <c r="BE213" s="498"/>
      <c r="BF213" s="498"/>
      <c r="BG213" s="498"/>
      <c r="BH213" s="498"/>
      <c r="BI213" s="498"/>
      <c r="BJ213" s="498"/>
      <c r="BK213" s="498"/>
      <c r="BL213" s="498"/>
      <c r="BM213" s="498"/>
      <c r="BN213" s="498"/>
      <c r="BO213" s="498"/>
      <c r="BP213" s="498"/>
      <c r="BQ213" s="498"/>
    </row>
    <row r="214" spans="7:69" x14ac:dyDescent="0.35">
      <c r="G214" s="50"/>
      <c r="H214" s="50"/>
      <c r="I214" s="50"/>
      <c r="J214" s="50"/>
      <c r="Q214" s="502"/>
      <c r="R214" s="502"/>
      <c r="S214" s="498"/>
      <c r="T214" s="498"/>
      <c r="U214" s="498"/>
      <c r="V214" s="498"/>
      <c r="W214" s="498"/>
      <c r="X214" s="498"/>
      <c r="Y214" s="498"/>
      <c r="Z214" s="498"/>
      <c r="AA214" s="498"/>
      <c r="AB214" s="498"/>
      <c r="AC214" s="498"/>
      <c r="AD214" s="498"/>
      <c r="AE214" s="498"/>
      <c r="AF214" s="498"/>
      <c r="AG214" s="498"/>
      <c r="AH214" s="498"/>
      <c r="AI214" s="498"/>
      <c r="AJ214" s="498"/>
      <c r="AK214" s="498"/>
      <c r="AL214" s="498"/>
      <c r="AM214" s="498"/>
      <c r="AN214" s="498"/>
      <c r="AO214" s="498"/>
      <c r="AP214" s="498"/>
      <c r="AQ214" s="498"/>
      <c r="AR214" s="498"/>
      <c r="AS214" s="498"/>
      <c r="AT214" s="498"/>
      <c r="AU214" s="498"/>
      <c r="AV214" s="498"/>
      <c r="AW214" s="498"/>
      <c r="AX214" s="498"/>
      <c r="AY214" s="498"/>
      <c r="AZ214" s="498"/>
      <c r="BA214" s="498"/>
      <c r="BB214" s="498"/>
      <c r="BC214" s="498"/>
      <c r="BD214" s="498"/>
      <c r="BE214" s="498"/>
      <c r="BF214" s="498"/>
      <c r="BG214" s="498"/>
      <c r="BH214" s="498"/>
      <c r="BI214" s="498"/>
      <c r="BJ214" s="498"/>
      <c r="BK214" s="498"/>
      <c r="BL214" s="498"/>
      <c r="BM214" s="498"/>
      <c r="BN214" s="498"/>
      <c r="BO214" s="498"/>
      <c r="BP214" s="498"/>
      <c r="BQ214" s="498"/>
    </row>
    <row r="215" spans="7:69" x14ac:dyDescent="0.35">
      <c r="G215" s="50"/>
      <c r="H215" s="50"/>
      <c r="I215" s="50"/>
      <c r="J215" s="50"/>
      <c r="Q215" s="502"/>
      <c r="R215" s="502"/>
      <c r="S215" s="498"/>
      <c r="T215" s="498"/>
      <c r="U215" s="498"/>
      <c r="V215" s="498"/>
      <c r="W215" s="498"/>
      <c r="X215" s="498"/>
      <c r="Y215" s="498"/>
      <c r="Z215" s="498"/>
      <c r="AA215" s="498"/>
      <c r="AB215" s="498"/>
      <c r="AC215" s="498"/>
      <c r="AD215" s="498"/>
      <c r="AE215" s="498"/>
      <c r="AF215" s="498"/>
      <c r="AG215" s="498"/>
      <c r="AH215" s="498"/>
      <c r="AI215" s="498"/>
      <c r="AJ215" s="498"/>
      <c r="AK215" s="498"/>
      <c r="AL215" s="498"/>
      <c r="AM215" s="498"/>
      <c r="AN215" s="498"/>
      <c r="AO215" s="498"/>
      <c r="AP215" s="498"/>
      <c r="AQ215" s="498"/>
      <c r="AR215" s="498"/>
      <c r="AS215" s="498"/>
      <c r="AT215" s="498"/>
      <c r="AU215" s="498"/>
      <c r="AV215" s="498"/>
      <c r="AW215" s="498"/>
      <c r="AX215" s="498"/>
      <c r="AY215" s="498"/>
      <c r="AZ215" s="498"/>
      <c r="BA215" s="498"/>
      <c r="BB215" s="498"/>
      <c r="BC215" s="498"/>
      <c r="BD215" s="498"/>
      <c r="BE215" s="498"/>
      <c r="BF215" s="498"/>
      <c r="BG215" s="498"/>
      <c r="BH215" s="498"/>
      <c r="BI215" s="498"/>
      <c r="BJ215" s="498"/>
      <c r="BK215" s="498"/>
      <c r="BL215" s="498"/>
      <c r="BM215" s="498"/>
      <c r="BN215" s="498"/>
      <c r="BO215" s="498"/>
      <c r="BP215" s="498"/>
      <c r="BQ215" s="498"/>
    </row>
    <row r="216" spans="7:69" x14ac:dyDescent="0.35">
      <c r="G216" s="50"/>
      <c r="H216" s="50"/>
      <c r="I216" s="50"/>
      <c r="J216" s="50"/>
      <c r="Q216" s="502"/>
      <c r="R216" s="502"/>
      <c r="S216" s="498"/>
      <c r="T216" s="498"/>
      <c r="U216" s="498"/>
      <c r="V216" s="498"/>
      <c r="W216" s="498"/>
      <c r="X216" s="498"/>
      <c r="Y216" s="498"/>
      <c r="Z216" s="498"/>
      <c r="AA216" s="498"/>
      <c r="AB216" s="498"/>
      <c r="AC216" s="498"/>
      <c r="AD216" s="498"/>
      <c r="AE216" s="498"/>
      <c r="AF216" s="498"/>
      <c r="AG216" s="498"/>
      <c r="AH216" s="498"/>
      <c r="AI216" s="498"/>
      <c r="AJ216" s="498"/>
      <c r="AK216" s="498"/>
      <c r="AL216" s="498"/>
      <c r="AM216" s="498"/>
      <c r="AN216" s="498"/>
      <c r="AO216" s="498"/>
      <c r="AP216" s="498"/>
      <c r="AQ216" s="498"/>
      <c r="AR216" s="498"/>
      <c r="AS216" s="498"/>
      <c r="AT216" s="498"/>
      <c r="AU216" s="498"/>
      <c r="AV216" s="498"/>
      <c r="AW216" s="498"/>
      <c r="AX216" s="498"/>
      <c r="AY216" s="498"/>
      <c r="AZ216" s="498"/>
      <c r="BA216" s="498"/>
      <c r="BB216" s="498"/>
      <c r="BC216" s="498"/>
      <c r="BD216" s="498"/>
      <c r="BE216" s="498"/>
      <c r="BF216" s="498"/>
      <c r="BG216" s="498"/>
      <c r="BH216" s="498"/>
      <c r="BI216" s="498"/>
      <c r="BJ216" s="498"/>
      <c r="BK216" s="498"/>
      <c r="BL216" s="498"/>
      <c r="BM216" s="498"/>
      <c r="BN216" s="498"/>
      <c r="BO216" s="498"/>
      <c r="BP216" s="498"/>
      <c r="BQ216" s="498"/>
    </row>
    <row r="217" spans="7:69" x14ac:dyDescent="0.35">
      <c r="G217" s="50"/>
      <c r="H217" s="50"/>
      <c r="I217" s="50"/>
      <c r="J217" s="50"/>
      <c r="Q217" s="502"/>
      <c r="R217" s="502"/>
      <c r="S217" s="498"/>
      <c r="T217" s="498"/>
      <c r="U217" s="498"/>
      <c r="V217" s="498"/>
      <c r="W217" s="498"/>
      <c r="X217" s="498"/>
      <c r="Y217" s="498"/>
      <c r="Z217" s="498"/>
      <c r="AA217" s="498"/>
      <c r="AB217" s="498"/>
      <c r="AC217" s="498"/>
      <c r="AD217" s="498"/>
      <c r="AE217" s="498"/>
      <c r="AF217" s="498"/>
      <c r="AG217" s="498"/>
      <c r="AH217" s="498"/>
      <c r="AI217" s="498"/>
      <c r="AJ217" s="498"/>
      <c r="AK217" s="498"/>
      <c r="AL217" s="498"/>
      <c r="AM217" s="498"/>
      <c r="AN217" s="498"/>
      <c r="AO217" s="498"/>
      <c r="AP217" s="498"/>
      <c r="AQ217" s="498"/>
      <c r="AR217" s="498"/>
      <c r="AS217" s="498"/>
      <c r="AT217" s="498"/>
      <c r="AU217" s="498"/>
      <c r="AV217" s="498"/>
      <c r="AW217" s="498"/>
      <c r="AX217" s="498"/>
      <c r="AY217" s="498"/>
      <c r="AZ217" s="498"/>
      <c r="BA217" s="498"/>
      <c r="BB217" s="498"/>
      <c r="BC217" s="498"/>
      <c r="BD217" s="498"/>
      <c r="BE217" s="498"/>
      <c r="BF217" s="498"/>
      <c r="BG217" s="498"/>
      <c r="BH217" s="498"/>
      <c r="BI217" s="498"/>
      <c r="BJ217" s="498"/>
      <c r="BK217" s="498"/>
      <c r="BL217" s="498"/>
      <c r="BM217" s="498"/>
      <c r="BN217" s="498"/>
      <c r="BO217" s="498"/>
      <c r="BP217" s="498"/>
      <c r="BQ217" s="498"/>
    </row>
    <row r="218" spans="7:69" x14ac:dyDescent="0.35">
      <c r="G218" s="50"/>
      <c r="H218" s="50"/>
      <c r="I218" s="50"/>
      <c r="J218" s="50"/>
      <c r="Q218" s="502"/>
      <c r="R218" s="502"/>
      <c r="S218" s="498"/>
      <c r="T218" s="498"/>
      <c r="U218" s="498"/>
      <c r="V218" s="498"/>
      <c r="W218" s="498"/>
      <c r="X218" s="498"/>
      <c r="Y218" s="498"/>
      <c r="Z218" s="498"/>
      <c r="AA218" s="498"/>
      <c r="AB218" s="498"/>
      <c r="AC218" s="498"/>
      <c r="AD218" s="498"/>
      <c r="AE218" s="498"/>
      <c r="AF218" s="498"/>
      <c r="AG218" s="498"/>
      <c r="AH218" s="498"/>
      <c r="AI218" s="498"/>
      <c r="AJ218" s="498"/>
      <c r="AK218" s="498"/>
      <c r="AL218" s="498"/>
      <c r="AM218" s="498"/>
      <c r="AN218" s="498"/>
      <c r="AO218" s="498"/>
      <c r="AP218" s="498"/>
      <c r="AQ218" s="498"/>
      <c r="AR218" s="498"/>
      <c r="AS218" s="498"/>
      <c r="AT218" s="498"/>
      <c r="AU218" s="498"/>
      <c r="AV218" s="498"/>
      <c r="AW218" s="498"/>
      <c r="AX218" s="498"/>
      <c r="AY218" s="498"/>
      <c r="AZ218" s="498"/>
      <c r="BA218" s="498"/>
      <c r="BB218" s="498"/>
      <c r="BC218" s="498"/>
      <c r="BD218" s="498"/>
      <c r="BE218" s="498"/>
      <c r="BF218" s="498"/>
      <c r="BG218" s="498"/>
      <c r="BH218" s="498"/>
      <c r="BI218" s="498"/>
      <c r="BJ218" s="498"/>
      <c r="BK218" s="498"/>
      <c r="BL218" s="498"/>
      <c r="BM218" s="498"/>
      <c r="BN218" s="498"/>
      <c r="BO218" s="498"/>
      <c r="BP218" s="498"/>
      <c r="BQ218" s="498"/>
    </row>
    <row r="219" spans="7:69" x14ac:dyDescent="0.35">
      <c r="G219" s="50"/>
      <c r="H219" s="50"/>
      <c r="I219" s="50"/>
      <c r="J219" s="50"/>
      <c r="Q219" s="502"/>
      <c r="R219" s="502"/>
      <c r="S219" s="498"/>
      <c r="T219" s="498"/>
      <c r="U219" s="498"/>
      <c r="V219" s="498"/>
      <c r="W219" s="498"/>
      <c r="X219" s="498"/>
      <c r="Y219" s="498"/>
      <c r="Z219" s="498"/>
      <c r="AA219" s="498"/>
      <c r="AB219" s="498"/>
      <c r="AC219" s="498"/>
      <c r="AD219" s="498"/>
      <c r="AE219" s="498"/>
      <c r="AF219" s="498"/>
      <c r="AG219" s="498"/>
      <c r="AH219" s="498"/>
      <c r="AI219" s="498"/>
      <c r="AJ219" s="498"/>
      <c r="AK219" s="498"/>
      <c r="AL219" s="498"/>
      <c r="AM219" s="498"/>
      <c r="AN219" s="498"/>
      <c r="AO219" s="498"/>
      <c r="AP219" s="498"/>
      <c r="AQ219" s="498"/>
      <c r="AR219" s="498"/>
      <c r="AS219" s="498"/>
      <c r="AT219" s="498"/>
      <c r="AU219" s="498"/>
      <c r="AV219" s="498"/>
      <c r="AW219" s="498"/>
      <c r="AX219" s="498"/>
      <c r="AY219" s="498"/>
      <c r="AZ219" s="498"/>
      <c r="BA219" s="498"/>
      <c r="BB219" s="498"/>
      <c r="BC219" s="498"/>
      <c r="BD219" s="498"/>
      <c r="BE219" s="498"/>
      <c r="BF219" s="498"/>
      <c r="BG219" s="498"/>
      <c r="BH219" s="498"/>
      <c r="BI219" s="498"/>
      <c r="BJ219" s="498"/>
      <c r="BK219" s="498"/>
      <c r="BL219" s="498"/>
      <c r="BM219" s="498"/>
      <c r="BN219" s="498"/>
      <c r="BO219" s="498"/>
      <c r="BP219" s="498"/>
      <c r="BQ219" s="498"/>
    </row>
    <row r="220" spans="7:69" x14ac:dyDescent="0.35">
      <c r="G220" s="50"/>
      <c r="H220" s="50"/>
      <c r="I220" s="50"/>
      <c r="J220" s="50"/>
      <c r="Q220" s="502"/>
      <c r="R220" s="502"/>
      <c r="S220" s="498"/>
      <c r="T220" s="498"/>
      <c r="U220" s="498"/>
      <c r="V220" s="498"/>
      <c r="W220" s="498"/>
      <c r="X220" s="498"/>
      <c r="Y220" s="498"/>
      <c r="Z220" s="498"/>
      <c r="AA220" s="498"/>
      <c r="AB220" s="498"/>
      <c r="AC220" s="498"/>
      <c r="AD220" s="498"/>
      <c r="AE220" s="498"/>
      <c r="AF220" s="498"/>
      <c r="AG220" s="498"/>
      <c r="AH220" s="498"/>
      <c r="AI220" s="498"/>
      <c r="AJ220" s="498"/>
      <c r="AK220" s="498"/>
      <c r="AL220" s="498"/>
      <c r="AM220" s="498"/>
      <c r="AN220" s="498"/>
      <c r="AO220" s="498"/>
      <c r="AP220" s="498"/>
      <c r="AQ220" s="498"/>
      <c r="AR220" s="498"/>
      <c r="AS220" s="498"/>
      <c r="AT220" s="498"/>
      <c r="AU220" s="498"/>
      <c r="AV220" s="498"/>
      <c r="AW220" s="498"/>
      <c r="AX220" s="498"/>
      <c r="AY220" s="498"/>
      <c r="AZ220" s="498"/>
      <c r="BA220" s="498"/>
      <c r="BB220" s="498"/>
      <c r="BC220" s="498"/>
      <c r="BD220" s="498"/>
      <c r="BE220" s="498"/>
      <c r="BF220" s="498"/>
      <c r="BG220" s="498"/>
      <c r="BH220" s="498"/>
      <c r="BI220" s="498"/>
      <c r="BJ220" s="498"/>
      <c r="BK220" s="498"/>
      <c r="BL220" s="498"/>
      <c r="BM220" s="498"/>
      <c r="BN220" s="498"/>
      <c r="BO220" s="498"/>
      <c r="BP220" s="498"/>
      <c r="BQ220" s="498"/>
    </row>
    <row r="221" spans="7:69" x14ac:dyDescent="0.35">
      <c r="G221" s="50"/>
      <c r="H221" s="50"/>
      <c r="I221" s="50"/>
      <c r="J221" s="50"/>
      <c r="Q221" s="502"/>
      <c r="R221" s="502"/>
      <c r="S221" s="498"/>
      <c r="T221" s="498"/>
      <c r="U221" s="498"/>
      <c r="V221" s="498"/>
      <c r="W221" s="498"/>
      <c r="X221" s="498"/>
      <c r="Y221" s="498"/>
      <c r="Z221" s="498"/>
      <c r="AA221" s="498"/>
      <c r="AB221" s="498"/>
      <c r="AC221" s="498"/>
      <c r="AD221" s="498"/>
      <c r="AE221" s="498"/>
      <c r="AF221" s="498"/>
      <c r="AG221" s="498"/>
      <c r="AH221" s="498"/>
      <c r="AI221" s="498"/>
      <c r="AJ221" s="498"/>
      <c r="AK221" s="498"/>
      <c r="AL221" s="498"/>
      <c r="AM221" s="498"/>
      <c r="AN221" s="498"/>
      <c r="AO221" s="498"/>
      <c r="AP221" s="498"/>
      <c r="AQ221" s="498"/>
      <c r="AR221" s="498"/>
      <c r="AS221" s="498"/>
      <c r="AT221" s="498"/>
      <c r="AU221" s="498"/>
      <c r="AV221" s="498"/>
      <c r="AW221" s="498"/>
      <c r="AX221" s="498"/>
      <c r="AY221" s="498"/>
      <c r="AZ221" s="498"/>
      <c r="BA221" s="498"/>
      <c r="BB221" s="498"/>
      <c r="BC221" s="498"/>
      <c r="BD221" s="498"/>
      <c r="BE221" s="498"/>
      <c r="BF221" s="498"/>
      <c r="BG221" s="498"/>
      <c r="BH221" s="498"/>
      <c r="BI221" s="498"/>
      <c r="BJ221" s="498"/>
      <c r="BK221" s="498"/>
      <c r="BL221" s="498"/>
      <c r="BM221" s="498"/>
      <c r="BN221" s="498"/>
      <c r="BO221" s="498"/>
      <c r="BP221" s="498"/>
      <c r="BQ221" s="498"/>
    </row>
    <row r="222" spans="7:69" x14ac:dyDescent="0.35">
      <c r="G222" s="50"/>
      <c r="H222" s="50"/>
      <c r="I222" s="50"/>
      <c r="J222" s="50"/>
      <c r="Q222" s="502"/>
      <c r="R222" s="502"/>
      <c r="S222" s="498"/>
      <c r="T222" s="498"/>
      <c r="U222" s="498"/>
      <c r="V222" s="498"/>
      <c r="W222" s="498"/>
      <c r="X222" s="498"/>
      <c r="Y222" s="498"/>
      <c r="Z222" s="498"/>
      <c r="AA222" s="498"/>
      <c r="AB222" s="498"/>
      <c r="AC222" s="498"/>
      <c r="AD222" s="498"/>
      <c r="AE222" s="498"/>
      <c r="AF222" s="498"/>
      <c r="AG222" s="498"/>
      <c r="AH222" s="498"/>
      <c r="AI222" s="498"/>
      <c r="AJ222" s="498"/>
      <c r="AK222" s="498"/>
      <c r="AL222" s="498"/>
      <c r="AM222" s="498"/>
      <c r="AN222" s="498"/>
      <c r="AO222" s="498"/>
      <c r="AP222" s="498"/>
      <c r="AQ222" s="498"/>
      <c r="AR222" s="498"/>
      <c r="AS222" s="498"/>
      <c r="AT222" s="498"/>
      <c r="AU222" s="498"/>
      <c r="AV222" s="498"/>
      <c r="AW222" s="498"/>
      <c r="AX222" s="498"/>
      <c r="AY222" s="498"/>
      <c r="AZ222" s="498"/>
      <c r="BA222" s="498"/>
      <c r="BB222" s="498"/>
      <c r="BC222" s="498"/>
      <c r="BD222" s="498"/>
      <c r="BE222" s="498"/>
      <c r="BF222" s="498"/>
      <c r="BG222" s="498"/>
      <c r="BH222" s="498"/>
      <c r="BI222" s="498"/>
      <c r="BJ222" s="498"/>
      <c r="BK222" s="498"/>
      <c r="BL222" s="498"/>
      <c r="BM222" s="498"/>
      <c r="BN222" s="498"/>
      <c r="BO222" s="498"/>
      <c r="BP222" s="498"/>
      <c r="BQ222" s="498"/>
    </row>
    <row r="223" spans="7:69" x14ac:dyDescent="0.35">
      <c r="G223" s="50"/>
      <c r="H223" s="50"/>
      <c r="I223" s="50"/>
      <c r="J223" s="50"/>
      <c r="Q223" s="502"/>
      <c r="R223" s="502"/>
      <c r="S223" s="498"/>
      <c r="T223" s="498"/>
      <c r="U223" s="498"/>
      <c r="V223" s="498"/>
      <c r="W223" s="498"/>
      <c r="X223" s="498"/>
      <c r="Y223" s="498"/>
      <c r="Z223" s="498"/>
      <c r="AA223" s="498"/>
      <c r="AB223" s="498"/>
      <c r="AC223" s="498"/>
      <c r="AD223" s="498"/>
      <c r="AE223" s="498"/>
      <c r="AF223" s="498"/>
      <c r="AG223" s="498"/>
      <c r="AH223" s="498"/>
      <c r="AI223" s="498"/>
      <c r="AJ223" s="498"/>
      <c r="AK223" s="498"/>
      <c r="AL223" s="498"/>
      <c r="AM223" s="498"/>
      <c r="AN223" s="498"/>
      <c r="AO223" s="498"/>
      <c r="AP223" s="498"/>
      <c r="AQ223" s="498"/>
      <c r="AR223" s="498"/>
      <c r="AS223" s="498"/>
      <c r="AT223" s="498"/>
      <c r="AU223" s="498"/>
      <c r="AV223" s="498"/>
      <c r="AW223" s="498"/>
      <c r="AX223" s="498"/>
      <c r="AY223" s="498"/>
      <c r="AZ223" s="498"/>
      <c r="BA223" s="498"/>
      <c r="BB223" s="498"/>
      <c r="BC223" s="498"/>
      <c r="BD223" s="498"/>
      <c r="BE223" s="498"/>
      <c r="BF223" s="498"/>
      <c r="BG223" s="498"/>
      <c r="BH223" s="498"/>
      <c r="BI223" s="498"/>
      <c r="BJ223" s="498"/>
      <c r="BK223" s="498"/>
      <c r="BL223" s="498"/>
      <c r="BM223" s="498"/>
      <c r="BN223" s="498"/>
      <c r="BO223" s="498"/>
      <c r="BP223" s="498"/>
      <c r="BQ223" s="498"/>
    </row>
    <row r="224" spans="7:69" x14ac:dyDescent="0.35">
      <c r="G224" s="50"/>
      <c r="H224" s="50"/>
      <c r="I224" s="50"/>
      <c r="J224" s="50"/>
      <c r="Q224" s="502"/>
      <c r="R224" s="502"/>
      <c r="S224" s="498"/>
      <c r="T224" s="498"/>
      <c r="U224" s="498"/>
      <c r="V224" s="498"/>
      <c r="W224" s="498"/>
      <c r="X224" s="498"/>
      <c r="Y224" s="498"/>
      <c r="Z224" s="498"/>
      <c r="AA224" s="498"/>
      <c r="AB224" s="498"/>
      <c r="AC224" s="498"/>
      <c r="AD224" s="498"/>
      <c r="AE224" s="498"/>
      <c r="AF224" s="498"/>
      <c r="AG224" s="498"/>
      <c r="AH224" s="498"/>
      <c r="AI224" s="498"/>
      <c r="AJ224" s="498"/>
      <c r="AK224" s="498"/>
      <c r="AL224" s="498"/>
      <c r="AM224" s="498"/>
      <c r="AN224" s="498"/>
      <c r="AO224" s="498"/>
      <c r="AP224" s="498"/>
      <c r="AQ224" s="498"/>
      <c r="AR224" s="498"/>
      <c r="AS224" s="498"/>
      <c r="AT224" s="498"/>
      <c r="AU224" s="498"/>
      <c r="AV224" s="498"/>
      <c r="AW224" s="498"/>
      <c r="AX224" s="498"/>
      <c r="AY224" s="498"/>
      <c r="AZ224" s="498"/>
      <c r="BA224" s="498"/>
      <c r="BB224" s="498"/>
      <c r="BC224" s="498"/>
      <c r="BD224" s="498"/>
      <c r="BE224" s="498"/>
      <c r="BF224" s="498"/>
      <c r="BG224" s="498"/>
      <c r="BH224" s="498"/>
      <c r="BI224" s="498"/>
      <c r="BJ224" s="498"/>
      <c r="BK224" s="498"/>
      <c r="BL224" s="498"/>
      <c r="BM224" s="498"/>
      <c r="BN224" s="498"/>
      <c r="BO224" s="498"/>
      <c r="BP224" s="498"/>
      <c r="BQ224" s="498"/>
    </row>
    <row r="225" spans="7:69" x14ac:dyDescent="0.35">
      <c r="G225" s="50"/>
      <c r="H225" s="50"/>
      <c r="I225" s="50"/>
      <c r="J225" s="50"/>
      <c r="Q225" s="502"/>
      <c r="R225" s="502"/>
      <c r="S225" s="498"/>
      <c r="T225" s="498"/>
      <c r="U225" s="498"/>
      <c r="V225" s="498"/>
      <c r="W225" s="498"/>
      <c r="X225" s="498"/>
      <c r="Y225" s="498"/>
      <c r="Z225" s="498"/>
      <c r="AA225" s="498"/>
      <c r="AB225" s="498"/>
      <c r="AC225" s="498"/>
      <c r="AD225" s="498"/>
      <c r="AE225" s="498"/>
      <c r="AF225" s="498"/>
      <c r="AG225" s="498"/>
      <c r="AH225" s="498"/>
      <c r="AI225" s="498"/>
      <c r="AJ225" s="498"/>
      <c r="AK225" s="498"/>
      <c r="AL225" s="498"/>
      <c r="AM225" s="498"/>
      <c r="AN225" s="498"/>
      <c r="AO225" s="498"/>
      <c r="AP225" s="498"/>
      <c r="AQ225" s="498"/>
      <c r="AR225" s="498"/>
      <c r="AS225" s="498"/>
      <c r="AT225" s="498"/>
      <c r="AU225" s="498"/>
      <c r="AV225" s="498"/>
      <c r="AW225" s="498"/>
      <c r="AX225" s="498"/>
      <c r="AY225" s="498"/>
      <c r="AZ225" s="498"/>
      <c r="BA225" s="498"/>
      <c r="BB225" s="498"/>
      <c r="BC225" s="498"/>
      <c r="BD225" s="498"/>
      <c r="BE225" s="498"/>
      <c r="BF225" s="498"/>
      <c r="BG225" s="498"/>
      <c r="BH225" s="498"/>
      <c r="BI225" s="498"/>
      <c r="BJ225" s="498"/>
      <c r="BK225" s="498"/>
      <c r="BL225" s="498"/>
      <c r="BM225" s="498"/>
      <c r="BN225" s="498"/>
      <c r="BO225" s="498"/>
      <c r="BP225" s="498"/>
      <c r="BQ225" s="498"/>
    </row>
    <row r="226" spans="7:69" x14ac:dyDescent="0.35">
      <c r="G226" s="50"/>
      <c r="H226" s="50"/>
      <c r="I226" s="50"/>
      <c r="J226" s="50"/>
      <c r="Q226" s="502"/>
      <c r="R226" s="502"/>
      <c r="S226" s="498"/>
      <c r="T226" s="498"/>
      <c r="U226" s="498"/>
      <c r="V226" s="498"/>
      <c r="W226" s="498"/>
      <c r="X226" s="498"/>
      <c r="Y226" s="498"/>
      <c r="Z226" s="498"/>
      <c r="AA226" s="498"/>
      <c r="AB226" s="498"/>
      <c r="AC226" s="498"/>
      <c r="AD226" s="498"/>
      <c r="AE226" s="498"/>
      <c r="AF226" s="498"/>
      <c r="AG226" s="498"/>
      <c r="AH226" s="498"/>
      <c r="AI226" s="498"/>
      <c r="AJ226" s="498"/>
      <c r="AK226" s="498"/>
      <c r="AL226" s="498"/>
      <c r="AM226" s="498"/>
      <c r="AN226" s="498"/>
      <c r="AO226" s="498"/>
      <c r="AP226" s="498"/>
      <c r="AQ226" s="498"/>
      <c r="AR226" s="498"/>
      <c r="AS226" s="498"/>
      <c r="AT226" s="498"/>
      <c r="AU226" s="498"/>
      <c r="AV226" s="498"/>
      <c r="AW226" s="498"/>
      <c r="AX226" s="498"/>
      <c r="AY226" s="498"/>
      <c r="AZ226" s="498"/>
      <c r="BA226" s="498"/>
      <c r="BB226" s="498"/>
      <c r="BC226" s="498"/>
      <c r="BD226" s="498"/>
      <c r="BE226" s="498"/>
      <c r="BF226" s="498"/>
      <c r="BG226" s="498"/>
      <c r="BH226" s="498"/>
      <c r="BI226" s="498"/>
      <c r="BJ226" s="498"/>
      <c r="BK226" s="498"/>
      <c r="BL226" s="498"/>
      <c r="BM226" s="498"/>
      <c r="BN226" s="498"/>
      <c r="BO226" s="498"/>
      <c r="BP226" s="498"/>
      <c r="BQ226" s="498"/>
    </row>
    <row r="227" spans="7:69" x14ac:dyDescent="0.35">
      <c r="G227" s="50"/>
      <c r="H227" s="50"/>
      <c r="I227" s="50"/>
      <c r="J227" s="50"/>
      <c r="Q227" s="502"/>
      <c r="R227" s="502"/>
      <c r="S227" s="498"/>
      <c r="T227" s="498"/>
      <c r="U227" s="498"/>
      <c r="V227" s="498"/>
      <c r="W227" s="498"/>
      <c r="X227" s="498"/>
      <c r="Y227" s="498"/>
      <c r="Z227" s="498"/>
      <c r="AA227" s="498"/>
      <c r="AB227" s="498"/>
      <c r="AC227" s="498"/>
      <c r="AD227" s="498"/>
      <c r="AE227" s="498"/>
      <c r="AF227" s="498"/>
      <c r="AG227" s="498"/>
      <c r="AH227" s="498"/>
      <c r="AI227" s="498"/>
      <c r="AJ227" s="498"/>
      <c r="AK227" s="498"/>
      <c r="AL227" s="498"/>
      <c r="AM227" s="498"/>
      <c r="AN227" s="498"/>
      <c r="AO227" s="498"/>
      <c r="AP227" s="498"/>
      <c r="AQ227" s="498"/>
      <c r="AR227" s="498"/>
      <c r="AS227" s="498"/>
      <c r="AT227" s="498"/>
      <c r="AU227" s="498"/>
      <c r="AV227" s="498"/>
      <c r="AW227" s="498"/>
      <c r="AX227" s="498"/>
      <c r="AY227" s="498"/>
      <c r="AZ227" s="498"/>
      <c r="BA227" s="498"/>
      <c r="BB227" s="498"/>
      <c r="BC227" s="498"/>
      <c r="BD227" s="498"/>
      <c r="BE227" s="498"/>
      <c r="BF227" s="498"/>
      <c r="BG227" s="498"/>
      <c r="BH227" s="498"/>
      <c r="BI227" s="498"/>
      <c r="BJ227" s="498"/>
      <c r="BK227" s="498"/>
      <c r="BL227" s="498"/>
      <c r="BM227" s="498"/>
      <c r="BN227" s="498"/>
      <c r="BO227" s="498"/>
      <c r="BP227" s="498"/>
      <c r="BQ227" s="498"/>
    </row>
    <row r="228" spans="7:69" x14ac:dyDescent="0.35">
      <c r="G228" s="50"/>
      <c r="H228" s="50"/>
      <c r="I228" s="50"/>
      <c r="J228" s="50"/>
      <c r="Q228" s="502"/>
      <c r="R228" s="502"/>
      <c r="S228" s="498"/>
      <c r="T228" s="498"/>
      <c r="U228" s="498"/>
      <c r="V228" s="498"/>
      <c r="W228" s="498"/>
      <c r="X228" s="498"/>
      <c r="Y228" s="498"/>
      <c r="Z228" s="498"/>
      <c r="AA228" s="498"/>
      <c r="AB228" s="498"/>
      <c r="AC228" s="498"/>
      <c r="AD228" s="498"/>
      <c r="AE228" s="498"/>
      <c r="AF228" s="498"/>
      <c r="AG228" s="498"/>
      <c r="AH228" s="498"/>
      <c r="AI228" s="498"/>
      <c r="AJ228" s="498"/>
      <c r="AK228" s="498"/>
      <c r="AL228" s="498"/>
      <c r="AM228" s="498"/>
      <c r="AN228" s="498"/>
      <c r="AO228" s="498"/>
      <c r="AP228" s="498"/>
      <c r="AQ228" s="498"/>
      <c r="AR228" s="498"/>
      <c r="AS228" s="498"/>
      <c r="AT228" s="498"/>
      <c r="AU228" s="498"/>
      <c r="AV228" s="498"/>
      <c r="AW228" s="498"/>
      <c r="AX228" s="498"/>
      <c r="AY228" s="498"/>
      <c r="AZ228" s="498"/>
      <c r="BA228" s="498"/>
      <c r="BB228" s="498"/>
      <c r="BC228" s="498"/>
      <c r="BD228" s="498"/>
      <c r="BE228" s="498"/>
      <c r="BF228" s="498"/>
      <c r="BG228" s="498"/>
      <c r="BH228" s="498"/>
      <c r="BI228" s="498"/>
      <c r="BJ228" s="498"/>
      <c r="BK228" s="498"/>
      <c r="BL228" s="498"/>
      <c r="BM228" s="498"/>
      <c r="BN228" s="498"/>
      <c r="BO228" s="498"/>
      <c r="BP228" s="498"/>
      <c r="BQ228" s="498"/>
    </row>
    <row r="229" spans="7:69" x14ac:dyDescent="0.35">
      <c r="G229" s="50"/>
      <c r="H229" s="50"/>
      <c r="I229" s="50"/>
      <c r="J229" s="50"/>
      <c r="Q229" s="502"/>
      <c r="R229" s="502"/>
      <c r="S229" s="498"/>
      <c r="T229" s="498"/>
      <c r="U229" s="498"/>
      <c r="V229" s="498"/>
      <c r="W229" s="498"/>
      <c r="X229" s="498"/>
      <c r="Y229" s="498"/>
      <c r="Z229" s="498"/>
      <c r="AA229" s="498"/>
      <c r="AB229" s="498"/>
      <c r="AC229" s="498"/>
      <c r="AD229" s="498"/>
      <c r="AE229" s="498"/>
      <c r="AF229" s="498"/>
      <c r="AG229" s="498"/>
      <c r="AH229" s="498"/>
      <c r="AI229" s="498"/>
      <c r="AJ229" s="498"/>
      <c r="AK229" s="498"/>
      <c r="AL229" s="498"/>
      <c r="AM229" s="498"/>
      <c r="AN229" s="498"/>
      <c r="AO229" s="498"/>
      <c r="AP229" s="498"/>
      <c r="AQ229" s="498"/>
      <c r="AR229" s="498"/>
      <c r="AS229" s="498"/>
      <c r="AT229" s="498"/>
      <c r="AU229" s="498"/>
      <c r="AV229" s="498"/>
      <c r="AW229" s="498"/>
      <c r="AX229" s="498"/>
      <c r="AY229" s="498"/>
      <c r="AZ229" s="498"/>
      <c r="BA229" s="498"/>
      <c r="BB229" s="498"/>
      <c r="BC229" s="498"/>
      <c r="BD229" s="498"/>
      <c r="BE229" s="498"/>
      <c r="BF229" s="498"/>
      <c r="BG229" s="498"/>
      <c r="BH229" s="498"/>
      <c r="BI229" s="498"/>
      <c r="BJ229" s="498"/>
      <c r="BK229" s="498"/>
      <c r="BL229" s="498"/>
      <c r="BM229" s="498"/>
      <c r="BN229" s="498"/>
      <c r="BO229" s="498"/>
      <c r="BP229" s="498"/>
      <c r="BQ229" s="498"/>
    </row>
    <row r="230" spans="7:69" x14ac:dyDescent="0.35">
      <c r="G230" s="50"/>
      <c r="H230" s="50"/>
      <c r="I230" s="50"/>
      <c r="J230" s="50"/>
      <c r="Q230" s="502"/>
      <c r="R230" s="502"/>
      <c r="S230" s="498"/>
      <c r="T230" s="498"/>
      <c r="U230" s="498"/>
      <c r="V230" s="498"/>
      <c r="W230" s="498"/>
      <c r="X230" s="498"/>
      <c r="Y230" s="498"/>
      <c r="Z230" s="498"/>
      <c r="AA230" s="498"/>
      <c r="AB230" s="498"/>
      <c r="AC230" s="498"/>
      <c r="AD230" s="498"/>
      <c r="AE230" s="498"/>
      <c r="AF230" s="498"/>
      <c r="AG230" s="498"/>
      <c r="AH230" s="498"/>
      <c r="AI230" s="498"/>
      <c r="AJ230" s="498"/>
      <c r="AK230" s="498"/>
      <c r="AL230" s="498"/>
      <c r="AM230" s="498"/>
      <c r="AN230" s="498"/>
      <c r="AO230" s="498"/>
      <c r="AP230" s="498"/>
      <c r="AQ230" s="498"/>
      <c r="AR230" s="498"/>
      <c r="AS230" s="498"/>
      <c r="AT230" s="498"/>
      <c r="AU230" s="498"/>
      <c r="AV230" s="498"/>
      <c r="AW230" s="498"/>
      <c r="AX230" s="498"/>
      <c r="AY230" s="498"/>
      <c r="AZ230" s="498"/>
      <c r="BA230" s="498"/>
      <c r="BB230" s="498"/>
      <c r="BC230" s="498"/>
      <c r="BD230" s="498"/>
      <c r="BE230" s="498"/>
      <c r="BF230" s="498"/>
      <c r="BG230" s="498"/>
      <c r="BH230" s="498"/>
      <c r="BI230" s="498"/>
      <c r="BJ230" s="498"/>
      <c r="BK230" s="498"/>
      <c r="BL230" s="498"/>
      <c r="BM230" s="498"/>
      <c r="BN230" s="498"/>
      <c r="BO230" s="498"/>
      <c r="BP230" s="498"/>
      <c r="BQ230" s="498"/>
    </row>
    <row r="231" spans="7:69" x14ac:dyDescent="0.35">
      <c r="G231" s="50"/>
      <c r="H231" s="50"/>
      <c r="I231" s="50"/>
      <c r="J231" s="50"/>
      <c r="Q231" s="502"/>
      <c r="R231" s="502"/>
      <c r="S231" s="498"/>
      <c r="T231" s="498"/>
      <c r="U231" s="498"/>
      <c r="V231" s="498"/>
      <c r="W231" s="498"/>
      <c r="X231" s="498"/>
      <c r="Y231" s="498"/>
      <c r="Z231" s="498"/>
      <c r="AA231" s="498"/>
      <c r="AB231" s="498"/>
      <c r="AC231" s="498"/>
      <c r="AD231" s="498"/>
      <c r="AE231" s="498"/>
      <c r="AF231" s="498"/>
      <c r="AG231" s="498"/>
      <c r="AH231" s="498"/>
      <c r="AI231" s="498"/>
      <c r="AJ231" s="498"/>
      <c r="AK231" s="498"/>
      <c r="AL231" s="498"/>
      <c r="AM231" s="498"/>
      <c r="AN231" s="498"/>
      <c r="AO231" s="498"/>
      <c r="AP231" s="498"/>
      <c r="AQ231" s="498"/>
      <c r="AR231" s="498"/>
      <c r="AS231" s="498"/>
      <c r="AT231" s="498"/>
      <c r="AU231" s="498"/>
      <c r="AV231" s="498"/>
      <c r="AW231" s="498"/>
      <c r="AX231" s="498"/>
      <c r="AY231" s="498"/>
      <c r="AZ231" s="498"/>
      <c r="BA231" s="498"/>
      <c r="BB231" s="498"/>
      <c r="BC231" s="498"/>
      <c r="BD231" s="498"/>
      <c r="BE231" s="498"/>
      <c r="BF231" s="498"/>
      <c r="BG231" s="498"/>
      <c r="BH231" s="498"/>
      <c r="BI231" s="498"/>
      <c r="BJ231" s="498"/>
      <c r="BK231" s="498"/>
      <c r="BL231" s="498"/>
      <c r="BM231" s="498"/>
      <c r="BN231" s="498"/>
      <c r="BO231" s="498"/>
      <c r="BP231" s="498"/>
      <c r="BQ231" s="498"/>
    </row>
    <row r="232" spans="7:69" x14ac:dyDescent="0.35">
      <c r="G232" s="50"/>
      <c r="H232" s="50"/>
      <c r="I232" s="50"/>
      <c r="J232" s="50"/>
      <c r="Q232" s="502"/>
      <c r="R232" s="502"/>
      <c r="S232" s="498"/>
      <c r="T232" s="498"/>
      <c r="U232" s="498"/>
      <c r="V232" s="498"/>
      <c r="W232" s="498"/>
      <c r="X232" s="498"/>
      <c r="Y232" s="498"/>
      <c r="Z232" s="498"/>
      <c r="AA232" s="498"/>
      <c r="AB232" s="498"/>
      <c r="AC232" s="498"/>
      <c r="AD232" s="498"/>
      <c r="AE232" s="498"/>
      <c r="AF232" s="498"/>
      <c r="AG232" s="498"/>
      <c r="AH232" s="498"/>
      <c r="AI232" s="498"/>
      <c r="AJ232" s="498"/>
      <c r="AK232" s="498"/>
      <c r="AL232" s="498"/>
      <c r="AM232" s="498"/>
      <c r="AN232" s="498"/>
      <c r="AO232" s="498"/>
      <c r="AP232" s="498"/>
      <c r="AQ232" s="498"/>
      <c r="AR232" s="498"/>
      <c r="AS232" s="498"/>
      <c r="AT232" s="498"/>
      <c r="AU232" s="498"/>
      <c r="AV232" s="498"/>
      <c r="AW232" s="498"/>
      <c r="AX232" s="498"/>
      <c r="AY232" s="498"/>
      <c r="AZ232" s="498"/>
      <c r="BA232" s="498"/>
      <c r="BB232" s="498"/>
      <c r="BC232" s="498"/>
      <c r="BD232" s="498"/>
      <c r="BE232" s="498"/>
      <c r="BF232" s="498"/>
      <c r="BG232" s="498"/>
      <c r="BH232" s="498"/>
      <c r="BI232" s="498"/>
      <c r="BJ232" s="498"/>
      <c r="BK232" s="498"/>
      <c r="BL232" s="498"/>
      <c r="BM232" s="498"/>
      <c r="BN232" s="498"/>
      <c r="BO232" s="498"/>
      <c r="BP232" s="498"/>
      <c r="BQ232" s="498"/>
    </row>
    <row r="233" spans="7:69" x14ac:dyDescent="0.35">
      <c r="G233" s="50"/>
      <c r="H233" s="50"/>
      <c r="I233" s="50"/>
      <c r="J233" s="50"/>
    </row>
    <row r="234" spans="7:69" x14ac:dyDescent="0.35">
      <c r="G234" s="50"/>
      <c r="H234" s="50"/>
      <c r="I234" s="50"/>
      <c r="J234" s="50"/>
    </row>
    <row r="235" spans="7:69" x14ac:dyDescent="0.35">
      <c r="G235" s="50"/>
      <c r="H235" s="50"/>
      <c r="I235" s="50"/>
      <c r="J235" s="50"/>
    </row>
    <row r="236" spans="7:69" x14ac:dyDescent="0.35">
      <c r="G236" s="50"/>
      <c r="H236" s="50"/>
      <c r="I236" s="50"/>
      <c r="J236" s="50"/>
    </row>
    <row r="237" spans="7:69" x14ac:dyDescent="0.35">
      <c r="G237" s="50"/>
      <c r="H237" s="50"/>
      <c r="I237" s="50"/>
      <c r="J237" s="50"/>
    </row>
    <row r="238" spans="7:69" x14ac:dyDescent="0.35">
      <c r="G238" s="50"/>
      <c r="H238" s="50"/>
      <c r="I238" s="50"/>
      <c r="J238" s="50"/>
    </row>
    <row r="239" spans="7:69" x14ac:dyDescent="0.35">
      <c r="G239" s="50"/>
      <c r="H239" s="50"/>
      <c r="I239" s="50"/>
      <c r="J239" s="50"/>
    </row>
    <row r="240" spans="7:69" x14ac:dyDescent="0.35">
      <c r="G240" s="50"/>
      <c r="H240" s="50"/>
      <c r="I240" s="50"/>
      <c r="J240" s="50"/>
    </row>
    <row r="241" spans="7:10" x14ac:dyDescent="0.35">
      <c r="G241" s="50"/>
      <c r="H241" s="50"/>
      <c r="I241" s="50"/>
      <c r="J241" s="50"/>
    </row>
    <row r="242" spans="7:10" x14ac:dyDescent="0.35">
      <c r="G242" s="50"/>
      <c r="H242" s="50"/>
      <c r="I242" s="50"/>
      <c r="J242" s="50"/>
    </row>
    <row r="243" spans="7:10" x14ac:dyDescent="0.35">
      <c r="G243" s="50"/>
      <c r="H243" s="50"/>
      <c r="I243" s="50"/>
      <c r="J243" s="50"/>
    </row>
    <row r="244" spans="7:10" x14ac:dyDescent="0.35">
      <c r="G244" s="50"/>
      <c r="H244" s="50"/>
      <c r="I244" s="50"/>
      <c r="J244" s="50"/>
    </row>
    <row r="245" spans="7:10" x14ac:dyDescent="0.35">
      <c r="G245" s="50"/>
      <c r="H245" s="50"/>
      <c r="I245" s="50"/>
      <c r="J245" s="50"/>
    </row>
    <row r="246" spans="7:10" x14ac:dyDescent="0.35">
      <c r="G246" s="50"/>
      <c r="H246" s="50"/>
      <c r="I246" s="50"/>
      <c r="J246" s="50"/>
    </row>
    <row r="247" spans="7:10" x14ac:dyDescent="0.35">
      <c r="G247" s="50"/>
      <c r="H247" s="50"/>
      <c r="I247" s="50"/>
      <c r="J247" s="50"/>
    </row>
    <row r="248" spans="7:10" x14ac:dyDescent="0.35">
      <c r="G248" s="50"/>
      <c r="H248" s="50"/>
      <c r="I248" s="50"/>
      <c r="J248" s="50"/>
    </row>
    <row r="249" spans="7:10" x14ac:dyDescent="0.35">
      <c r="G249" s="50"/>
      <c r="H249" s="50"/>
      <c r="I249" s="50"/>
      <c r="J249" s="50"/>
    </row>
    <row r="250" spans="7:10" x14ac:dyDescent="0.35">
      <c r="G250" s="50"/>
      <c r="H250" s="50"/>
      <c r="I250" s="50"/>
      <c r="J250" s="50"/>
    </row>
    <row r="251" spans="7:10" x14ac:dyDescent="0.35">
      <c r="G251" s="50"/>
      <c r="H251" s="50"/>
      <c r="I251" s="50"/>
      <c r="J251" s="50"/>
    </row>
    <row r="252" spans="7:10" x14ac:dyDescent="0.35">
      <c r="G252" s="50"/>
      <c r="H252" s="50"/>
      <c r="I252" s="50"/>
      <c r="J252" s="50"/>
    </row>
    <row r="253" spans="7:10" x14ac:dyDescent="0.35">
      <c r="G253" s="50"/>
      <c r="H253" s="50"/>
      <c r="I253" s="50"/>
      <c r="J253" s="50"/>
    </row>
    <row r="254" spans="7:10" x14ac:dyDescent="0.35">
      <c r="G254" s="50"/>
      <c r="H254" s="50"/>
      <c r="I254" s="50"/>
      <c r="J254" s="50"/>
    </row>
    <row r="255" spans="7:10" x14ac:dyDescent="0.35">
      <c r="G255" s="50"/>
      <c r="H255" s="50"/>
      <c r="I255" s="50"/>
      <c r="J255" s="50"/>
    </row>
    <row r="256" spans="7:10" x14ac:dyDescent="0.35">
      <c r="G256" s="50"/>
      <c r="H256" s="50"/>
      <c r="I256" s="50"/>
      <c r="J256" s="50"/>
    </row>
    <row r="257" spans="7:10" x14ac:dyDescent="0.35">
      <c r="G257" s="50"/>
      <c r="H257" s="50"/>
      <c r="I257" s="50"/>
      <c r="J257" s="50"/>
    </row>
    <row r="258" spans="7:10" x14ac:dyDescent="0.35">
      <c r="G258" s="50"/>
      <c r="H258" s="50"/>
      <c r="I258" s="50"/>
      <c r="J258" s="50"/>
    </row>
    <row r="259" spans="7:10" x14ac:dyDescent="0.35">
      <c r="G259" s="50"/>
      <c r="H259" s="50"/>
      <c r="I259" s="50"/>
      <c r="J259" s="50"/>
    </row>
    <row r="260" spans="7:10" x14ac:dyDescent="0.35">
      <c r="G260" s="50"/>
      <c r="H260" s="50"/>
      <c r="I260" s="50"/>
      <c r="J260" s="50"/>
    </row>
    <row r="261" spans="7:10" x14ac:dyDescent="0.35">
      <c r="G261" s="50"/>
      <c r="H261" s="50"/>
      <c r="I261" s="50"/>
      <c r="J261" s="50"/>
    </row>
    <row r="262" spans="7:10" x14ac:dyDescent="0.35">
      <c r="G262" s="50"/>
      <c r="H262" s="50"/>
      <c r="I262" s="50"/>
      <c r="J262" s="50"/>
    </row>
    <row r="263" spans="7:10" x14ac:dyDescent="0.35">
      <c r="G263" s="50"/>
      <c r="H263" s="50"/>
      <c r="I263" s="50"/>
      <c r="J263" s="50"/>
    </row>
    <row r="264" spans="7:10" x14ac:dyDescent="0.35">
      <c r="G264" s="50"/>
      <c r="H264" s="50"/>
      <c r="I264" s="50"/>
      <c r="J264" s="50"/>
    </row>
    <row r="265" spans="7:10" x14ac:dyDescent="0.35">
      <c r="G265" s="50"/>
      <c r="H265" s="50"/>
      <c r="I265" s="50"/>
      <c r="J265" s="50"/>
    </row>
    <row r="266" spans="7:10" x14ac:dyDescent="0.35">
      <c r="G266" s="50"/>
      <c r="H266" s="50"/>
      <c r="I266" s="50"/>
      <c r="J266" s="50"/>
    </row>
    <row r="267" spans="7:10" x14ac:dyDescent="0.35">
      <c r="G267" s="50"/>
      <c r="H267" s="50"/>
      <c r="I267" s="50"/>
      <c r="J267" s="50"/>
    </row>
    <row r="268" spans="7:10" x14ac:dyDescent="0.35">
      <c r="G268" s="50"/>
      <c r="H268" s="50"/>
      <c r="I268" s="50"/>
      <c r="J268" s="50"/>
    </row>
    <row r="269" spans="7:10" x14ac:dyDescent="0.35">
      <c r="G269" s="50"/>
      <c r="H269" s="50"/>
      <c r="I269" s="50"/>
      <c r="J269" s="50"/>
    </row>
    <row r="270" spans="7:10" x14ac:dyDescent="0.35">
      <c r="G270" s="50"/>
      <c r="H270" s="50"/>
      <c r="I270" s="50"/>
      <c r="J270" s="50"/>
    </row>
    <row r="271" spans="7:10" x14ac:dyDescent="0.35">
      <c r="G271" s="50"/>
      <c r="H271" s="50"/>
      <c r="I271" s="50"/>
      <c r="J271" s="50"/>
    </row>
    <row r="272" spans="7:10" x14ac:dyDescent="0.35">
      <c r="G272" s="50"/>
      <c r="H272" s="50"/>
      <c r="I272" s="50"/>
      <c r="J272" s="50"/>
    </row>
    <row r="273" spans="7:10" x14ac:dyDescent="0.35">
      <c r="G273" s="50"/>
      <c r="H273" s="50"/>
      <c r="I273" s="50"/>
      <c r="J273" s="50"/>
    </row>
    <row r="274" spans="7:10" x14ac:dyDescent="0.35">
      <c r="G274" s="50"/>
      <c r="H274" s="50"/>
      <c r="I274" s="50"/>
      <c r="J274" s="50"/>
    </row>
    <row r="275" spans="7:10" x14ac:dyDescent="0.35">
      <c r="G275" s="50"/>
      <c r="H275" s="50"/>
      <c r="I275" s="50"/>
      <c r="J275" s="50"/>
    </row>
    <row r="276" spans="7:10" x14ac:dyDescent="0.35">
      <c r="G276" s="50"/>
      <c r="H276" s="50"/>
      <c r="I276" s="50"/>
      <c r="J276" s="50"/>
    </row>
    <row r="277" spans="7:10" x14ac:dyDescent="0.35">
      <c r="G277" s="50"/>
      <c r="H277" s="50"/>
      <c r="I277" s="50"/>
      <c r="J277" s="50"/>
    </row>
    <row r="278" spans="7:10" x14ac:dyDescent="0.35">
      <c r="G278" s="50"/>
      <c r="H278" s="50"/>
      <c r="I278" s="50"/>
      <c r="J278" s="50"/>
    </row>
    <row r="279" spans="7:10" x14ac:dyDescent="0.35">
      <c r="G279" s="50"/>
      <c r="H279" s="50"/>
      <c r="I279" s="50"/>
      <c r="J279" s="50"/>
    </row>
    <row r="280" spans="7:10" x14ac:dyDescent="0.35">
      <c r="G280" s="50"/>
      <c r="H280" s="50"/>
      <c r="I280" s="50"/>
      <c r="J280" s="50"/>
    </row>
    <row r="281" spans="7:10" x14ac:dyDescent="0.35">
      <c r="G281" s="50"/>
      <c r="H281" s="50"/>
      <c r="I281" s="50"/>
      <c r="J281" s="50"/>
    </row>
    <row r="282" spans="7:10" x14ac:dyDescent="0.35">
      <c r="G282" s="50"/>
      <c r="H282" s="50"/>
      <c r="I282" s="50"/>
      <c r="J282" s="50"/>
    </row>
    <row r="283" spans="7:10" x14ac:dyDescent="0.35">
      <c r="G283" s="50"/>
      <c r="H283" s="50"/>
      <c r="I283" s="50"/>
      <c r="J283" s="50"/>
    </row>
    <row r="284" spans="7:10" x14ac:dyDescent="0.35">
      <c r="G284" s="50"/>
      <c r="H284" s="50"/>
      <c r="I284" s="50"/>
      <c r="J284" s="50"/>
    </row>
    <row r="285" spans="7:10" x14ac:dyDescent="0.35">
      <c r="G285" s="50"/>
      <c r="H285" s="50"/>
      <c r="I285" s="50"/>
      <c r="J285" s="50"/>
    </row>
    <row r="286" spans="7:10" x14ac:dyDescent="0.35">
      <c r="G286" s="50"/>
      <c r="H286" s="50"/>
      <c r="I286" s="50"/>
      <c r="J286" s="50"/>
    </row>
    <row r="287" spans="7:10" x14ac:dyDescent="0.35">
      <c r="G287" s="50"/>
      <c r="H287" s="50"/>
      <c r="I287" s="50"/>
      <c r="J287" s="50"/>
    </row>
    <row r="288" spans="7:10" x14ac:dyDescent="0.35">
      <c r="G288" s="50"/>
      <c r="H288" s="50"/>
      <c r="I288" s="50"/>
      <c r="J288" s="50"/>
    </row>
    <row r="289" spans="7:10" x14ac:dyDescent="0.35">
      <c r="G289" s="50"/>
      <c r="H289" s="50"/>
      <c r="I289" s="50"/>
      <c r="J289" s="50"/>
    </row>
    <row r="290" spans="7:10" x14ac:dyDescent="0.35">
      <c r="G290" s="50"/>
      <c r="H290" s="50"/>
      <c r="I290" s="50"/>
      <c r="J290" s="50"/>
    </row>
    <row r="291" spans="7:10" x14ac:dyDescent="0.35">
      <c r="G291" s="50"/>
      <c r="H291" s="50"/>
      <c r="I291" s="50"/>
      <c r="J291" s="50"/>
    </row>
    <row r="292" spans="7:10" x14ac:dyDescent="0.35">
      <c r="G292" s="50"/>
      <c r="H292" s="50"/>
      <c r="I292" s="50"/>
      <c r="J292" s="50"/>
    </row>
    <row r="293" spans="7:10" x14ac:dyDescent="0.35">
      <c r="G293" s="50"/>
      <c r="H293" s="50"/>
      <c r="I293" s="50"/>
      <c r="J293" s="50"/>
    </row>
    <row r="294" spans="7:10" x14ac:dyDescent="0.35">
      <c r="G294" s="50"/>
      <c r="H294" s="50"/>
      <c r="I294" s="50"/>
      <c r="J294" s="50"/>
    </row>
    <row r="295" spans="7:10" x14ac:dyDescent="0.35">
      <c r="G295" s="50"/>
      <c r="H295" s="50"/>
      <c r="I295" s="50"/>
      <c r="J295" s="50"/>
    </row>
    <row r="296" spans="7:10" x14ac:dyDescent="0.35">
      <c r="G296" s="50"/>
      <c r="H296" s="50"/>
      <c r="I296" s="50"/>
      <c r="J296" s="50"/>
    </row>
    <row r="297" spans="7:10" x14ac:dyDescent="0.35">
      <c r="G297" s="50"/>
      <c r="H297" s="50"/>
      <c r="I297" s="50"/>
      <c r="J297" s="50"/>
    </row>
    <row r="298" spans="7:10" x14ac:dyDescent="0.35">
      <c r="G298" s="50"/>
      <c r="H298" s="50"/>
      <c r="I298" s="50"/>
      <c r="J298" s="50"/>
    </row>
    <row r="299" spans="7:10" x14ac:dyDescent="0.35">
      <c r="G299" s="50"/>
      <c r="H299" s="50"/>
      <c r="I299" s="50"/>
      <c r="J299" s="50"/>
    </row>
    <row r="300" spans="7:10" x14ac:dyDescent="0.35">
      <c r="G300" s="50"/>
      <c r="H300" s="50"/>
      <c r="I300" s="50"/>
      <c r="J300" s="50"/>
    </row>
    <row r="301" spans="7:10" x14ac:dyDescent="0.35">
      <c r="G301" s="50"/>
      <c r="H301" s="50"/>
      <c r="I301" s="50"/>
      <c r="J301" s="50"/>
    </row>
    <row r="302" spans="7:10" x14ac:dyDescent="0.35">
      <c r="G302" s="50"/>
      <c r="H302" s="50"/>
      <c r="I302" s="50"/>
      <c r="J302" s="50"/>
    </row>
    <row r="303" spans="7:10" x14ac:dyDescent="0.35">
      <c r="G303" s="50"/>
      <c r="H303" s="50"/>
      <c r="I303" s="50"/>
      <c r="J303" s="50"/>
    </row>
    <row r="304" spans="7:10" x14ac:dyDescent="0.35">
      <c r="G304" s="50"/>
      <c r="H304" s="50"/>
      <c r="I304" s="50"/>
      <c r="J304" s="50"/>
    </row>
    <row r="305" spans="7:10" x14ac:dyDescent="0.35">
      <c r="G305" s="50"/>
      <c r="H305" s="50"/>
      <c r="I305" s="50"/>
      <c r="J305" s="50"/>
    </row>
    <row r="306" spans="7:10" x14ac:dyDescent="0.35">
      <c r="G306" s="50"/>
      <c r="H306" s="50"/>
      <c r="I306" s="50"/>
      <c r="J306" s="50"/>
    </row>
    <row r="307" spans="7:10" x14ac:dyDescent="0.35">
      <c r="G307" s="50"/>
      <c r="H307" s="50"/>
      <c r="I307" s="50"/>
      <c r="J307" s="50"/>
    </row>
    <row r="308" spans="7:10" x14ac:dyDescent="0.35">
      <c r="G308" s="50"/>
      <c r="H308" s="50"/>
      <c r="I308" s="50"/>
      <c r="J308" s="50"/>
    </row>
    <row r="309" spans="7:10" x14ac:dyDescent="0.35">
      <c r="G309" s="50"/>
      <c r="H309" s="50"/>
      <c r="I309" s="50"/>
      <c r="J309" s="50"/>
    </row>
    <row r="310" spans="7:10" x14ac:dyDescent="0.35">
      <c r="G310" s="50"/>
      <c r="H310" s="50"/>
      <c r="I310" s="50"/>
      <c r="J310" s="50"/>
    </row>
    <row r="311" spans="7:10" x14ac:dyDescent="0.35">
      <c r="G311" s="50"/>
      <c r="H311" s="50"/>
      <c r="I311" s="50"/>
      <c r="J311" s="50"/>
    </row>
    <row r="312" spans="7:10" x14ac:dyDescent="0.35">
      <c r="G312" s="50"/>
      <c r="H312" s="50"/>
      <c r="I312" s="50"/>
      <c r="J312" s="50"/>
    </row>
    <row r="313" spans="7:10" x14ac:dyDescent="0.35">
      <c r="G313" s="50"/>
      <c r="H313" s="50"/>
      <c r="I313" s="50"/>
      <c r="J313" s="50"/>
    </row>
    <row r="314" spans="7:10" x14ac:dyDescent="0.35">
      <c r="G314" s="50"/>
      <c r="H314" s="50"/>
      <c r="I314" s="50"/>
      <c r="J314" s="50"/>
    </row>
    <row r="315" spans="7:10" x14ac:dyDescent="0.35">
      <c r="G315" s="50"/>
      <c r="H315" s="50"/>
      <c r="I315" s="50"/>
      <c r="J315" s="50"/>
    </row>
    <row r="316" spans="7:10" x14ac:dyDescent="0.35">
      <c r="G316" s="50"/>
      <c r="H316" s="50"/>
      <c r="I316" s="50"/>
      <c r="J316" s="50"/>
    </row>
    <row r="317" spans="7:10" x14ac:dyDescent="0.35">
      <c r="G317" s="50"/>
      <c r="H317" s="50"/>
      <c r="I317" s="50"/>
      <c r="J317" s="50"/>
    </row>
    <row r="318" spans="7:10" x14ac:dyDescent="0.35">
      <c r="G318" s="50"/>
      <c r="H318" s="50"/>
      <c r="I318" s="50"/>
      <c r="J318" s="50"/>
    </row>
    <row r="319" spans="7:10" x14ac:dyDescent="0.35">
      <c r="G319" s="50"/>
      <c r="H319" s="50"/>
      <c r="I319" s="50"/>
      <c r="J319" s="50"/>
    </row>
    <row r="320" spans="7:10" x14ac:dyDescent="0.35">
      <c r="G320" s="50"/>
      <c r="H320" s="50"/>
      <c r="I320" s="50"/>
      <c r="J320" s="50"/>
    </row>
    <row r="321" spans="7:10" x14ac:dyDescent="0.35">
      <c r="G321" s="50"/>
      <c r="H321" s="50"/>
      <c r="I321" s="50"/>
      <c r="J321" s="50"/>
    </row>
    <row r="322" spans="7:10" x14ac:dyDescent="0.35">
      <c r="G322" s="50"/>
      <c r="H322" s="50"/>
      <c r="I322" s="50"/>
      <c r="J322" s="50"/>
    </row>
    <row r="323" spans="7:10" x14ac:dyDescent="0.35">
      <c r="G323" s="50"/>
      <c r="H323" s="50"/>
      <c r="I323" s="50"/>
      <c r="J323" s="50"/>
    </row>
    <row r="324" spans="7:10" x14ac:dyDescent="0.35">
      <c r="G324" s="50"/>
      <c r="H324" s="50"/>
      <c r="I324" s="50"/>
      <c r="J324" s="50"/>
    </row>
    <row r="325" spans="7:10" x14ac:dyDescent="0.35">
      <c r="G325" s="50"/>
      <c r="H325" s="50"/>
      <c r="I325" s="50"/>
      <c r="J325" s="50"/>
    </row>
    <row r="326" spans="7:10" x14ac:dyDescent="0.35">
      <c r="G326" s="50"/>
      <c r="H326" s="50"/>
      <c r="I326" s="50"/>
      <c r="J326" s="50"/>
    </row>
    <row r="327" spans="7:10" x14ac:dyDescent="0.35">
      <c r="G327" s="50"/>
      <c r="H327" s="50"/>
      <c r="I327" s="50"/>
      <c r="J327" s="50"/>
    </row>
    <row r="328" spans="7:10" x14ac:dyDescent="0.35">
      <c r="G328" s="50"/>
      <c r="H328" s="50"/>
      <c r="I328" s="50"/>
      <c r="J328" s="50"/>
    </row>
    <row r="329" spans="7:10" x14ac:dyDescent="0.35">
      <c r="G329" s="50"/>
      <c r="H329" s="50"/>
      <c r="I329" s="50"/>
      <c r="J329" s="50"/>
    </row>
    <row r="330" spans="7:10" x14ac:dyDescent="0.35">
      <c r="G330" s="50"/>
      <c r="H330" s="50"/>
      <c r="I330" s="50"/>
      <c r="J330" s="50"/>
    </row>
    <row r="331" spans="7:10" x14ac:dyDescent="0.35">
      <c r="G331" s="50"/>
      <c r="H331" s="50"/>
      <c r="I331" s="50"/>
      <c r="J331" s="50"/>
    </row>
    <row r="332" spans="7:10" x14ac:dyDescent="0.35">
      <c r="G332" s="50"/>
      <c r="H332" s="50"/>
      <c r="I332" s="50"/>
      <c r="J332" s="50"/>
    </row>
    <row r="333" spans="7:10" x14ac:dyDescent="0.35">
      <c r="G333" s="50"/>
      <c r="H333" s="50"/>
      <c r="I333" s="50"/>
      <c r="J333" s="50"/>
    </row>
    <row r="334" spans="7:10" x14ac:dyDescent="0.35">
      <c r="G334" s="50"/>
      <c r="H334" s="50"/>
      <c r="I334" s="50"/>
      <c r="J334" s="50"/>
    </row>
    <row r="335" spans="7:10" x14ac:dyDescent="0.35">
      <c r="G335" s="50"/>
      <c r="H335" s="50"/>
      <c r="I335" s="50"/>
      <c r="J335" s="50"/>
    </row>
    <row r="336" spans="7:10" x14ac:dyDescent="0.35">
      <c r="G336" s="50"/>
      <c r="H336" s="50"/>
      <c r="I336" s="50"/>
      <c r="J336" s="50"/>
    </row>
    <row r="337" spans="7:10" x14ac:dyDescent="0.35">
      <c r="G337" s="50"/>
      <c r="H337" s="50"/>
      <c r="I337" s="50"/>
      <c r="J337" s="50"/>
    </row>
    <row r="338" spans="7:10" x14ac:dyDescent="0.35">
      <c r="G338" s="50"/>
      <c r="H338" s="50"/>
      <c r="I338" s="50"/>
      <c r="J338" s="50"/>
    </row>
    <row r="339" spans="7:10" x14ac:dyDescent="0.35">
      <c r="G339" s="50"/>
      <c r="H339" s="50"/>
      <c r="I339" s="50"/>
      <c r="J339" s="50"/>
    </row>
    <row r="340" spans="7:10" x14ac:dyDescent="0.35">
      <c r="G340" s="50"/>
      <c r="H340" s="50"/>
      <c r="I340" s="50"/>
      <c r="J340" s="50"/>
    </row>
    <row r="341" spans="7:10" x14ac:dyDescent="0.35">
      <c r="G341" s="50"/>
      <c r="H341" s="50"/>
      <c r="I341" s="50"/>
      <c r="J341" s="50"/>
    </row>
    <row r="342" spans="7:10" x14ac:dyDescent="0.35">
      <c r="G342" s="50"/>
      <c r="H342" s="50"/>
      <c r="I342" s="50"/>
      <c r="J342" s="50"/>
    </row>
    <row r="343" spans="7:10" x14ac:dyDescent="0.35">
      <c r="G343" s="50"/>
      <c r="H343" s="50"/>
      <c r="I343" s="50"/>
      <c r="J343" s="50"/>
    </row>
    <row r="344" spans="7:10" x14ac:dyDescent="0.35">
      <c r="G344" s="50"/>
      <c r="H344" s="50"/>
      <c r="I344" s="50"/>
      <c r="J344" s="50"/>
    </row>
    <row r="345" spans="7:10" x14ac:dyDescent="0.35">
      <c r="G345" s="50"/>
      <c r="H345" s="50"/>
      <c r="I345" s="50"/>
      <c r="J345" s="50"/>
    </row>
    <row r="346" spans="7:10" x14ac:dyDescent="0.35">
      <c r="G346" s="50"/>
      <c r="H346" s="50"/>
      <c r="I346" s="50"/>
      <c r="J346" s="50"/>
    </row>
    <row r="347" spans="7:10" x14ac:dyDescent="0.35">
      <c r="G347" s="50"/>
      <c r="H347" s="50"/>
      <c r="I347" s="50"/>
      <c r="J347" s="50"/>
    </row>
    <row r="348" spans="7:10" x14ac:dyDescent="0.35">
      <c r="G348" s="50"/>
      <c r="H348" s="50"/>
      <c r="I348" s="50"/>
      <c r="J348" s="50"/>
    </row>
    <row r="349" spans="7:10" x14ac:dyDescent="0.35">
      <c r="G349" s="50"/>
      <c r="H349" s="50"/>
      <c r="I349" s="50"/>
      <c r="J349" s="50"/>
    </row>
    <row r="350" spans="7:10" x14ac:dyDescent="0.35">
      <c r="G350" s="50"/>
      <c r="H350" s="50"/>
      <c r="I350" s="50"/>
      <c r="J350" s="50"/>
    </row>
    <row r="351" spans="7:10" x14ac:dyDescent="0.35">
      <c r="G351" s="50"/>
      <c r="H351" s="50"/>
      <c r="I351" s="50"/>
      <c r="J351" s="50"/>
    </row>
    <row r="352" spans="7:10" x14ac:dyDescent="0.35">
      <c r="G352" s="50"/>
      <c r="H352" s="50"/>
      <c r="I352" s="50"/>
      <c r="J352" s="50"/>
    </row>
    <row r="353" spans="7:10" x14ac:dyDescent="0.35">
      <c r="G353" s="50"/>
      <c r="H353" s="50"/>
      <c r="I353" s="50"/>
      <c r="J353" s="50"/>
    </row>
    <row r="354" spans="7:10" x14ac:dyDescent="0.35">
      <c r="G354" s="50"/>
      <c r="H354" s="50"/>
      <c r="I354" s="50"/>
      <c r="J354" s="50"/>
    </row>
    <row r="355" spans="7:10" x14ac:dyDescent="0.35">
      <c r="G355" s="50"/>
      <c r="H355" s="50"/>
      <c r="I355" s="50"/>
      <c r="J355" s="50"/>
    </row>
    <row r="356" spans="7:10" x14ac:dyDescent="0.35">
      <c r="G356" s="50"/>
      <c r="H356" s="50"/>
      <c r="I356" s="50"/>
      <c r="J356" s="50"/>
    </row>
    <row r="357" spans="7:10" x14ac:dyDescent="0.35">
      <c r="G357" s="50"/>
      <c r="H357" s="50"/>
      <c r="I357" s="50"/>
      <c r="J357" s="50"/>
    </row>
    <row r="358" spans="7:10" x14ac:dyDescent="0.35">
      <c r="G358" s="50"/>
      <c r="H358" s="50"/>
      <c r="I358" s="50"/>
      <c r="J358" s="50"/>
    </row>
    <row r="359" spans="7:10" x14ac:dyDescent="0.35">
      <c r="G359" s="50"/>
      <c r="H359" s="50"/>
      <c r="I359" s="50"/>
      <c r="J359" s="50"/>
    </row>
    <row r="360" spans="7:10" x14ac:dyDescent="0.35">
      <c r="G360" s="50"/>
      <c r="H360" s="50"/>
      <c r="I360" s="50"/>
      <c r="J360" s="50"/>
    </row>
    <row r="361" spans="7:10" x14ac:dyDescent="0.35">
      <c r="G361" s="50"/>
      <c r="H361" s="50"/>
      <c r="I361" s="50"/>
      <c r="J361" s="50"/>
    </row>
    <row r="362" spans="7:10" x14ac:dyDescent="0.35">
      <c r="G362" s="50"/>
      <c r="H362" s="50"/>
      <c r="I362" s="50"/>
      <c r="J362" s="50"/>
    </row>
    <row r="363" spans="7:10" x14ac:dyDescent="0.35">
      <c r="G363" s="50"/>
      <c r="H363" s="50"/>
      <c r="I363" s="50"/>
      <c r="J363" s="50"/>
    </row>
    <row r="364" spans="7:10" x14ac:dyDescent="0.35">
      <c r="G364" s="50"/>
      <c r="H364" s="50"/>
      <c r="I364" s="50"/>
      <c r="J364" s="50"/>
    </row>
    <row r="365" spans="7:10" x14ac:dyDescent="0.35">
      <c r="G365" s="50"/>
      <c r="H365" s="50"/>
      <c r="I365" s="50"/>
      <c r="J365" s="50"/>
    </row>
    <row r="366" spans="7:10" x14ac:dyDescent="0.35">
      <c r="G366" s="50"/>
      <c r="H366" s="50"/>
      <c r="I366" s="50"/>
      <c r="J366" s="50"/>
    </row>
    <row r="367" spans="7:10" x14ac:dyDescent="0.35">
      <c r="G367" s="50"/>
      <c r="H367" s="50"/>
      <c r="I367" s="50"/>
      <c r="J367" s="50"/>
    </row>
    <row r="368" spans="7:10" x14ac:dyDescent="0.35">
      <c r="G368" s="50"/>
      <c r="H368" s="50"/>
      <c r="I368" s="50"/>
      <c r="J368" s="50"/>
    </row>
    <row r="369" spans="7:10" x14ac:dyDescent="0.35">
      <c r="G369" s="50"/>
      <c r="H369" s="50"/>
      <c r="I369" s="50"/>
      <c r="J369" s="50"/>
    </row>
    <row r="370" spans="7:10" x14ac:dyDescent="0.35">
      <c r="G370" s="50"/>
      <c r="H370" s="50"/>
      <c r="I370" s="50"/>
      <c r="J370" s="50"/>
    </row>
    <row r="371" spans="7:10" x14ac:dyDescent="0.35">
      <c r="G371" s="50"/>
      <c r="H371" s="50"/>
      <c r="I371" s="50"/>
      <c r="J371" s="50"/>
    </row>
    <row r="372" spans="7:10" x14ac:dyDescent="0.35">
      <c r="G372" s="50"/>
      <c r="H372" s="50"/>
      <c r="I372" s="50"/>
      <c r="J372" s="50"/>
    </row>
    <row r="373" spans="7:10" x14ac:dyDescent="0.35">
      <c r="G373" s="50"/>
      <c r="H373" s="50"/>
      <c r="I373" s="50"/>
      <c r="J373" s="50"/>
    </row>
    <row r="374" spans="7:10" x14ac:dyDescent="0.35">
      <c r="G374" s="50"/>
      <c r="H374" s="50"/>
      <c r="I374" s="50"/>
      <c r="J374" s="50"/>
    </row>
    <row r="375" spans="7:10" x14ac:dyDescent="0.35">
      <c r="G375" s="50"/>
      <c r="H375" s="50"/>
      <c r="I375" s="50"/>
      <c r="J375" s="50"/>
    </row>
    <row r="376" spans="7:10" x14ac:dyDescent="0.35">
      <c r="G376" s="50"/>
      <c r="H376" s="50"/>
      <c r="I376" s="50"/>
      <c r="J376" s="50"/>
    </row>
    <row r="377" spans="7:10" x14ac:dyDescent="0.35">
      <c r="G377" s="50"/>
      <c r="H377" s="50"/>
      <c r="I377" s="50"/>
      <c r="J377" s="50"/>
    </row>
    <row r="378" spans="7:10" x14ac:dyDescent="0.35">
      <c r="G378" s="50"/>
      <c r="H378" s="50"/>
      <c r="I378" s="50"/>
      <c r="J378" s="50"/>
    </row>
    <row r="379" spans="7:10" x14ac:dyDescent="0.35">
      <c r="G379" s="50"/>
      <c r="H379" s="50"/>
      <c r="I379" s="50"/>
      <c r="J379" s="50"/>
    </row>
    <row r="380" spans="7:10" x14ac:dyDescent="0.35">
      <c r="G380" s="50"/>
      <c r="H380" s="50"/>
      <c r="I380" s="50"/>
      <c r="J380" s="50"/>
    </row>
    <row r="381" spans="7:10" x14ac:dyDescent="0.35">
      <c r="G381" s="50"/>
      <c r="H381" s="50"/>
      <c r="I381" s="50"/>
      <c r="J381" s="50"/>
    </row>
    <row r="382" spans="7:10" x14ac:dyDescent="0.35">
      <c r="G382" s="50"/>
      <c r="H382" s="50"/>
      <c r="I382" s="50"/>
      <c r="J382" s="50"/>
    </row>
    <row r="383" spans="7:10" x14ac:dyDescent="0.35">
      <c r="G383" s="50"/>
      <c r="H383" s="50"/>
      <c r="I383" s="50"/>
      <c r="J383" s="50"/>
    </row>
    <row r="384" spans="7:10" x14ac:dyDescent="0.35">
      <c r="G384" s="50"/>
      <c r="H384" s="50"/>
      <c r="I384" s="50"/>
      <c r="J384" s="50"/>
    </row>
    <row r="385" spans="7:10" x14ac:dyDescent="0.35">
      <c r="G385" s="50"/>
      <c r="H385" s="50"/>
      <c r="I385" s="50"/>
      <c r="J385" s="50"/>
    </row>
    <row r="386" spans="7:10" x14ac:dyDescent="0.35">
      <c r="G386" s="50"/>
      <c r="H386" s="50"/>
      <c r="I386" s="50"/>
      <c r="J386" s="50"/>
    </row>
    <row r="387" spans="7:10" x14ac:dyDescent="0.35">
      <c r="G387" s="50"/>
      <c r="H387" s="50"/>
      <c r="I387" s="50"/>
      <c r="J387" s="50"/>
    </row>
    <row r="388" spans="7:10" x14ac:dyDescent="0.35">
      <c r="G388" s="50"/>
      <c r="H388" s="50"/>
      <c r="I388" s="50"/>
      <c r="J388" s="50"/>
    </row>
    <row r="389" spans="7:10" x14ac:dyDescent="0.35">
      <c r="G389" s="50"/>
      <c r="H389" s="50"/>
      <c r="I389" s="50"/>
      <c r="J389" s="50"/>
    </row>
    <row r="390" spans="7:10" x14ac:dyDescent="0.35">
      <c r="G390" s="50"/>
      <c r="H390" s="50"/>
      <c r="I390" s="50"/>
      <c r="J390" s="50"/>
    </row>
    <row r="391" spans="7:10" x14ac:dyDescent="0.35">
      <c r="G391" s="50"/>
      <c r="H391" s="50"/>
      <c r="I391" s="50"/>
      <c r="J391" s="50"/>
    </row>
    <row r="392" spans="7:10" x14ac:dyDescent="0.35">
      <c r="G392" s="50"/>
      <c r="H392" s="50"/>
      <c r="I392" s="50"/>
      <c r="J392" s="50"/>
    </row>
    <row r="393" spans="7:10" x14ac:dyDescent="0.35">
      <c r="G393" s="50"/>
      <c r="H393" s="50"/>
      <c r="I393" s="50"/>
      <c r="J393" s="50"/>
    </row>
    <row r="394" spans="7:10" x14ac:dyDescent="0.35">
      <c r="G394" s="50"/>
      <c r="H394" s="50"/>
      <c r="I394" s="50"/>
      <c r="J394" s="50"/>
    </row>
    <row r="395" spans="7:10" x14ac:dyDescent="0.35">
      <c r="G395" s="50"/>
      <c r="H395" s="50"/>
      <c r="I395" s="50"/>
      <c r="J395" s="50"/>
    </row>
    <row r="396" spans="7:10" x14ac:dyDescent="0.35">
      <c r="G396" s="50"/>
      <c r="H396" s="50"/>
      <c r="I396" s="50"/>
      <c r="J396" s="50"/>
    </row>
    <row r="397" spans="7:10" x14ac:dyDescent="0.35">
      <c r="G397" s="50"/>
      <c r="H397" s="50"/>
      <c r="I397" s="50"/>
      <c r="J397" s="50"/>
    </row>
    <row r="398" spans="7:10" x14ac:dyDescent="0.35">
      <c r="G398" s="50"/>
      <c r="H398" s="50"/>
      <c r="I398" s="50"/>
      <c r="J398" s="50"/>
    </row>
    <row r="399" spans="7:10" x14ac:dyDescent="0.35">
      <c r="G399" s="50"/>
      <c r="H399" s="50"/>
      <c r="I399" s="50"/>
      <c r="J399" s="50"/>
    </row>
    <row r="400" spans="7:10" x14ac:dyDescent="0.35">
      <c r="G400" s="50"/>
      <c r="H400" s="50"/>
      <c r="I400" s="50"/>
      <c r="J400" s="50"/>
    </row>
    <row r="401" spans="7:10" x14ac:dyDescent="0.35">
      <c r="G401" s="50"/>
      <c r="H401" s="50"/>
      <c r="I401" s="50"/>
      <c r="J401" s="50"/>
    </row>
    <row r="402" spans="7:10" x14ac:dyDescent="0.35">
      <c r="G402" s="50"/>
      <c r="H402" s="50"/>
      <c r="I402" s="50"/>
      <c r="J402" s="50"/>
    </row>
    <row r="403" spans="7:10" x14ac:dyDescent="0.35">
      <c r="G403" s="50"/>
      <c r="H403" s="50"/>
      <c r="I403" s="50"/>
      <c r="J403" s="50"/>
    </row>
    <row r="404" spans="7:10" x14ac:dyDescent="0.35">
      <c r="G404" s="50"/>
      <c r="H404" s="50"/>
      <c r="I404" s="50"/>
      <c r="J404" s="50"/>
    </row>
    <row r="405" spans="7:10" x14ac:dyDescent="0.35">
      <c r="G405" s="50"/>
      <c r="H405" s="50"/>
      <c r="I405" s="50"/>
      <c r="J405" s="50"/>
    </row>
    <row r="406" spans="7:10" x14ac:dyDescent="0.35">
      <c r="G406" s="50"/>
      <c r="H406" s="50"/>
      <c r="I406" s="50"/>
      <c r="J406" s="50"/>
    </row>
    <row r="407" spans="7:10" x14ac:dyDescent="0.35">
      <c r="G407" s="50"/>
      <c r="H407" s="50"/>
      <c r="I407" s="50"/>
      <c r="J407" s="50"/>
    </row>
    <row r="408" spans="7:10" x14ac:dyDescent="0.35">
      <c r="G408" s="50"/>
      <c r="H408" s="50"/>
      <c r="I408" s="50"/>
      <c r="J408" s="50"/>
    </row>
    <row r="409" spans="7:10" x14ac:dyDescent="0.35">
      <c r="G409" s="50"/>
      <c r="H409" s="50"/>
      <c r="I409" s="50"/>
      <c r="J409" s="50"/>
    </row>
    <row r="410" spans="7:10" x14ac:dyDescent="0.35">
      <c r="G410" s="50"/>
      <c r="H410" s="50"/>
      <c r="I410" s="50"/>
      <c r="J410" s="50"/>
    </row>
    <row r="411" spans="7:10" x14ac:dyDescent="0.35">
      <c r="G411" s="50"/>
      <c r="H411" s="50"/>
      <c r="I411" s="50"/>
      <c r="J411" s="50"/>
    </row>
    <row r="412" spans="7:10" x14ac:dyDescent="0.35">
      <c r="G412" s="50"/>
      <c r="H412" s="50"/>
      <c r="I412" s="50"/>
      <c r="J412" s="50"/>
    </row>
    <row r="413" spans="7:10" x14ac:dyDescent="0.35">
      <c r="G413" s="50"/>
      <c r="H413" s="50"/>
      <c r="I413" s="50"/>
      <c r="J413" s="50"/>
    </row>
    <row r="414" spans="7:10" x14ac:dyDescent="0.35">
      <c r="G414" s="50"/>
      <c r="H414" s="50"/>
      <c r="I414" s="50"/>
      <c r="J414" s="50"/>
    </row>
    <row r="415" spans="7:10" x14ac:dyDescent="0.35">
      <c r="G415" s="50"/>
      <c r="H415" s="50"/>
      <c r="I415" s="50"/>
      <c r="J415" s="50"/>
    </row>
    <row r="416" spans="7:10" x14ac:dyDescent="0.35">
      <c r="G416" s="50"/>
      <c r="H416" s="50"/>
      <c r="I416" s="50"/>
      <c r="J416" s="50"/>
    </row>
    <row r="417" spans="7:10" x14ac:dyDescent="0.35">
      <c r="G417" s="50"/>
      <c r="H417" s="50"/>
      <c r="I417" s="50"/>
      <c r="J417" s="50"/>
    </row>
    <row r="418" spans="7:10" x14ac:dyDescent="0.35">
      <c r="G418" s="50"/>
      <c r="H418" s="50"/>
      <c r="I418" s="50"/>
      <c r="J418" s="50"/>
    </row>
    <row r="419" spans="7:10" x14ac:dyDescent="0.35">
      <c r="G419" s="50"/>
      <c r="H419" s="50"/>
      <c r="I419" s="50"/>
      <c r="J419" s="50"/>
    </row>
    <row r="420" spans="7:10" x14ac:dyDescent="0.35">
      <c r="G420" s="50"/>
      <c r="H420" s="50"/>
      <c r="I420" s="50"/>
      <c r="J420" s="50"/>
    </row>
    <row r="421" spans="7:10" x14ac:dyDescent="0.35">
      <c r="G421" s="50"/>
      <c r="H421" s="50"/>
      <c r="I421" s="50"/>
      <c r="J421" s="50"/>
    </row>
  </sheetData>
  <mergeCells count="31">
    <mergeCell ref="B176:D176"/>
    <mergeCell ref="O134:P134"/>
    <mergeCell ref="D135:D136"/>
    <mergeCell ref="O135:O136"/>
    <mergeCell ref="P135:P136"/>
    <mergeCell ref="K134:M134"/>
    <mergeCell ref="B119:D119"/>
    <mergeCell ref="B124:J124"/>
    <mergeCell ref="B125:J125"/>
    <mergeCell ref="D128:J128"/>
    <mergeCell ref="G134:I134"/>
    <mergeCell ref="D78:D79"/>
    <mergeCell ref="O78:O79"/>
    <mergeCell ref="P78:P79"/>
    <mergeCell ref="G77:I77"/>
    <mergeCell ref="K77:M77"/>
    <mergeCell ref="O77:P77"/>
    <mergeCell ref="B62:D62"/>
    <mergeCell ref="B67:J67"/>
    <mergeCell ref="B68:J68"/>
    <mergeCell ref="D71:J71"/>
    <mergeCell ref="O20:P20"/>
    <mergeCell ref="D21:D22"/>
    <mergeCell ref="O21:O22"/>
    <mergeCell ref="P21:P22"/>
    <mergeCell ref="K20:M20"/>
    <mergeCell ref="A3:H3"/>
    <mergeCell ref="B10:J10"/>
    <mergeCell ref="B11:J11"/>
    <mergeCell ref="D14:J14"/>
    <mergeCell ref="G20:I20"/>
  </mergeCells>
  <conditionalFormatting sqref="G184:J421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81:J183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81:G183">
    <cfRule type="cellIs" dxfId="49" priority="1" operator="lessThan">
      <formula>0</formula>
    </cfRule>
    <cfRule type="cellIs" dxfId="48" priority="2" operator="greaterThan">
      <formula>0</formula>
    </cfRule>
  </conditionalFormatting>
  <dataValidations disablePrompts="1" count="5">
    <dataValidation type="list" allowBlank="1" showInputMessage="1" showErrorMessage="1" sqref="D23 D80 D25 D27 D82 D84 D137 D139 D141 D29 D86 D143" xr:uid="{CCA41D45-C8F2-4F0F-920F-0A54D9C48B12}">
      <formula1>"per 30 days, per kWh, per kW, per kVA"</formula1>
    </dataValidation>
    <dataValidation type="list" allowBlank="1" showInputMessage="1" showErrorMessage="1" sqref="D16 D73 D130" xr:uid="{DDCEC58E-2D04-4141-9B7C-F2E7410D6A02}">
      <formula1>"TOU, non-TOU"</formula1>
    </dataValidation>
    <dataValidation type="list" allowBlank="1" showInputMessage="1" showErrorMessage="1" prompt="Select Charge Unit - per 30 days, per kWh, per kW, per kVA." sqref="D44:D45 D47:D57 D101:D102 D104:D114 D24 D26 D28 D81 D83 D85 D158:D159 D161:D171 D30:D33 D138 D140 D142 D144:D147 D87:D90 D35:D42 D92:D99 D149:D156" xr:uid="{2E471CCE-0290-4E88-80E1-3A630CDFFEC0}">
      <formula1>"per 30 days, per kWh, per kW, per kVA"</formula1>
    </dataValidation>
    <dataValidation type="list" allowBlank="1" showInputMessage="1" showErrorMessage="1" prompt="Select Charge Unit - monthly, per kWh, per kW" sqref="D58 D63 D115 D120 D172 D177" xr:uid="{0169899F-61D5-4AEC-ADA5-7BFF6C59B225}">
      <formula1>"Monthly, per kWh, per kW"</formula1>
    </dataValidation>
    <dataValidation type="list" allowBlank="1" showInputMessage="1" showErrorMessage="1" sqref="E63 E120 E177 E44:E45 E47:E58 E101:E102 E104:E115 E158:E159 E161:E172 E35:E42 E92:E99 E149:E156 E23:E33 E80:E90 E137:E147" xr:uid="{CC1D4BA3-82B0-4D7F-A9D4-DD36E8FBFC97}">
      <formula1>#REF!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8" fitToHeight="0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rowBreaks count="2" manualBreakCount="2">
    <brk id="66" min="1" max="18" man="1"/>
    <brk id="123" min="1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190500</xdr:colOff>
                    <xdr:row>73</xdr:row>
                    <xdr:rowOff>114300</xdr:rowOff>
                  </from>
                  <to>
                    <xdr:col>18</xdr:col>
                    <xdr:colOff>95250</xdr:colOff>
                    <xdr:row>75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73</xdr:row>
                    <xdr:rowOff>184150</xdr:rowOff>
                  </from>
                  <to>
                    <xdr:col>10</xdr:col>
                    <xdr:colOff>552450</xdr:colOff>
                    <xdr:row>75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130</xdr:row>
                    <xdr:rowOff>152400</xdr:rowOff>
                  </from>
                  <to>
                    <xdr:col>10</xdr:col>
                    <xdr:colOff>647700</xdr:colOff>
                    <xdr:row>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171450</xdr:rowOff>
                  </from>
                  <to>
                    <xdr:col>10</xdr:col>
                    <xdr:colOff>508000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304800</xdr:colOff>
                    <xdr:row>130</xdr:row>
                    <xdr:rowOff>50800</xdr:rowOff>
                  </from>
                  <to>
                    <xdr:col>18</xdr:col>
                    <xdr:colOff>114300</xdr:colOff>
                    <xdr:row>132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514350</xdr:colOff>
                    <xdr:row>17</xdr:row>
                    <xdr:rowOff>19050</xdr:rowOff>
                  </from>
                  <to>
                    <xdr:col>15</xdr:col>
                    <xdr:colOff>114300</xdr:colOff>
                    <xdr:row>17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34D77-05F2-40FC-B20F-5013273236C0}">
  <sheetPr>
    <pageSetUpPr fitToPage="1"/>
  </sheetPr>
  <dimension ref="A1:BI229"/>
  <sheetViews>
    <sheetView zoomScale="70" zoomScaleNormal="70" workbookViewId="0">
      <selection activeCell="D183" sqref="D183"/>
    </sheetView>
  </sheetViews>
  <sheetFormatPr defaultColWidth="9.26953125" defaultRowHeight="14.5" x14ac:dyDescent="0.35"/>
  <cols>
    <col min="1" max="1" width="1.7265625" style="476" customWidth="1"/>
    <col min="2" max="2" width="129.453125" style="218" customWidth="1"/>
    <col min="3" max="3" width="1.54296875" style="218" customWidth="1"/>
    <col min="4" max="4" width="12.7265625" style="337" customWidth="1"/>
    <col min="5" max="5" width="1.7265625" style="218" customWidth="1"/>
    <col min="6" max="6" width="0.26953125" style="218" customWidth="1"/>
    <col min="7" max="7" width="11.81640625" style="218" customWidth="1"/>
    <col min="8" max="8" width="11.7265625" style="218" customWidth="1"/>
    <col min="9" max="9" width="12.26953125" style="218" bestFit="1" customWidth="1"/>
    <col min="10" max="10" width="1.453125" style="218" customWidth="1"/>
    <col min="11" max="11" width="11.7265625" style="218" customWidth="1"/>
    <col min="12" max="12" width="12" style="218" customWidth="1"/>
    <col min="13" max="13" width="12.26953125" style="218" bestFit="1" customWidth="1"/>
    <col min="14" max="14" width="1.453125" style="218" customWidth="1"/>
    <col min="15" max="15" width="10.26953125" style="218" customWidth="1"/>
    <col min="16" max="16" width="10.1796875" style="218" customWidth="1"/>
    <col min="17" max="17" width="1.26953125" style="218" customWidth="1"/>
    <col min="18" max="18" width="0.7265625" style="218" customWidth="1"/>
    <col min="19" max="19" width="1.26953125" style="218" customWidth="1"/>
    <col min="20" max="16384" width="9.26953125" style="218"/>
  </cols>
  <sheetData>
    <row r="1" spans="1:19" ht="20" x14ac:dyDescent="0.35">
      <c r="A1" s="524"/>
      <c r="B1" s="216"/>
      <c r="C1" s="216"/>
      <c r="D1" s="217"/>
      <c r="E1" s="216"/>
      <c r="F1" s="216"/>
      <c r="G1" s="216"/>
      <c r="H1" s="216"/>
      <c r="I1" s="215"/>
      <c r="J1" s="215"/>
      <c r="M1" s="219"/>
      <c r="N1" s="219">
        <v>1</v>
      </c>
      <c r="O1" s="219">
        <v>2</v>
      </c>
      <c r="P1" s="219"/>
      <c r="Q1" s="219"/>
    </row>
    <row r="2" spans="1:19" ht="17.5" x14ac:dyDescent="0.35">
      <c r="A2" s="525"/>
      <c r="B2" s="220"/>
      <c r="C2" s="220"/>
      <c r="D2" s="221"/>
      <c r="E2" s="220"/>
      <c r="F2" s="220"/>
      <c r="G2" s="220"/>
      <c r="H2" s="220"/>
      <c r="I2" s="215"/>
      <c r="J2" s="215"/>
      <c r="M2" s="219"/>
      <c r="N2" s="7"/>
      <c r="O2" s="7"/>
      <c r="P2" s="7"/>
      <c r="Q2" s="7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J3" s="215"/>
      <c r="N3" s="7"/>
      <c r="O3" s="7"/>
      <c r="P3" s="7"/>
      <c r="Q3" s="7"/>
    </row>
    <row r="4" spans="1:19" ht="17.5" x14ac:dyDescent="0.35">
      <c r="A4" s="525"/>
      <c r="B4" s="220"/>
      <c r="C4" s="220"/>
      <c r="D4" s="221"/>
      <c r="E4" s="220"/>
      <c r="F4" s="222"/>
      <c r="G4" s="222"/>
      <c r="H4" s="222"/>
      <c r="I4" s="215"/>
      <c r="J4" s="215"/>
      <c r="N4" s="7"/>
      <c r="O4" s="7"/>
      <c r="P4" s="7"/>
      <c r="Q4" s="7"/>
    </row>
    <row r="5" spans="1:19" ht="15.5" x14ac:dyDescent="0.35">
      <c r="A5" s="524"/>
      <c r="B5" s="215"/>
      <c r="C5" s="223"/>
      <c r="D5" s="224"/>
      <c r="E5" s="223"/>
      <c r="F5" s="215"/>
      <c r="G5" s="215"/>
      <c r="H5" s="215"/>
      <c r="I5" s="215"/>
      <c r="J5" s="215"/>
      <c r="N5" s="7"/>
      <c r="O5" s="7"/>
      <c r="P5" s="7"/>
      <c r="Q5" s="7"/>
    </row>
    <row r="6" spans="1:19" x14ac:dyDescent="0.35">
      <c r="A6" s="524"/>
      <c r="B6" s="215"/>
      <c r="C6" s="215"/>
      <c r="D6" s="225"/>
      <c r="E6" s="215"/>
      <c r="F6" s="215"/>
      <c r="G6" s="215"/>
      <c r="H6" s="215"/>
      <c r="I6" s="215"/>
      <c r="J6" s="215"/>
      <c r="N6" s="7"/>
      <c r="O6" s="7"/>
      <c r="P6" s="7"/>
      <c r="Q6" s="7"/>
    </row>
    <row r="7" spans="1:19" x14ac:dyDescent="0.35">
      <c r="A7" s="524"/>
      <c r="B7" s="215"/>
      <c r="C7" s="215"/>
      <c r="D7" s="225"/>
      <c r="E7" s="215"/>
      <c r="F7" s="215"/>
      <c r="G7" s="215"/>
      <c r="H7" s="215"/>
      <c r="I7" s="215"/>
      <c r="J7" s="215"/>
      <c r="N7" s="7"/>
      <c r="O7" s="7"/>
      <c r="P7" s="7"/>
      <c r="Q7" s="7"/>
    </row>
    <row r="8" spans="1:19" x14ac:dyDescent="0.35">
      <c r="A8" s="526"/>
      <c r="B8" s="215"/>
      <c r="C8" s="215"/>
      <c r="D8" s="225"/>
      <c r="E8" s="215"/>
      <c r="F8" s="215"/>
      <c r="G8" s="215"/>
      <c r="H8" s="215"/>
      <c r="I8" s="215"/>
      <c r="J8" s="215"/>
      <c r="N8" s="7"/>
      <c r="O8" s="7"/>
      <c r="P8" s="7"/>
      <c r="Q8" s="7"/>
    </row>
    <row r="9" spans="1:19" x14ac:dyDescent="0.35">
      <c r="A9" s="447"/>
      <c r="B9" s="227"/>
      <c r="C9" s="227"/>
      <c r="D9" s="228"/>
      <c r="E9" s="227"/>
      <c r="F9" s="227"/>
      <c r="G9" s="227"/>
      <c r="H9" s="227"/>
      <c r="N9" s="7"/>
      <c r="O9" s="7"/>
      <c r="P9" s="7"/>
      <c r="Q9" s="7"/>
    </row>
    <row r="10" spans="1:19" ht="18" x14ac:dyDescent="0.4">
      <c r="A10" s="447"/>
      <c r="B10" s="550" t="s">
        <v>0</v>
      </c>
      <c r="C10" s="550"/>
      <c r="D10" s="550"/>
      <c r="E10" s="550"/>
      <c r="F10" s="550"/>
      <c r="G10" s="550"/>
      <c r="H10" s="550"/>
      <c r="I10" s="550"/>
      <c r="J10" s="550"/>
      <c r="N10" s="7"/>
      <c r="O10" s="7"/>
      <c r="P10" s="7"/>
      <c r="Q10" s="7"/>
    </row>
    <row r="11" spans="1:19" ht="18" x14ac:dyDescent="0.4">
      <c r="A11" s="447"/>
      <c r="B11" s="550" t="s">
        <v>1</v>
      </c>
      <c r="C11" s="550"/>
      <c r="D11" s="550"/>
      <c r="E11" s="550"/>
      <c r="F11" s="550"/>
      <c r="G11" s="550"/>
      <c r="H11" s="550"/>
      <c r="I11" s="550"/>
      <c r="J11" s="550"/>
      <c r="N11" s="7">
        <v>2</v>
      </c>
    </row>
    <row r="12" spans="1:19" x14ac:dyDescent="0.35">
      <c r="A12" s="447"/>
      <c r="B12" s="227"/>
      <c r="C12" s="227"/>
      <c r="D12" s="228"/>
      <c r="E12" s="227"/>
      <c r="F12" s="227"/>
      <c r="G12" s="227"/>
      <c r="H12" s="227"/>
      <c r="N12" s="7"/>
    </row>
    <row r="13" spans="1:19" x14ac:dyDescent="0.35">
      <c r="A13" s="447"/>
      <c r="B13" s="227"/>
      <c r="C13" s="227"/>
      <c r="D13" s="228"/>
      <c r="E13" s="227"/>
      <c r="F13" s="227"/>
      <c r="G13" s="227"/>
      <c r="H13" s="227"/>
    </row>
    <row r="14" spans="1:19" ht="15.5" x14ac:dyDescent="0.35">
      <c r="A14" s="447"/>
      <c r="B14" s="229" t="s">
        <v>2</v>
      </c>
      <c r="C14" s="227"/>
      <c r="D14" s="551" t="s">
        <v>60</v>
      </c>
      <c r="E14" s="551"/>
      <c r="F14" s="551"/>
      <c r="G14" s="551"/>
      <c r="H14" s="551"/>
      <c r="I14" s="551"/>
      <c r="J14" s="551"/>
      <c r="K14" s="551"/>
      <c r="L14" s="551"/>
      <c r="M14" s="551"/>
    </row>
    <row r="15" spans="1:19" ht="15.5" x14ac:dyDescent="0.35">
      <c r="A15" s="447"/>
      <c r="B15" s="230"/>
      <c r="C15" s="227"/>
      <c r="D15" s="231"/>
      <c r="E15" s="231"/>
      <c r="F15" s="232"/>
      <c r="G15" s="232"/>
      <c r="H15" s="232"/>
      <c r="I15" s="232"/>
      <c r="J15" s="232"/>
      <c r="K15" s="233"/>
      <c r="L15" s="233"/>
      <c r="M15" s="232"/>
      <c r="N15" s="233"/>
      <c r="O15" s="233"/>
      <c r="P15" s="233"/>
      <c r="Q15" s="233"/>
      <c r="R15" s="233"/>
      <c r="S15" s="233"/>
    </row>
    <row r="16" spans="1:19" ht="15.5" x14ac:dyDescent="0.35">
      <c r="A16" s="447"/>
      <c r="B16" s="229" t="s">
        <v>4</v>
      </c>
      <c r="C16" s="227"/>
      <c r="D16" s="234" t="s">
        <v>5</v>
      </c>
      <c r="E16" s="231"/>
      <c r="F16" s="232"/>
      <c r="G16" s="233"/>
      <c r="H16" s="232"/>
      <c r="I16" s="235"/>
      <c r="J16" s="232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61" ht="15.5" x14ac:dyDescent="0.35">
      <c r="A17" s="447"/>
      <c r="B17" s="230"/>
      <c r="C17" s="227"/>
      <c r="D17" s="231"/>
      <c r="E17" s="231"/>
      <c r="F17" s="231"/>
      <c r="G17" s="231"/>
      <c r="H17" s="231"/>
      <c r="I17" s="231"/>
      <c r="J17" s="231"/>
    </row>
    <row r="18" spans="1:61" x14ac:dyDescent="0.35">
      <c r="A18" s="447"/>
      <c r="B18" s="239"/>
      <c r="C18" s="227"/>
      <c r="D18" s="240" t="s">
        <v>6</v>
      </c>
      <c r="E18" s="241"/>
      <c r="F18" s="227"/>
      <c r="G18" s="242">
        <v>300</v>
      </c>
      <c r="H18" s="241" t="s">
        <v>7</v>
      </c>
      <c r="I18" s="227"/>
      <c r="J18" s="227"/>
    </row>
    <row r="19" spans="1:61" x14ac:dyDescent="0.35">
      <c r="A19" s="447"/>
      <c r="B19" s="239"/>
      <c r="C19" s="227"/>
      <c r="D19" s="228"/>
      <c r="E19" s="227"/>
      <c r="F19" s="227"/>
      <c r="G19" s="227"/>
      <c r="H19" s="227"/>
      <c r="I19" s="243"/>
      <c r="J19" s="227"/>
    </row>
    <row r="20" spans="1:61" s="21" customFormat="1" x14ac:dyDescent="0.35">
      <c r="A20" s="521"/>
      <c r="B20" s="45"/>
      <c r="C20" s="19"/>
      <c r="D20" s="53"/>
      <c r="E20" s="52"/>
      <c r="F20" s="19"/>
      <c r="G20" s="541" t="s">
        <v>8</v>
      </c>
      <c r="H20" s="552"/>
      <c r="I20" s="542"/>
      <c r="J20" s="19"/>
      <c r="K20" s="541" t="s">
        <v>9</v>
      </c>
      <c r="L20" s="552"/>
      <c r="M20" s="542"/>
      <c r="N20" s="19"/>
      <c r="O20" s="541" t="s">
        <v>10</v>
      </c>
      <c r="P20" s="542"/>
      <c r="Q20" s="39"/>
      <c r="R20" s="39"/>
    </row>
    <row r="21" spans="1:61" ht="15" customHeight="1" x14ac:dyDescent="0.35">
      <c r="A21" s="447"/>
      <c r="B21" s="244"/>
      <c r="C21" s="227"/>
      <c r="D21" s="543" t="s">
        <v>11</v>
      </c>
      <c r="E21" s="240"/>
      <c r="F21" s="227"/>
      <c r="G21" s="245" t="s">
        <v>12</v>
      </c>
      <c r="H21" s="246" t="s">
        <v>13</v>
      </c>
      <c r="I21" s="247" t="s">
        <v>14</v>
      </c>
      <c r="J21" s="227"/>
      <c r="K21" s="248" t="s">
        <v>12</v>
      </c>
      <c r="L21" s="246" t="s">
        <v>13</v>
      </c>
      <c r="M21" s="247" t="s">
        <v>14</v>
      </c>
      <c r="N21" s="227"/>
      <c r="O21" s="545" t="s">
        <v>15</v>
      </c>
      <c r="P21" s="547" t="s">
        <v>16</v>
      </c>
      <c r="Q21" s="233"/>
      <c r="R21" s="233"/>
    </row>
    <row r="22" spans="1:61" x14ac:dyDescent="0.35">
      <c r="A22" s="447"/>
      <c r="B22" s="244"/>
      <c r="C22" s="227"/>
      <c r="D22" s="544"/>
      <c r="E22" s="240"/>
      <c r="F22" s="227"/>
      <c r="G22" s="249" t="s">
        <v>17</v>
      </c>
      <c r="H22" s="250"/>
      <c r="I22" s="250" t="s">
        <v>17</v>
      </c>
      <c r="J22" s="227"/>
      <c r="K22" s="251" t="s">
        <v>17</v>
      </c>
      <c r="L22" s="250"/>
      <c r="M22" s="250" t="s">
        <v>17</v>
      </c>
      <c r="N22" s="227"/>
      <c r="O22" s="546"/>
      <c r="P22" s="548"/>
      <c r="Q22" s="233"/>
      <c r="R22" s="233"/>
    </row>
    <row r="23" spans="1:61" s="21" customFormat="1" x14ac:dyDescent="0.35">
      <c r="A23" s="521"/>
      <c r="B23" s="59" t="s">
        <v>18</v>
      </c>
      <c r="C23" s="60"/>
      <c r="D23" s="61" t="s">
        <v>19</v>
      </c>
      <c r="E23" s="60"/>
      <c r="F23" s="27"/>
      <c r="G23" s="62">
        <v>32.9</v>
      </c>
      <c r="H23" s="63">
        <v>1</v>
      </c>
      <c r="I23" s="64">
        <f t="shared" ref="I23:I30" si="0">H23*G23</f>
        <v>32.9</v>
      </c>
      <c r="J23" s="65"/>
      <c r="K23" s="62">
        <v>33.29</v>
      </c>
      <c r="L23" s="63">
        <v>1</v>
      </c>
      <c r="M23" s="64">
        <f t="shared" ref="M23:M30" si="1">L23*K23</f>
        <v>33.29</v>
      </c>
      <c r="N23" s="65"/>
      <c r="O23" s="66">
        <f t="shared" ref="O23:O54" si="2">M23-I23</f>
        <v>0.39000000000000057</v>
      </c>
      <c r="P23" s="67">
        <f t="shared" ref="P23:P54" si="3">IF(OR(I23=0,M23=0),"",(O23/I23))</f>
        <v>1.1854103343465063E-2</v>
      </c>
      <c r="Q23" s="68"/>
      <c r="R23" s="68"/>
      <c r="S23" s="69"/>
    </row>
    <row r="24" spans="1:61" x14ac:dyDescent="0.35">
      <c r="A24" s="447"/>
      <c r="B24" s="252" t="s">
        <v>22</v>
      </c>
      <c r="C24" s="253"/>
      <c r="D24" s="254" t="s">
        <v>19</v>
      </c>
      <c r="E24" s="253"/>
      <c r="F24" s="255"/>
      <c r="G24" s="256">
        <v>-1.43</v>
      </c>
      <c r="H24" s="257">
        <v>1</v>
      </c>
      <c r="I24" s="258">
        <f t="shared" si="0"/>
        <v>-1.43</v>
      </c>
      <c r="J24" s="255"/>
      <c r="K24" s="256">
        <v>0</v>
      </c>
      <c r="L24" s="257">
        <v>1</v>
      </c>
      <c r="M24" s="258">
        <f t="shared" si="1"/>
        <v>0</v>
      </c>
      <c r="N24" s="255"/>
      <c r="O24" s="259">
        <f t="shared" si="2"/>
        <v>1.43</v>
      </c>
      <c r="P24" s="260" t="str">
        <f t="shared" si="3"/>
        <v/>
      </c>
      <c r="Q24" s="233"/>
      <c r="R24" s="233"/>
    </row>
    <row r="25" spans="1:61" x14ac:dyDescent="0.35">
      <c r="A25" s="447"/>
      <c r="B25" s="252" t="s">
        <v>23</v>
      </c>
      <c r="C25" s="253"/>
      <c r="D25" s="254" t="s">
        <v>19</v>
      </c>
      <c r="E25" s="253"/>
      <c r="F25" s="255"/>
      <c r="G25" s="256">
        <v>-0.23</v>
      </c>
      <c r="H25" s="261">
        <v>1</v>
      </c>
      <c r="I25" s="258">
        <f t="shared" si="0"/>
        <v>-0.23</v>
      </c>
      <c r="J25" s="255"/>
      <c r="K25" s="256">
        <v>0</v>
      </c>
      <c r="L25" s="261">
        <v>1</v>
      </c>
      <c r="M25" s="258">
        <f t="shared" si="1"/>
        <v>0</v>
      </c>
      <c r="N25" s="255"/>
      <c r="O25" s="259">
        <f t="shared" si="2"/>
        <v>0.23</v>
      </c>
      <c r="P25" s="260" t="str">
        <f t="shared" si="3"/>
        <v/>
      </c>
      <c r="Q25" s="233"/>
      <c r="R25" s="233"/>
    </row>
    <row r="26" spans="1:61" x14ac:dyDescent="0.35">
      <c r="A26" s="447"/>
      <c r="B26" s="252" t="s">
        <v>24</v>
      </c>
      <c r="C26" s="253"/>
      <c r="D26" s="254" t="s">
        <v>19</v>
      </c>
      <c r="E26" s="253"/>
      <c r="F26" s="255"/>
      <c r="G26" s="256">
        <v>-0.01</v>
      </c>
      <c r="H26" s="261">
        <v>1</v>
      </c>
      <c r="I26" s="258">
        <f t="shared" si="0"/>
        <v>-0.01</v>
      </c>
      <c r="J26" s="255"/>
      <c r="K26" s="256">
        <v>-0.01</v>
      </c>
      <c r="L26" s="261">
        <v>1</v>
      </c>
      <c r="M26" s="258">
        <f t="shared" si="1"/>
        <v>-0.01</v>
      </c>
      <c r="N26" s="255"/>
      <c r="O26" s="259">
        <f t="shared" si="2"/>
        <v>0</v>
      </c>
      <c r="P26" s="260">
        <f t="shared" si="3"/>
        <v>0</v>
      </c>
      <c r="Q26" s="487"/>
      <c r="R26" s="487"/>
      <c r="S26" s="488"/>
      <c r="T26" s="488"/>
      <c r="U26" s="488"/>
      <c r="V26" s="488"/>
      <c r="W26" s="488"/>
      <c r="X26" s="488"/>
      <c r="Y26" s="488"/>
      <c r="Z26" s="488"/>
      <c r="AA26" s="488"/>
      <c r="AB26" s="488"/>
      <c r="AC26" s="488"/>
      <c r="AD26" s="488"/>
      <c r="AE26" s="488"/>
      <c r="AF26" s="488"/>
      <c r="AG26" s="488"/>
      <c r="AH26" s="488"/>
      <c r="AI26" s="488"/>
      <c r="AJ26" s="488"/>
      <c r="AK26" s="488"/>
      <c r="AL26" s="488"/>
      <c r="AM26" s="488"/>
      <c r="AN26" s="488"/>
      <c r="AO26" s="488"/>
      <c r="AP26" s="488"/>
      <c r="AQ26" s="488"/>
      <c r="AR26" s="488"/>
      <c r="AS26" s="488"/>
      <c r="AT26" s="488"/>
      <c r="AU26" s="488"/>
      <c r="AV26" s="488"/>
      <c r="AW26" s="488"/>
      <c r="AX26" s="488"/>
      <c r="AY26" s="488"/>
      <c r="AZ26" s="488"/>
      <c r="BA26" s="488"/>
      <c r="BB26" s="488"/>
      <c r="BC26" s="488"/>
      <c r="BD26" s="488"/>
      <c r="BE26" s="488"/>
      <c r="BF26" s="488"/>
      <c r="BG26" s="488"/>
      <c r="BH26" s="488"/>
      <c r="BI26" s="488"/>
    </row>
    <row r="27" spans="1:61" x14ac:dyDescent="0.35">
      <c r="A27" s="447"/>
      <c r="B27" s="252" t="s">
        <v>25</v>
      </c>
      <c r="C27" s="253"/>
      <c r="D27" s="254" t="s">
        <v>19</v>
      </c>
      <c r="E27" s="253"/>
      <c r="F27" s="255"/>
      <c r="G27" s="256">
        <v>0</v>
      </c>
      <c r="H27" s="257">
        <v>1</v>
      </c>
      <c r="I27" s="258">
        <f t="shared" si="0"/>
        <v>0</v>
      </c>
      <c r="J27" s="255"/>
      <c r="K27" s="256">
        <v>-1.21</v>
      </c>
      <c r="L27" s="257">
        <v>1</v>
      </c>
      <c r="M27" s="258">
        <f t="shared" si="1"/>
        <v>-1.21</v>
      </c>
      <c r="N27" s="255"/>
      <c r="O27" s="259">
        <f t="shared" si="2"/>
        <v>-1.21</v>
      </c>
      <c r="P27" s="260" t="str">
        <f t="shared" si="3"/>
        <v/>
      </c>
      <c r="Q27" s="487"/>
      <c r="R27" s="487"/>
      <c r="S27" s="488"/>
      <c r="T27" s="488"/>
      <c r="U27" s="488"/>
      <c r="V27" s="488"/>
      <c r="W27" s="488"/>
      <c r="X27" s="488"/>
      <c r="Y27" s="488"/>
      <c r="Z27" s="488"/>
      <c r="AA27" s="488"/>
      <c r="AB27" s="488"/>
      <c r="AC27" s="488"/>
      <c r="AD27" s="488"/>
      <c r="AE27" s="488"/>
      <c r="AF27" s="488"/>
      <c r="AG27" s="488"/>
      <c r="AH27" s="488"/>
      <c r="AI27" s="488"/>
      <c r="AJ27" s="488"/>
      <c r="AK27" s="488"/>
      <c r="AL27" s="488"/>
      <c r="AM27" s="488"/>
      <c r="AN27" s="488"/>
      <c r="AO27" s="488"/>
      <c r="AP27" s="488"/>
      <c r="AQ27" s="488"/>
      <c r="AR27" s="488"/>
      <c r="AS27" s="488"/>
      <c r="AT27" s="488"/>
      <c r="AU27" s="488"/>
      <c r="AV27" s="488"/>
      <c r="AW27" s="488"/>
      <c r="AX27" s="488"/>
      <c r="AY27" s="488"/>
      <c r="AZ27" s="488"/>
      <c r="BA27" s="488"/>
      <c r="BB27" s="488"/>
      <c r="BC27" s="488"/>
      <c r="BD27" s="488"/>
      <c r="BE27" s="488"/>
      <c r="BF27" s="488"/>
      <c r="BG27" s="488"/>
      <c r="BH27" s="488"/>
      <c r="BI27" s="488"/>
    </row>
    <row r="28" spans="1:61" x14ac:dyDescent="0.35">
      <c r="A28" s="447"/>
      <c r="B28" s="252" t="s">
        <v>27</v>
      </c>
      <c r="C28" s="253"/>
      <c r="D28" s="254" t="s">
        <v>19</v>
      </c>
      <c r="E28" s="253"/>
      <c r="F28" s="255"/>
      <c r="G28" s="256">
        <v>-0.15</v>
      </c>
      <c r="H28" s="257">
        <v>1</v>
      </c>
      <c r="I28" s="258">
        <f t="shared" si="0"/>
        <v>-0.15</v>
      </c>
      <c r="J28" s="255"/>
      <c r="K28" s="256">
        <v>0</v>
      </c>
      <c r="L28" s="257">
        <v>1</v>
      </c>
      <c r="M28" s="258">
        <f t="shared" si="1"/>
        <v>0</v>
      </c>
      <c r="N28" s="255"/>
      <c r="O28" s="259">
        <f t="shared" si="2"/>
        <v>0.15</v>
      </c>
      <c r="P28" s="260" t="str">
        <f t="shared" si="3"/>
        <v/>
      </c>
      <c r="Q28" s="487"/>
      <c r="R28" s="487"/>
      <c r="S28" s="488"/>
      <c r="T28" s="488"/>
      <c r="U28" s="488"/>
      <c r="V28" s="488"/>
      <c r="W28" s="488"/>
      <c r="X28" s="488"/>
      <c r="Y28" s="488"/>
      <c r="Z28" s="488"/>
      <c r="AA28" s="488"/>
      <c r="AB28" s="488"/>
      <c r="AC28" s="488"/>
      <c r="AD28" s="488"/>
      <c r="AE28" s="488"/>
      <c r="AF28" s="488"/>
      <c r="AG28" s="488"/>
      <c r="AH28" s="488"/>
      <c r="AI28" s="488"/>
      <c r="AJ28" s="488"/>
      <c r="AK28" s="488"/>
      <c r="AL28" s="488"/>
      <c r="AM28" s="488"/>
      <c r="AN28" s="488"/>
      <c r="AO28" s="488"/>
      <c r="AP28" s="488"/>
      <c r="AQ28" s="488"/>
      <c r="AR28" s="488"/>
      <c r="AS28" s="488"/>
      <c r="AT28" s="488"/>
      <c r="AU28" s="488"/>
      <c r="AV28" s="488"/>
      <c r="AW28" s="488"/>
      <c r="AX28" s="488"/>
      <c r="AY28" s="488"/>
      <c r="AZ28" s="488"/>
      <c r="BA28" s="488"/>
      <c r="BB28" s="488"/>
      <c r="BC28" s="488"/>
      <c r="BD28" s="488"/>
      <c r="BE28" s="488"/>
      <c r="BF28" s="488"/>
      <c r="BG28" s="488"/>
      <c r="BH28" s="488"/>
      <c r="BI28" s="488"/>
    </row>
    <row r="29" spans="1:61" x14ac:dyDescent="0.35">
      <c r="A29" s="447"/>
      <c r="B29" s="252" t="s">
        <v>28</v>
      </c>
      <c r="C29" s="253"/>
      <c r="D29" s="254" t="s">
        <v>29</v>
      </c>
      <c r="E29" s="253"/>
      <c r="F29" s="255"/>
      <c r="G29" s="263"/>
      <c r="H29" s="264">
        <f>+$G$18</f>
        <v>300</v>
      </c>
      <c r="I29" s="265">
        <f t="shared" si="0"/>
        <v>0</v>
      </c>
      <c r="J29" s="255"/>
      <c r="K29" s="263"/>
      <c r="L29" s="264">
        <f>+$G$18</f>
        <v>300</v>
      </c>
      <c r="M29" s="265">
        <f t="shared" si="1"/>
        <v>0</v>
      </c>
      <c r="N29" s="255"/>
      <c r="O29" s="259">
        <f t="shared" si="2"/>
        <v>0</v>
      </c>
      <c r="P29" s="260" t="str">
        <f t="shared" si="3"/>
        <v/>
      </c>
      <c r="Q29" s="487"/>
      <c r="R29" s="487"/>
      <c r="S29" s="488"/>
      <c r="T29" s="488"/>
      <c r="U29" s="488"/>
      <c r="V29" s="488"/>
      <c r="W29" s="488"/>
      <c r="X29" s="488"/>
      <c r="Y29" s="488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488"/>
      <c r="AK29" s="488"/>
      <c r="AL29" s="488"/>
      <c r="AM29" s="488"/>
      <c r="AN29" s="488"/>
      <c r="AO29" s="488"/>
      <c r="AP29" s="488"/>
      <c r="AQ29" s="488"/>
      <c r="AR29" s="488"/>
      <c r="AS29" s="488"/>
      <c r="AT29" s="488"/>
      <c r="AU29" s="488"/>
      <c r="AV29" s="488"/>
      <c r="AW29" s="488"/>
      <c r="AX29" s="488"/>
      <c r="AY29" s="488"/>
      <c r="AZ29" s="488"/>
      <c r="BA29" s="488"/>
      <c r="BB29" s="488"/>
      <c r="BC29" s="488"/>
      <c r="BD29" s="488"/>
      <c r="BE29" s="488"/>
      <c r="BF29" s="488"/>
      <c r="BG29" s="488"/>
      <c r="BH29" s="488"/>
      <c r="BI29" s="488"/>
    </row>
    <row r="30" spans="1:61" s="21" customFormat="1" x14ac:dyDescent="0.35">
      <c r="A30" s="521"/>
      <c r="B30" s="77" t="s">
        <v>99</v>
      </c>
      <c r="C30" s="60"/>
      <c r="D30" s="61" t="s">
        <v>29</v>
      </c>
      <c r="E30" s="60"/>
      <c r="F30" s="27"/>
      <c r="G30" s="75">
        <v>1.2199999999999999E-3</v>
      </c>
      <c r="H30" s="76">
        <f>+$G$18</f>
        <v>300</v>
      </c>
      <c r="I30" s="64">
        <f t="shared" si="0"/>
        <v>0.36599999999999999</v>
      </c>
      <c r="J30" s="255"/>
      <c r="K30" s="75">
        <v>0</v>
      </c>
      <c r="L30" s="76">
        <f>+$G$18</f>
        <v>300</v>
      </c>
      <c r="M30" s="64">
        <f t="shared" si="1"/>
        <v>0</v>
      </c>
      <c r="N30" s="255"/>
      <c r="O30" s="66">
        <f t="shared" si="2"/>
        <v>-0.36599999999999999</v>
      </c>
      <c r="P30" s="67" t="str">
        <f t="shared" si="3"/>
        <v/>
      </c>
      <c r="Q30" s="489"/>
      <c r="R30" s="489"/>
      <c r="S30" s="490"/>
      <c r="T30" s="491"/>
      <c r="U30" s="491"/>
      <c r="V30" s="491"/>
      <c r="W30" s="491"/>
      <c r="X30" s="491"/>
      <c r="Y30" s="491"/>
      <c r="Z30" s="491"/>
      <c r="AA30" s="491"/>
      <c r="AB30" s="491"/>
      <c r="AC30" s="491"/>
      <c r="AD30" s="491"/>
      <c r="AE30" s="491"/>
      <c r="AF30" s="491"/>
      <c r="AG30" s="491"/>
      <c r="AH30" s="491"/>
      <c r="AI30" s="491"/>
      <c r="AJ30" s="491"/>
      <c r="AK30" s="491"/>
      <c r="AL30" s="491"/>
      <c r="AM30" s="491"/>
      <c r="AN30" s="491"/>
      <c r="AO30" s="491"/>
      <c r="AP30" s="491"/>
      <c r="AQ30" s="491"/>
      <c r="AR30" s="491"/>
      <c r="AS30" s="491"/>
      <c r="AT30" s="491"/>
      <c r="AU30" s="491"/>
      <c r="AV30" s="491"/>
      <c r="AW30" s="491"/>
      <c r="AX30" s="491"/>
      <c r="AY30" s="491"/>
      <c r="AZ30" s="491"/>
      <c r="BA30" s="491"/>
      <c r="BB30" s="491"/>
      <c r="BC30" s="491"/>
      <c r="BD30" s="491"/>
      <c r="BE30" s="491"/>
      <c r="BF30" s="491"/>
      <c r="BG30" s="491"/>
      <c r="BH30" s="491"/>
      <c r="BI30" s="491"/>
    </row>
    <row r="31" spans="1:61" s="274" customFormat="1" x14ac:dyDescent="0.35">
      <c r="A31" s="447"/>
      <c r="B31" s="156" t="s">
        <v>31</v>
      </c>
      <c r="C31" s="266"/>
      <c r="D31" s="267"/>
      <c r="E31" s="266"/>
      <c r="F31" s="268"/>
      <c r="G31" s="269"/>
      <c r="H31" s="270"/>
      <c r="I31" s="271">
        <f>SUM(I23:I30)</f>
        <v>31.445999999999998</v>
      </c>
      <c r="J31" s="255"/>
      <c r="K31" s="269"/>
      <c r="L31" s="270"/>
      <c r="M31" s="271">
        <f>SUM(M23:M30)</f>
        <v>32.07</v>
      </c>
      <c r="N31" s="255"/>
      <c r="O31" s="272">
        <f t="shared" si="2"/>
        <v>0.62400000000000233</v>
      </c>
      <c r="P31" s="273">
        <f t="shared" si="3"/>
        <v>1.9843541308910587E-2</v>
      </c>
      <c r="Q31" s="487"/>
      <c r="R31" s="487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88"/>
      <c r="AD31" s="488"/>
      <c r="AE31" s="488"/>
      <c r="AF31" s="488"/>
      <c r="AG31" s="488"/>
      <c r="AH31" s="488"/>
      <c r="AI31" s="488"/>
      <c r="AJ31" s="488"/>
      <c r="AK31" s="488"/>
      <c r="AL31" s="488"/>
      <c r="AM31" s="488"/>
      <c r="AN31" s="488"/>
      <c r="AO31" s="488"/>
      <c r="AP31" s="488"/>
      <c r="AQ31" s="488"/>
      <c r="AR31" s="488"/>
      <c r="AS31" s="488"/>
      <c r="AT31" s="488"/>
      <c r="AU31" s="488"/>
      <c r="AV31" s="488"/>
      <c r="AW31" s="488"/>
      <c r="AX31" s="488"/>
      <c r="AY31" s="488"/>
      <c r="AZ31" s="488"/>
      <c r="BA31" s="488"/>
      <c r="BB31" s="488"/>
      <c r="BC31" s="488"/>
      <c r="BD31" s="488"/>
      <c r="BE31" s="488"/>
      <c r="BF31" s="488"/>
      <c r="BG31" s="488"/>
      <c r="BH31" s="488"/>
      <c r="BI31" s="488"/>
    </row>
    <row r="32" spans="1:61" ht="15.75" customHeight="1" x14ac:dyDescent="0.35">
      <c r="A32" s="447"/>
      <c r="B32" s="71" t="s">
        <v>32</v>
      </c>
      <c r="C32" s="255"/>
      <c r="D32" s="254" t="s">
        <v>29</v>
      </c>
      <c r="E32" s="255"/>
      <c r="F32" s="255"/>
      <c r="G32" s="263">
        <v>0.10342000000000001</v>
      </c>
      <c r="H32" s="275">
        <f>$G$18*(1+G62)-$G$18</f>
        <v>8.8500000000000227</v>
      </c>
      <c r="I32" s="265">
        <f>H32*G32</f>
        <v>0.9152670000000025</v>
      </c>
      <c r="J32" s="255"/>
      <c r="K32" s="263">
        <f>+$G$32</f>
        <v>0.10342000000000001</v>
      </c>
      <c r="L32" s="275">
        <f>$G$18*(1+K62)-$G$18</f>
        <v>8.8500000000000227</v>
      </c>
      <c r="M32" s="265">
        <f>L32*K32</f>
        <v>0.9152670000000025</v>
      </c>
      <c r="N32" s="255"/>
      <c r="O32" s="259">
        <f t="shared" si="2"/>
        <v>0</v>
      </c>
      <c r="P32" s="260">
        <f t="shared" si="3"/>
        <v>0</v>
      </c>
      <c r="Q32" s="487"/>
      <c r="R32" s="487"/>
      <c r="S32" s="488"/>
      <c r="T32" s="488"/>
      <c r="U32" s="488"/>
      <c r="V32" s="488"/>
      <c r="W32" s="488"/>
      <c r="X32" s="488"/>
      <c r="Y32" s="488"/>
      <c r="Z32" s="488"/>
      <c r="AA32" s="488"/>
      <c r="AB32" s="488"/>
      <c r="AC32" s="488"/>
      <c r="AD32" s="488"/>
      <c r="AE32" s="488"/>
      <c r="AF32" s="488"/>
      <c r="AG32" s="488"/>
      <c r="AH32" s="488"/>
      <c r="AI32" s="488"/>
      <c r="AJ32" s="488"/>
      <c r="AK32" s="488"/>
      <c r="AL32" s="488"/>
      <c r="AM32" s="488"/>
      <c r="AN32" s="488"/>
      <c r="AO32" s="488"/>
      <c r="AP32" s="488"/>
      <c r="AQ32" s="488"/>
      <c r="AR32" s="488"/>
      <c r="AS32" s="488"/>
      <c r="AT32" s="488"/>
      <c r="AU32" s="488"/>
      <c r="AV32" s="488"/>
      <c r="AW32" s="488"/>
      <c r="AX32" s="488"/>
      <c r="AY32" s="488"/>
      <c r="AZ32" s="488"/>
      <c r="BA32" s="488"/>
      <c r="BB32" s="488"/>
      <c r="BC32" s="488"/>
      <c r="BD32" s="488"/>
      <c r="BE32" s="488"/>
      <c r="BF32" s="488"/>
      <c r="BG32" s="488"/>
      <c r="BH32" s="488"/>
      <c r="BI32" s="488"/>
    </row>
    <row r="33" spans="1:61" s="21" customFormat="1" ht="15.75" customHeight="1" x14ac:dyDescent="0.35">
      <c r="A33" s="521"/>
      <c r="B33" s="77" t="s">
        <v>33</v>
      </c>
      <c r="C33" s="60"/>
      <c r="D33" s="61" t="s">
        <v>29</v>
      </c>
      <c r="E33" s="60"/>
      <c r="F33" s="27"/>
      <c r="G33" s="88">
        <v>2.5000000000000001E-4</v>
      </c>
      <c r="H33" s="76">
        <f t="shared" ref="H33:H36" si="4">+$G$18</f>
        <v>300</v>
      </c>
      <c r="I33" s="265">
        <f t="shared" ref="I33:I38" si="5">H33*G33</f>
        <v>7.4999999999999997E-2</v>
      </c>
      <c r="J33" s="255"/>
      <c r="K33" s="88"/>
      <c r="L33" s="89"/>
      <c r="M33" s="265">
        <f t="shared" ref="M33:M38" si="6">L33*K33</f>
        <v>0</v>
      </c>
      <c r="N33" s="255"/>
      <c r="O33" s="259">
        <f t="shared" si="2"/>
        <v>-7.4999999999999997E-2</v>
      </c>
      <c r="P33" s="67" t="str">
        <f>IF(OR(I33=0,M33=0),"",(O33/I33))</f>
        <v/>
      </c>
      <c r="Q33" s="489"/>
      <c r="R33" s="489"/>
      <c r="S33" s="490"/>
      <c r="T33" s="491"/>
      <c r="U33" s="491"/>
      <c r="V33" s="491"/>
      <c r="W33" s="491"/>
      <c r="X33" s="491"/>
      <c r="Y33" s="491"/>
      <c r="Z33" s="491"/>
      <c r="AA33" s="491"/>
      <c r="AB33" s="491"/>
      <c r="AC33" s="491"/>
      <c r="AD33" s="491"/>
      <c r="AE33" s="491"/>
      <c r="AF33" s="491"/>
      <c r="AG33" s="491"/>
      <c r="AH33" s="491"/>
      <c r="AI33" s="491"/>
      <c r="AJ33" s="491"/>
      <c r="AK33" s="491"/>
      <c r="AL33" s="491"/>
      <c r="AM33" s="491"/>
      <c r="AN33" s="491"/>
      <c r="AO33" s="491"/>
      <c r="AP33" s="491"/>
      <c r="AQ33" s="491"/>
      <c r="AR33" s="491"/>
      <c r="AS33" s="491"/>
      <c r="AT33" s="491"/>
      <c r="AU33" s="491"/>
      <c r="AV33" s="491"/>
      <c r="AW33" s="491"/>
      <c r="AX33" s="491"/>
      <c r="AY33" s="491"/>
      <c r="AZ33" s="491"/>
      <c r="BA33" s="491"/>
      <c r="BB33" s="491"/>
      <c r="BC33" s="491"/>
      <c r="BD33" s="491"/>
      <c r="BE33" s="491"/>
      <c r="BF33" s="491"/>
      <c r="BG33" s="491"/>
      <c r="BH33" s="491"/>
      <c r="BI33" s="491"/>
    </row>
    <row r="34" spans="1:61" s="21" customFormat="1" ht="15.75" customHeight="1" x14ac:dyDescent="0.35">
      <c r="A34" s="521"/>
      <c r="B34" s="77" t="s">
        <v>34</v>
      </c>
      <c r="C34" s="60"/>
      <c r="D34" s="61" t="s">
        <v>29</v>
      </c>
      <c r="E34" s="60"/>
      <c r="F34" s="27"/>
      <c r="G34" s="88">
        <v>2.5000000000000001E-4</v>
      </c>
      <c r="H34" s="76">
        <f t="shared" si="4"/>
        <v>300</v>
      </c>
      <c r="I34" s="265">
        <f t="shared" si="5"/>
        <v>7.4999999999999997E-2</v>
      </c>
      <c r="J34" s="255"/>
      <c r="K34" s="88"/>
      <c r="L34" s="89"/>
      <c r="M34" s="265">
        <f t="shared" si="6"/>
        <v>0</v>
      </c>
      <c r="N34" s="255"/>
      <c r="O34" s="259">
        <f t="shared" si="2"/>
        <v>-7.4999999999999997E-2</v>
      </c>
      <c r="P34" s="67" t="str">
        <f t="shared" ref="P34:P38" si="7">IF(OR(I34=0,M34=0),"",(O34/I34))</f>
        <v/>
      </c>
      <c r="Q34" s="489"/>
      <c r="R34" s="489"/>
      <c r="S34" s="490"/>
      <c r="T34" s="491"/>
      <c r="U34" s="491"/>
      <c r="V34" s="491"/>
      <c r="W34" s="491"/>
      <c r="X34" s="491"/>
      <c r="Y34" s="491"/>
      <c r="Z34" s="491"/>
      <c r="AA34" s="491"/>
      <c r="AB34" s="491"/>
      <c r="AC34" s="491"/>
      <c r="AD34" s="491"/>
      <c r="AE34" s="491"/>
      <c r="AF34" s="491"/>
      <c r="AG34" s="491"/>
      <c r="AH34" s="491"/>
      <c r="AI34" s="491"/>
      <c r="AJ34" s="491"/>
      <c r="AK34" s="491"/>
      <c r="AL34" s="491"/>
      <c r="AM34" s="491"/>
      <c r="AN34" s="491"/>
      <c r="AO34" s="491"/>
      <c r="AP34" s="491"/>
      <c r="AQ34" s="491"/>
      <c r="AR34" s="491"/>
      <c r="AS34" s="491"/>
      <c r="AT34" s="491"/>
      <c r="AU34" s="491"/>
      <c r="AV34" s="491"/>
      <c r="AW34" s="491"/>
      <c r="AX34" s="491"/>
      <c r="AY34" s="491"/>
      <c r="AZ34" s="491"/>
      <c r="BA34" s="491"/>
      <c r="BB34" s="491"/>
      <c r="BC34" s="491"/>
      <c r="BD34" s="491"/>
      <c r="BE34" s="491"/>
      <c r="BF34" s="491"/>
      <c r="BG34" s="491"/>
      <c r="BH34" s="491"/>
      <c r="BI34" s="491"/>
    </row>
    <row r="35" spans="1:61" s="21" customFormat="1" ht="15.75" customHeight="1" x14ac:dyDescent="0.35">
      <c r="A35" s="521"/>
      <c r="B35" s="77" t="s">
        <v>35</v>
      </c>
      <c r="C35" s="60"/>
      <c r="D35" s="61" t="s">
        <v>29</v>
      </c>
      <c r="E35" s="60"/>
      <c r="F35" s="27"/>
      <c r="G35" s="88">
        <v>-9.0000000000000006E-5</v>
      </c>
      <c r="H35" s="76">
        <f t="shared" si="4"/>
        <v>300</v>
      </c>
      <c r="I35" s="265">
        <f t="shared" si="5"/>
        <v>-2.7000000000000003E-2</v>
      </c>
      <c r="J35" s="255"/>
      <c r="K35" s="88"/>
      <c r="L35" s="89"/>
      <c r="M35" s="265">
        <f t="shared" si="6"/>
        <v>0</v>
      </c>
      <c r="N35" s="255"/>
      <c r="O35" s="259">
        <f t="shared" si="2"/>
        <v>2.7000000000000003E-2</v>
      </c>
      <c r="P35" s="67" t="str">
        <f>IF(OR(I35=0,M35=0),"",(O35/I35))</f>
        <v/>
      </c>
      <c r="Q35" s="489"/>
      <c r="R35" s="489"/>
      <c r="S35" s="490"/>
      <c r="T35" s="491"/>
      <c r="U35" s="491"/>
      <c r="V35" s="491"/>
      <c r="W35" s="491"/>
      <c r="X35" s="491"/>
      <c r="Y35" s="491"/>
      <c r="Z35" s="491"/>
      <c r="AA35" s="491"/>
      <c r="AB35" s="491"/>
      <c r="AC35" s="491"/>
      <c r="AD35" s="491"/>
      <c r="AE35" s="491"/>
      <c r="AF35" s="491"/>
      <c r="AG35" s="491"/>
      <c r="AH35" s="491"/>
      <c r="AI35" s="491"/>
      <c r="AJ35" s="491"/>
      <c r="AK35" s="491"/>
      <c r="AL35" s="491"/>
      <c r="AM35" s="491"/>
      <c r="AN35" s="491"/>
      <c r="AO35" s="491"/>
      <c r="AP35" s="491"/>
      <c r="AQ35" s="491"/>
      <c r="AR35" s="491"/>
      <c r="AS35" s="491"/>
      <c r="AT35" s="491"/>
      <c r="AU35" s="491"/>
      <c r="AV35" s="491"/>
      <c r="AW35" s="491"/>
      <c r="AX35" s="491"/>
      <c r="AY35" s="491"/>
      <c r="AZ35" s="491"/>
      <c r="BA35" s="491"/>
      <c r="BB35" s="491"/>
      <c r="BC35" s="491"/>
      <c r="BD35" s="491"/>
      <c r="BE35" s="491"/>
      <c r="BF35" s="491"/>
      <c r="BG35" s="491"/>
      <c r="BH35" s="491"/>
      <c r="BI35" s="491"/>
    </row>
    <row r="36" spans="1:61" s="21" customFormat="1" ht="15.75" customHeight="1" x14ac:dyDescent="0.35">
      <c r="A36" s="521"/>
      <c r="B36" s="77" t="s">
        <v>36</v>
      </c>
      <c r="C36" s="60"/>
      <c r="D36" s="61" t="s">
        <v>29</v>
      </c>
      <c r="E36" s="60"/>
      <c r="F36" s="27"/>
      <c r="G36" s="88">
        <v>-2.0000000000000002E-5</v>
      </c>
      <c r="H36" s="76">
        <f t="shared" si="4"/>
        <v>300</v>
      </c>
      <c r="I36" s="265">
        <f t="shared" si="5"/>
        <v>-6.0000000000000001E-3</v>
      </c>
      <c r="J36" s="255"/>
      <c r="K36" s="88"/>
      <c r="L36" s="89"/>
      <c r="M36" s="265">
        <f t="shared" si="6"/>
        <v>0</v>
      </c>
      <c r="N36" s="255"/>
      <c r="O36" s="259">
        <f t="shared" si="2"/>
        <v>6.0000000000000001E-3</v>
      </c>
      <c r="P36" s="67" t="str">
        <f t="shared" si="7"/>
        <v/>
      </c>
      <c r="Q36" s="489"/>
      <c r="R36" s="489"/>
      <c r="S36" s="490"/>
      <c r="T36" s="491"/>
      <c r="U36" s="491"/>
      <c r="V36" s="491"/>
      <c r="W36" s="491"/>
      <c r="X36" s="491"/>
      <c r="Y36" s="491"/>
      <c r="Z36" s="491"/>
      <c r="AA36" s="491"/>
      <c r="AB36" s="491"/>
      <c r="AC36" s="491"/>
      <c r="AD36" s="491"/>
      <c r="AE36" s="491"/>
      <c r="AF36" s="491"/>
      <c r="AG36" s="491"/>
      <c r="AH36" s="491"/>
      <c r="AI36" s="491"/>
      <c r="AJ36" s="491"/>
      <c r="AK36" s="491"/>
      <c r="AL36" s="491"/>
      <c r="AM36" s="491"/>
      <c r="AN36" s="491"/>
      <c r="AO36" s="491"/>
      <c r="AP36" s="491"/>
      <c r="AQ36" s="491"/>
      <c r="AR36" s="491"/>
      <c r="AS36" s="491"/>
      <c r="AT36" s="491"/>
      <c r="AU36" s="491"/>
      <c r="AV36" s="491"/>
      <c r="AW36" s="491"/>
      <c r="AX36" s="491"/>
      <c r="AY36" s="491"/>
      <c r="AZ36" s="491"/>
      <c r="BA36" s="491"/>
      <c r="BB36" s="491"/>
      <c r="BC36" s="491"/>
      <c r="BD36" s="491"/>
      <c r="BE36" s="491"/>
      <c r="BF36" s="491"/>
      <c r="BG36" s="491"/>
      <c r="BH36" s="491"/>
      <c r="BI36" s="491"/>
    </row>
    <row r="37" spans="1:61" s="21" customFormat="1" ht="15.75" customHeight="1" x14ac:dyDescent="0.35">
      <c r="A37" s="521"/>
      <c r="B37" s="77" t="s">
        <v>37</v>
      </c>
      <c r="C37" s="60"/>
      <c r="D37" s="61" t="s">
        <v>29</v>
      </c>
      <c r="E37" s="60"/>
      <c r="F37" s="27"/>
      <c r="G37" s="88">
        <v>2.3900000000000002E-3</v>
      </c>
      <c r="H37" s="76"/>
      <c r="I37" s="265">
        <f t="shared" si="5"/>
        <v>0</v>
      </c>
      <c r="J37" s="255"/>
      <c r="K37" s="88"/>
      <c r="L37" s="89"/>
      <c r="M37" s="265">
        <f t="shared" si="6"/>
        <v>0</v>
      </c>
      <c r="N37" s="255"/>
      <c r="O37" s="259">
        <f t="shared" si="2"/>
        <v>0</v>
      </c>
      <c r="P37" s="67" t="str">
        <f>IF(OR(I37=0,M37=0),"",(O37/I37))</f>
        <v/>
      </c>
      <c r="Q37" s="489"/>
      <c r="R37" s="489"/>
      <c r="S37" s="490"/>
      <c r="T37" s="491"/>
      <c r="U37" s="491"/>
      <c r="V37" s="491"/>
      <c r="W37" s="491"/>
      <c r="X37" s="491"/>
      <c r="Y37" s="491"/>
      <c r="Z37" s="491"/>
      <c r="AA37" s="491"/>
      <c r="AB37" s="491"/>
      <c r="AC37" s="491"/>
      <c r="AD37" s="491"/>
      <c r="AE37" s="491"/>
      <c r="AF37" s="491"/>
      <c r="AG37" s="491"/>
      <c r="AH37" s="491"/>
      <c r="AI37" s="491"/>
      <c r="AJ37" s="491"/>
      <c r="AK37" s="491"/>
      <c r="AL37" s="491"/>
      <c r="AM37" s="491"/>
      <c r="AN37" s="491"/>
      <c r="AO37" s="491"/>
      <c r="AP37" s="491"/>
      <c r="AQ37" s="491"/>
      <c r="AR37" s="491"/>
      <c r="AS37" s="491"/>
      <c r="AT37" s="491"/>
      <c r="AU37" s="491"/>
      <c r="AV37" s="491"/>
      <c r="AW37" s="491"/>
      <c r="AX37" s="491"/>
      <c r="AY37" s="491"/>
      <c r="AZ37" s="491"/>
      <c r="BA37" s="491"/>
      <c r="BB37" s="491"/>
      <c r="BC37" s="491"/>
      <c r="BD37" s="491"/>
      <c r="BE37" s="491"/>
      <c r="BF37" s="491"/>
      <c r="BG37" s="491"/>
      <c r="BH37" s="491"/>
      <c r="BI37" s="491"/>
    </row>
    <row r="38" spans="1:61" s="21" customFormat="1" ht="15.75" customHeight="1" x14ac:dyDescent="0.35">
      <c r="A38" s="521"/>
      <c r="B38" s="77" t="s">
        <v>38</v>
      </c>
      <c r="C38" s="60"/>
      <c r="D38" s="61" t="s">
        <v>29</v>
      </c>
      <c r="E38" s="60"/>
      <c r="F38" s="27"/>
      <c r="G38" s="88">
        <v>-1.5900000000000001E-3</v>
      </c>
      <c r="H38" s="76"/>
      <c r="I38" s="265">
        <f t="shared" si="5"/>
        <v>0</v>
      </c>
      <c r="J38" s="255"/>
      <c r="K38" s="88"/>
      <c r="L38" s="89"/>
      <c r="M38" s="265">
        <f t="shared" si="6"/>
        <v>0</v>
      </c>
      <c r="N38" s="255"/>
      <c r="O38" s="259">
        <f t="shared" si="2"/>
        <v>0</v>
      </c>
      <c r="P38" s="67" t="str">
        <f t="shared" si="7"/>
        <v/>
      </c>
      <c r="Q38" s="489"/>
      <c r="R38" s="489"/>
      <c r="S38" s="490"/>
      <c r="T38" s="491"/>
      <c r="U38" s="491"/>
      <c r="V38" s="491"/>
      <c r="W38" s="491"/>
      <c r="X38" s="491"/>
      <c r="Y38" s="491"/>
      <c r="Z38" s="491"/>
      <c r="AA38" s="491"/>
      <c r="AB38" s="491"/>
      <c r="AC38" s="491"/>
      <c r="AD38" s="491"/>
      <c r="AE38" s="491"/>
      <c r="AF38" s="491"/>
      <c r="AG38" s="491"/>
      <c r="AH38" s="491"/>
      <c r="AI38" s="491"/>
      <c r="AJ38" s="491"/>
      <c r="AK38" s="491"/>
      <c r="AL38" s="491"/>
      <c r="AM38" s="491"/>
      <c r="AN38" s="491"/>
      <c r="AO38" s="491"/>
      <c r="AP38" s="491"/>
      <c r="AQ38" s="491"/>
      <c r="AR38" s="491"/>
      <c r="AS38" s="491"/>
      <c r="AT38" s="491"/>
      <c r="AU38" s="491"/>
      <c r="AV38" s="491"/>
      <c r="AW38" s="491"/>
      <c r="AX38" s="491"/>
      <c r="AY38" s="491"/>
      <c r="AZ38" s="491"/>
      <c r="BA38" s="491"/>
      <c r="BB38" s="491"/>
      <c r="BC38" s="491"/>
      <c r="BD38" s="491"/>
      <c r="BE38" s="491"/>
      <c r="BF38" s="491"/>
      <c r="BG38" s="491"/>
      <c r="BH38" s="491"/>
      <c r="BI38" s="491"/>
    </row>
    <row r="39" spans="1:61" ht="15.75" customHeight="1" x14ac:dyDescent="0.35">
      <c r="A39" s="447"/>
      <c r="B39" s="252" t="s">
        <v>98</v>
      </c>
      <c r="C39" s="253"/>
      <c r="D39" s="254" t="s">
        <v>19</v>
      </c>
      <c r="E39" s="253"/>
      <c r="F39" s="255"/>
      <c r="G39" s="276">
        <v>0.56219178082191779</v>
      </c>
      <c r="H39" s="261">
        <v>1</v>
      </c>
      <c r="I39" s="258">
        <f>H39*G39</f>
        <v>0.56219178082191779</v>
      </c>
      <c r="J39" s="255"/>
      <c r="K39" s="276">
        <f>+$G$39</f>
        <v>0.56219178082191779</v>
      </c>
      <c r="L39" s="261">
        <v>1</v>
      </c>
      <c r="M39" s="258">
        <f>L39*K39</f>
        <v>0.56219178082191779</v>
      </c>
      <c r="N39" s="255"/>
      <c r="O39" s="259">
        <f t="shared" si="2"/>
        <v>0</v>
      </c>
      <c r="P39" s="260">
        <f t="shared" si="3"/>
        <v>0</v>
      </c>
      <c r="Q39" s="487"/>
      <c r="R39" s="487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8"/>
      <c r="AJ39" s="488"/>
      <c r="AK39" s="488"/>
      <c r="AL39" s="488"/>
      <c r="AM39" s="488"/>
      <c r="AN39" s="488"/>
      <c r="AO39" s="488"/>
      <c r="AP39" s="488"/>
      <c r="AQ39" s="488"/>
      <c r="AR39" s="488"/>
      <c r="AS39" s="488"/>
      <c r="AT39" s="488"/>
      <c r="AU39" s="488"/>
      <c r="AV39" s="488"/>
      <c r="AW39" s="488"/>
      <c r="AX39" s="488"/>
      <c r="AY39" s="488"/>
      <c r="AZ39" s="488"/>
      <c r="BA39" s="488"/>
      <c r="BB39" s="488"/>
      <c r="BC39" s="488"/>
      <c r="BD39" s="488"/>
      <c r="BE39" s="488"/>
      <c r="BF39" s="488"/>
      <c r="BG39" s="488"/>
      <c r="BH39" s="488"/>
      <c r="BI39" s="488"/>
    </row>
    <row r="40" spans="1:61" s="274" customFormat="1" x14ac:dyDescent="0.35">
      <c r="A40" s="447"/>
      <c r="B40" s="277" t="s">
        <v>39</v>
      </c>
      <c r="C40" s="278"/>
      <c r="D40" s="279"/>
      <c r="E40" s="278"/>
      <c r="F40" s="268"/>
      <c r="G40" s="280"/>
      <c r="H40" s="281"/>
      <c r="I40" s="282">
        <f>SUM(I32:I39)+I31</f>
        <v>33.040458780821922</v>
      </c>
      <c r="J40" s="255"/>
      <c r="K40" s="280"/>
      <c r="L40" s="281"/>
      <c r="M40" s="282">
        <f>SUM(M32:M39)+M31</f>
        <v>33.54745878082192</v>
      </c>
      <c r="N40" s="255"/>
      <c r="O40" s="272">
        <f t="shared" si="2"/>
        <v>0.5069999999999979</v>
      </c>
      <c r="P40" s="273">
        <f t="shared" si="3"/>
        <v>1.5344823247257151E-2</v>
      </c>
      <c r="Q40" s="487"/>
      <c r="R40" s="487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/>
      <c r="AE40" s="488"/>
      <c r="AF40" s="488"/>
      <c r="AG40" s="488"/>
      <c r="AH40" s="488"/>
      <c r="AI40" s="488"/>
      <c r="AJ40" s="488"/>
      <c r="AK40" s="488"/>
      <c r="AL40" s="488"/>
      <c r="AM40" s="488"/>
      <c r="AN40" s="488"/>
      <c r="AO40" s="488"/>
      <c r="AP40" s="488"/>
      <c r="AQ40" s="488"/>
      <c r="AR40" s="488"/>
      <c r="AS40" s="488"/>
      <c r="AT40" s="488"/>
      <c r="AU40" s="488"/>
      <c r="AV40" s="488"/>
      <c r="AW40" s="488"/>
      <c r="AX40" s="488"/>
      <c r="AY40" s="488"/>
      <c r="AZ40" s="488"/>
      <c r="BA40" s="488"/>
      <c r="BB40" s="488"/>
      <c r="BC40" s="488"/>
      <c r="BD40" s="488"/>
      <c r="BE40" s="488"/>
      <c r="BF40" s="488"/>
      <c r="BG40" s="488"/>
      <c r="BH40" s="488"/>
      <c r="BI40" s="488"/>
    </row>
    <row r="41" spans="1:61" x14ac:dyDescent="0.35">
      <c r="A41" s="447"/>
      <c r="B41" s="283" t="s">
        <v>40</v>
      </c>
      <c r="C41" s="255"/>
      <c r="D41" s="254" t="s">
        <v>29</v>
      </c>
      <c r="E41" s="255"/>
      <c r="F41" s="255"/>
      <c r="G41" s="263">
        <v>8.2100000000000003E-3</v>
      </c>
      <c r="H41" s="284">
        <f>$G$18*(1+G62)</f>
        <v>308.85000000000002</v>
      </c>
      <c r="I41" s="265">
        <f>H41*G41</f>
        <v>2.5356585000000003</v>
      </c>
      <c r="J41" s="255"/>
      <c r="K41" s="263">
        <v>1.041685543636112E-2</v>
      </c>
      <c r="L41" s="284">
        <f>$G$18*(1+K62)</f>
        <v>308.85000000000002</v>
      </c>
      <c r="M41" s="265">
        <f>L41*K41</f>
        <v>3.2172458015201322</v>
      </c>
      <c r="N41" s="255"/>
      <c r="O41" s="259">
        <f t="shared" si="2"/>
        <v>0.68158730152013192</v>
      </c>
      <c r="P41" s="260">
        <f t="shared" si="3"/>
        <v>0.2688009057687113</v>
      </c>
      <c r="Q41" s="487"/>
      <c r="R41" s="487"/>
      <c r="S41" s="488"/>
      <c r="T41" s="488"/>
      <c r="U41" s="488"/>
      <c r="V41" s="488"/>
      <c r="W41" s="488"/>
      <c r="X41" s="488"/>
      <c r="Y41" s="488"/>
      <c r="Z41" s="488"/>
      <c r="AA41" s="488"/>
      <c r="AB41" s="488"/>
      <c r="AC41" s="488"/>
      <c r="AD41" s="488"/>
      <c r="AE41" s="488"/>
      <c r="AF41" s="488"/>
      <c r="AG41" s="488"/>
      <c r="AH41" s="488"/>
      <c r="AI41" s="488"/>
      <c r="AJ41" s="488"/>
      <c r="AK41" s="488"/>
      <c r="AL41" s="488"/>
      <c r="AM41" s="488"/>
      <c r="AN41" s="488"/>
      <c r="AO41" s="488"/>
      <c r="AP41" s="488"/>
      <c r="AQ41" s="488"/>
      <c r="AR41" s="488"/>
      <c r="AS41" s="488"/>
      <c r="AT41" s="488"/>
      <c r="AU41" s="488"/>
      <c r="AV41" s="488"/>
      <c r="AW41" s="488"/>
      <c r="AX41" s="488"/>
      <c r="AY41" s="488"/>
      <c r="AZ41" s="488"/>
      <c r="BA41" s="488"/>
      <c r="BB41" s="488"/>
      <c r="BC41" s="488"/>
      <c r="BD41" s="488"/>
      <c r="BE41" s="488"/>
      <c r="BF41" s="488"/>
      <c r="BG41" s="488"/>
      <c r="BH41" s="488"/>
      <c r="BI41" s="488"/>
    </row>
    <row r="42" spans="1:61" x14ac:dyDescent="0.35">
      <c r="A42" s="447"/>
      <c r="B42" s="285" t="s">
        <v>41</v>
      </c>
      <c r="C42" s="255"/>
      <c r="D42" s="254" t="s">
        <v>29</v>
      </c>
      <c r="E42" s="255"/>
      <c r="F42" s="255"/>
      <c r="G42" s="263">
        <v>6.62E-3</v>
      </c>
      <c r="H42" s="275">
        <f>+H41</f>
        <v>308.85000000000002</v>
      </c>
      <c r="I42" s="265">
        <f>H42*G42</f>
        <v>2.0445870000000004</v>
      </c>
      <c r="J42" s="255"/>
      <c r="K42" s="263">
        <v>6.9324611781121804E-3</v>
      </c>
      <c r="L42" s="275">
        <f>+L41</f>
        <v>308.85000000000002</v>
      </c>
      <c r="M42" s="265">
        <f>L42*K42</f>
        <v>2.141090634859947</v>
      </c>
      <c r="N42" s="255"/>
      <c r="O42" s="259">
        <f t="shared" si="2"/>
        <v>9.6503634859946619E-2</v>
      </c>
      <c r="P42" s="260">
        <f t="shared" si="3"/>
        <v>4.7199573732957613E-2</v>
      </c>
      <c r="Q42" s="487"/>
      <c r="R42" s="487"/>
      <c r="S42" s="488"/>
      <c r="T42" s="488"/>
      <c r="U42" s="488"/>
      <c r="V42" s="488"/>
      <c r="W42" s="488"/>
      <c r="X42" s="488"/>
      <c r="Y42" s="488"/>
      <c r="Z42" s="488"/>
      <c r="AA42" s="488"/>
      <c r="AB42" s="488"/>
      <c r="AC42" s="488"/>
      <c r="AD42" s="488"/>
      <c r="AE42" s="488"/>
      <c r="AF42" s="488"/>
      <c r="AG42" s="488"/>
      <c r="AH42" s="488"/>
      <c r="AI42" s="488"/>
      <c r="AJ42" s="488"/>
      <c r="AK42" s="488"/>
      <c r="AL42" s="488"/>
      <c r="AM42" s="488"/>
      <c r="AN42" s="488"/>
      <c r="AO42" s="488"/>
      <c r="AP42" s="488"/>
      <c r="AQ42" s="488"/>
      <c r="AR42" s="488"/>
      <c r="AS42" s="488"/>
      <c r="AT42" s="488"/>
      <c r="AU42" s="488"/>
      <c r="AV42" s="488"/>
      <c r="AW42" s="488"/>
      <c r="AX42" s="488"/>
      <c r="AY42" s="488"/>
      <c r="AZ42" s="488"/>
      <c r="BA42" s="488"/>
      <c r="BB42" s="488"/>
      <c r="BC42" s="488"/>
      <c r="BD42" s="488"/>
      <c r="BE42" s="488"/>
      <c r="BF42" s="488"/>
      <c r="BG42" s="488"/>
      <c r="BH42" s="488"/>
      <c r="BI42" s="488"/>
    </row>
    <row r="43" spans="1:61" s="274" customFormat="1" x14ac:dyDescent="0.35">
      <c r="A43" s="447"/>
      <c r="B43" s="277" t="s">
        <v>42</v>
      </c>
      <c r="C43" s="266"/>
      <c r="D43" s="286"/>
      <c r="E43" s="266"/>
      <c r="F43" s="287"/>
      <c r="G43" s="288"/>
      <c r="H43" s="289"/>
      <c r="I43" s="282">
        <f>SUM(I40:I42)</f>
        <v>37.620704280821919</v>
      </c>
      <c r="J43" s="255"/>
      <c r="K43" s="288"/>
      <c r="L43" s="289"/>
      <c r="M43" s="282">
        <f>SUM(M40:M42)</f>
        <v>38.905795217201998</v>
      </c>
      <c r="N43" s="255"/>
      <c r="O43" s="272">
        <f t="shared" si="2"/>
        <v>1.2850909363800795</v>
      </c>
      <c r="P43" s="273">
        <f t="shared" si="3"/>
        <v>3.4159140849343066E-2</v>
      </c>
      <c r="Q43" s="487"/>
      <c r="R43" s="487"/>
      <c r="S43" s="488"/>
      <c r="T43" s="488"/>
      <c r="U43" s="488"/>
      <c r="V43" s="488"/>
      <c r="W43" s="488"/>
      <c r="X43" s="488"/>
      <c r="Y43" s="488"/>
      <c r="Z43" s="488"/>
      <c r="AA43" s="488"/>
      <c r="AB43" s="488"/>
      <c r="AC43" s="488"/>
      <c r="AD43" s="488"/>
      <c r="AE43" s="488"/>
      <c r="AF43" s="488"/>
      <c r="AG43" s="488"/>
      <c r="AH43" s="488"/>
      <c r="AI43" s="488"/>
      <c r="AJ43" s="488"/>
      <c r="AK43" s="488"/>
      <c r="AL43" s="488"/>
      <c r="AM43" s="488"/>
      <c r="AN43" s="488"/>
      <c r="AO43" s="488"/>
      <c r="AP43" s="488"/>
      <c r="AQ43" s="488"/>
      <c r="AR43" s="488"/>
      <c r="AS43" s="488"/>
      <c r="AT43" s="488"/>
      <c r="AU43" s="488"/>
      <c r="AV43" s="488"/>
      <c r="AW43" s="488"/>
      <c r="AX43" s="488"/>
      <c r="AY43" s="488"/>
      <c r="AZ43" s="488"/>
      <c r="BA43" s="488"/>
      <c r="BB43" s="488"/>
      <c r="BC43" s="488"/>
      <c r="BD43" s="488"/>
      <c r="BE43" s="488"/>
      <c r="BF43" s="488"/>
      <c r="BG43" s="488"/>
      <c r="BH43" s="488"/>
      <c r="BI43" s="488"/>
    </row>
    <row r="44" spans="1:61" x14ac:dyDescent="0.35">
      <c r="A44" s="447"/>
      <c r="B44" s="285" t="s">
        <v>43</v>
      </c>
      <c r="C44" s="255"/>
      <c r="D44" s="254" t="s">
        <v>29</v>
      </c>
      <c r="E44" s="255"/>
      <c r="F44" s="255"/>
      <c r="G44" s="290">
        <v>3.0000000000000001E-3</v>
      </c>
      <c r="H44" s="275">
        <f>+H41</f>
        <v>308.85000000000002</v>
      </c>
      <c r="I44" s="265">
        <f t="shared" ref="I44:I54" si="8">H44*G44</f>
        <v>0.9265500000000001</v>
      </c>
      <c r="J44" s="255"/>
      <c r="K44" s="290">
        <f>$G$44</f>
        <v>3.0000000000000001E-3</v>
      </c>
      <c r="L44" s="275">
        <f>+L41</f>
        <v>308.85000000000002</v>
      </c>
      <c r="M44" s="265">
        <f t="shared" ref="M44:M54" si="9">L44*K44</f>
        <v>0.9265500000000001</v>
      </c>
      <c r="N44" s="255"/>
      <c r="O44" s="259">
        <f t="shared" si="2"/>
        <v>0</v>
      </c>
      <c r="P44" s="260">
        <f t="shared" si="3"/>
        <v>0</v>
      </c>
      <c r="Q44" s="487"/>
      <c r="R44" s="487"/>
      <c r="S44" s="488"/>
      <c r="T44" s="488"/>
      <c r="U44" s="488"/>
      <c r="V44" s="488"/>
      <c r="W44" s="488"/>
      <c r="X44" s="488"/>
      <c r="Y44" s="488"/>
      <c r="Z44" s="488"/>
      <c r="AA44" s="488"/>
      <c r="AB44" s="488"/>
      <c r="AC44" s="488"/>
      <c r="AD44" s="488"/>
      <c r="AE44" s="488"/>
      <c r="AF44" s="488"/>
      <c r="AG44" s="488"/>
      <c r="AH44" s="488"/>
      <c r="AI44" s="488"/>
      <c r="AJ44" s="488"/>
      <c r="AK44" s="488"/>
      <c r="AL44" s="488"/>
      <c r="AM44" s="488"/>
      <c r="AN44" s="488"/>
      <c r="AO44" s="488"/>
      <c r="AP44" s="488"/>
      <c r="AQ44" s="488"/>
      <c r="AR44" s="488"/>
      <c r="AS44" s="488"/>
      <c r="AT44" s="488"/>
      <c r="AU44" s="488"/>
      <c r="AV44" s="488"/>
      <c r="AW44" s="488"/>
      <c r="AX44" s="488"/>
      <c r="AY44" s="488"/>
      <c r="AZ44" s="488"/>
      <c r="BA44" s="488"/>
      <c r="BB44" s="488"/>
      <c r="BC44" s="488"/>
      <c r="BD44" s="488"/>
      <c r="BE44" s="488"/>
      <c r="BF44" s="488"/>
      <c r="BG44" s="488"/>
      <c r="BH44" s="488"/>
      <c r="BI44" s="488"/>
    </row>
    <row r="45" spans="1:61" x14ac:dyDescent="0.35">
      <c r="A45" s="447"/>
      <c r="B45" s="285" t="s">
        <v>44</v>
      </c>
      <c r="C45" s="255"/>
      <c r="D45" s="254" t="s">
        <v>29</v>
      </c>
      <c r="E45" s="255"/>
      <c r="F45" s="255"/>
      <c r="G45" s="290">
        <v>5.0000000000000001E-4</v>
      </c>
      <c r="H45" s="275">
        <f>+H41</f>
        <v>308.85000000000002</v>
      </c>
      <c r="I45" s="265">
        <f t="shared" si="8"/>
        <v>0.15442500000000001</v>
      </c>
      <c r="J45" s="255"/>
      <c r="K45" s="290">
        <f>$G$45</f>
        <v>5.0000000000000001E-4</v>
      </c>
      <c r="L45" s="275">
        <f>+L41</f>
        <v>308.85000000000002</v>
      </c>
      <c r="M45" s="265">
        <f t="shared" si="9"/>
        <v>0.15442500000000001</v>
      </c>
      <c r="N45" s="255"/>
      <c r="O45" s="259">
        <f t="shared" si="2"/>
        <v>0</v>
      </c>
      <c r="P45" s="260">
        <f t="shared" si="3"/>
        <v>0</v>
      </c>
      <c r="Q45" s="487"/>
      <c r="R45" s="487"/>
      <c r="S45" s="488"/>
      <c r="T45" s="488"/>
      <c r="U45" s="488"/>
      <c r="V45" s="488"/>
      <c r="W45" s="488"/>
      <c r="X45" s="488"/>
      <c r="Y45" s="488"/>
      <c r="Z45" s="488"/>
      <c r="AA45" s="488"/>
      <c r="AB45" s="488"/>
      <c r="AC45" s="488"/>
      <c r="AD45" s="488"/>
      <c r="AE45" s="488"/>
      <c r="AF45" s="488"/>
      <c r="AG45" s="488"/>
      <c r="AH45" s="488"/>
      <c r="AI45" s="488"/>
      <c r="AJ45" s="488"/>
      <c r="AK45" s="488"/>
      <c r="AL45" s="488"/>
      <c r="AM45" s="488"/>
      <c r="AN45" s="488"/>
      <c r="AO45" s="488"/>
      <c r="AP45" s="488"/>
      <c r="AQ45" s="488"/>
      <c r="AR45" s="488"/>
      <c r="AS45" s="488"/>
      <c r="AT45" s="488"/>
      <c r="AU45" s="488"/>
      <c r="AV45" s="488"/>
      <c r="AW45" s="488"/>
      <c r="AX45" s="488"/>
      <c r="AY45" s="488"/>
      <c r="AZ45" s="488"/>
      <c r="BA45" s="488"/>
      <c r="BB45" s="488"/>
      <c r="BC45" s="488"/>
      <c r="BD45" s="488"/>
      <c r="BE45" s="488"/>
      <c r="BF45" s="488"/>
      <c r="BG45" s="488"/>
      <c r="BH45" s="488"/>
      <c r="BI45" s="488"/>
    </row>
    <row r="46" spans="1:61" x14ac:dyDescent="0.35">
      <c r="A46" s="447"/>
      <c r="B46" s="285" t="s">
        <v>45</v>
      </c>
      <c r="C46" s="255"/>
      <c r="D46" s="254" t="s">
        <v>29</v>
      </c>
      <c r="E46" s="255"/>
      <c r="F46" s="255"/>
      <c r="G46" s="290">
        <v>4.0000000000000002E-4</v>
      </c>
      <c r="H46" s="275">
        <f>+H41</f>
        <v>308.85000000000002</v>
      </c>
      <c r="I46" s="265">
        <f t="shared" si="8"/>
        <v>0.12354000000000001</v>
      </c>
      <c r="J46" s="255"/>
      <c r="K46" s="290">
        <f>$G$46</f>
        <v>4.0000000000000002E-4</v>
      </c>
      <c r="L46" s="275">
        <f>+L41</f>
        <v>308.85000000000002</v>
      </c>
      <c r="M46" s="265">
        <f t="shared" si="9"/>
        <v>0.12354000000000001</v>
      </c>
      <c r="N46" s="255"/>
      <c r="O46" s="259">
        <f t="shared" si="2"/>
        <v>0</v>
      </c>
      <c r="P46" s="260">
        <f t="shared" si="3"/>
        <v>0</v>
      </c>
      <c r="Q46" s="487"/>
      <c r="R46" s="487"/>
      <c r="S46" s="488"/>
      <c r="T46" s="488"/>
      <c r="U46" s="488"/>
      <c r="V46" s="488"/>
      <c r="W46" s="488"/>
      <c r="X46" s="488"/>
      <c r="Y46" s="488"/>
      <c r="Z46" s="488"/>
      <c r="AA46" s="488"/>
      <c r="AB46" s="488"/>
      <c r="AC46" s="488"/>
      <c r="AD46" s="488"/>
      <c r="AE46" s="488"/>
      <c r="AF46" s="488"/>
      <c r="AG46" s="488"/>
      <c r="AH46" s="488"/>
      <c r="AI46" s="488"/>
      <c r="AJ46" s="488"/>
      <c r="AK46" s="488"/>
      <c r="AL46" s="488"/>
      <c r="AM46" s="488"/>
      <c r="AN46" s="488"/>
      <c r="AO46" s="488"/>
      <c r="AP46" s="488"/>
      <c r="AQ46" s="488"/>
      <c r="AR46" s="488"/>
      <c r="AS46" s="488"/>
      <c r="AT46" s="488"/>
      <c r="AU46" s="488"/>
      <c r="AV46" s="488"/>
      <c r="AW46" s="488"/>
      <c r="AX46" s="488"/>
      <c r="AY46" s="488"/>
      <c r="AZ46" s="488"/>
      <c r="BA46" s="488"/>
      <c r="BB46" s="488"/>
      <c r="BC46" s="488"/>
      <c r="BD46" s="488"/>
      <c r="BE46" s="488"/>
      <c r="BF46" s="488"/>
      <c r="BG46" s="488"/>
      <c r="BH46" s="488"/>
      <c r="BI46" s="488"/>
    </row>
    <row r="47" spans="1:61" s="21" customFormat="1" x14ac:dyDescent="0.35">
      <c r="A47" s="521"/>
      <c r="B47" s="71" t="s">
        <v>46</v>
      </c>
      <c r="C47" s="60"/>
      <c r="D47" s="291" t="s">
        <v>19</v>
      </c>
      <c r="E47" s="60"/>
      <c r="F47" s="27"/>
      <c r="G47" s="262">
        <v>0.25</v>
      </c>
      <c r="H47" s="63">
        <v>1</v>
      </c>
      <c r="I47" s="64">
        <f t="shared" si="8"/>
        <v>0.25</v>
      </c>
      <c r="J47" s="255"/>
      <c r="K47" s="262">
        <f>$G$47</f>
        <v>0.25</v>
      </c>
      <c r="L47" s="63">
        <v>1</v>
      </c>
      <c r="M47" s="64">
        <f t="shared" si="9"/>
        <v>0.25</v>
      </c>
      <c r="N47" s="65"/>
      <c r="O47" s="66">
        <f t="shared" si="2"/>
        <v>0</v>
      </c>
      <c r="P47" s="67">
        <f t="shared" si="3"/>
        <v>0</v>
      </c>
      <c r="Q47" s="492"/>
      <c r="R47" s="492"/>
      <c r="S47" s="490"/>
      <c r="T47" s="491"/>
      <c r="U47" s="491"/>
      <c r="V47" s="491"/>
      <c r="W47" s="491"/>
      <c r="X47" s="491"/>
      <c r="Y47" s="491"/>
      <c r="Z47" s="491"/>
      <c r="AA47" s="491"/>
      <c r="AB47" s="491"/>
      <c r="AC47" s="491"/>
      <c r="AD47" s="491"/>
      <c r="AE47" s="491"/>
      <c r="AF47" s="491"/>
      <c r="AG47" s="491"/>
      <c r="AH47" s="491"/>
      <c r="AI47" s="491"/>
      <c r="AJ47" s="491"/>
      <c r="AK47" s="491"/>
      <c r="AL47" s="491"/>
      <c r="AM47" s="491"/>
      <c r="AN47" s="491"/>
      <c r="AO47" s="491"/>
      <c r="AP47" s="491"/>
      <c r="AQ47" s="491"/>
      <c r="AR47" s="491"/>
      <c r="AS47" s="491"/>
      <c r="AT47" s="491"/>
      <c r="AU47" s="491"/>
      <c r="AV47" s="491"/>
      <c r="AW47" s="491"/>
      <c r="AX47" s="491"/>
      <c r="AY47" s="491"/>
      <c r="AZ47" s="491"/>
      <c r="BA47" s="491"/>
      <c r="BB47" s="491"/>
      <c r="BC47" s="491"/>
      <c r="BD47" s="491"/>
      <c r="BE47" s="491"/>
      <c r="BF47" s="491"/>
      <c r="BG47" s="491"/>
      <c r="BH47" s="491"/>
      <c r="BI47" s="491"/>
    </row>
    <row r="48" spans="1:61" s="21" customFormat="1" x14ac:dyDescent="0.35">
      <c r="A48" s="521"/>
      <c r="B48" s="71" t="s">
        <v>47</v>
      </c>
      <c r="C48" s="60"/>
      <c r="D48" s="61" t="s">
        <v>29</v>
      </c>
      <c r="E48" s="60"/>
      <c r="F48" s="27"/>
      <c r="G48" s="103">
        <v>8.2000000000000003E-2</v>
      </c>
      <c r="H48" s="89">
        <f>D118*$G$18</f>
        <v>192</v>
      </c>
      <c r="I48" s="74">
        <f t="shared" si="8"/>
        <v>15.744</v>
      </c>
      <c r="J48" s="255"/>
      <c r="K48" s="103">
        <f>$G$48</f>
        <v>8.2000000000000003E-2</v>
      </c>
      <c r="L48" s="89">
        <f>$H48</f>
        <v>192</v>
      </c>
      <c r="M48" s="74">
        <f t="shared" si="9"/>
        <v>15.744</v>
      </c>
      <c r="N48" s="65"/>
      <c r="O48" s="66">
        <f t="shared" si="2"/>
        <v>0</v>
      </c>
      <c r="P48" s="67">
        <f t="shared" si="3"/>
        <v>0</v>
      </c>
      <c r="Q48" s="489"/>
      <c r="R48" s="489"/>
      <c r="S48" s="490"/>
      <c r="T48" s="491"/>
      <c r="U48" s="491"/>
      <c r="V48" s="491"/>
      <c r="W48" s="491"/>
      <c r="X48" s="491"/>
      <c r="Y48" s="491"/>
      <c r="Z48" s="491"/>
      <c r="AA48" s="491"/>
      <c r="AB48" s="491"/>
      <c r="AC48" s="491"/>
      <c r="AD48" s="491"/>
      <c r="AE48" s="491"/>
      <c r="AF48" s="491"/>
      <c r="AG48" s="491"/>
      <c r="AH48" s="491"/>
      <c r="AI48" s="491"/>
      <c r="AJ48" s="491"/>
      <c r="AK48" s="491"/>
      <c r="AL48" s="491"/>
      <c r="AM48" s="491"/>
      <c r="AN48" s="491"/>
      <c r="AO48" s="491"/>
      <c r="AP48" s="491"/>
      <c r="AQ48" s="491"/>
      <c r="AR48" s="491"/>
      <c r="AS48" s="491"/>
      <c r="AT48" s="491"/>
      <c r="AU48" s="491"/>
      <c r="AV48" s="491"/>
      <c r="AW48" s="491"/>
      <c r="AX48" s="491"/>
      <c r="AY48" s="491"/>
      <c r="AZ48" s="491"/>
      <c r="BA48" s="491"/>
      <c r="BB48" s="491"/>
      <c r="BC48" s="491"/>
      <c r="BD48" s="491"/>
      <c r="BE48" s="491"/>
      <c r="BF48" s="491"/>
      <c r="BG48" s="491"/>
      <c r="BH48" s="491"/>
      <c r="BI48" s="491"/>
    </row>
    <row r="49" spans="1:61" s="21" customFormat="1" x14ac:dyDescent="0.35">
      <c r="A49" s="521"/>
      <c r="B49" s="71" t="s">
        <v>48</v>
      </c>
      <c r="C49" s="60"/>
      <c r="D49" s="61" t="s">
        <v>29</v>
      </c>
      <c r="E49" s="60"/>
      <c r="F49" s="27"/>
      <c r="G49" s="103">
        <v>0.113</v>
      </c>
      <c r="H49" s="89">
        <f t="shared" ref="H49:H50" si="10">D119*$G$18</f>
        <v>54</v>
      </c>
      <c r="I49" s="74">
        <f t="shared" si="8"/>
        <v>6.1020000000000003</v>
      </c>
      <c r="J49" s="65"/>
      <c r="K49" s="103">
        <f>$G$49</f>
        <v>0.113</v>
      </c>
      <c r="L49" s="89">
        <f>$H49</f>
        <v>54</v>
      </c>
      <c r="M49" s="74">
        <f t="shared" si="9"/>
        <v>6.1020000000000003</v>
      </c>
      <c r="N49" s="65"/>
      <c r="O49" s="66">
        <f t="shared" si="2"/>
        <v>0</v>
      </c>
      <c r="P49" s="67">
        <f t="shared" si="3"/>
        <v>0</v>
      </c>
      <c r="Q49" s="489"/>
      <c r="R49" s="489"/>
      <c r="S49" s="490"/>
      <c r="T49" s="491"/>
      <c r="U49" s="491"/>
      <c r="V49" s="491"/>
      <c r="W49" s="491"/>
      <c r="X49" s="491"/>
      <c r="Y49" s="491"/>
      <c r="Z49" s="491"/>
      <c r="AA49" s="491"/>
      <c r="AB49" s="491"/>
      <c r="AC49" s="491"/>
      <c r="AD49" s="491"/>
      <c r="AE49" s="491"/>
      <c r="AF49" s="491"/>
      <c r="AG49" s="491"/>
      <c r="AH49" s="491"/>
      <c r="AI49" s="491"/>
      <c r="AJ49" s="491"/>
      <c r="AK49" s="491"/>
      <c r="AL49" s="491"/>
      <c r="AM49" s="491"/>
      <c r="AN49" s="491"/>
      <c r="AO49" s="491"/>
      <c r="AP49" s="491"/>
      <c r="AQ49" s="491"/>
      <c r="AR49" s="491"/>
      <c r="AS49" s="491"/>
      <c r="AT49" s="491"/>
      <c r="AU49" s="491"/>
      <c r="AV49" s="491"/>
      <c r="AW49" s="491"/>
      <c r="AX49" s="491"/>
      <c r="AY49" s="491"/>
      <c r="AZ49" s="491"/>
      <c r="BA49" s="491"/>
      <c r="BB49" s="491"/>
      <c r="BC49" s="491"/>
      <c r="BD49" s="491"/>
      <c r="BE49" s="491"/>
      <c r="BF49" s="491"/>
      <c r="BG49" s="491"/>
      <c r="BH49" s="491"/>
      <c r="BI49" s="491"/>
    </row>
    <row r="50" spans="1:61" s="21" customFormat="1" x14ac:dyDescent="0.35">
      <c r="A50" s="521"/>
      <c r="B50" s="71" t="s">
        <v>49</v>
      </c>
      <c r="C50" s="60"/>
      <c r="D50" s="61" t="s">
        <v>29</v>
      </c>
      <c r="E50" s="60"/>
      <c r="F50" s="27"/>
      <c r="G50" s="103">
        <v>0.17</v>
      </c>
      <c r="H50" s="89">
        <f t="shared" si="10"/>
        <v>54</v>
      </c>
      <c r="I50" s="74">
        <f t="shared" si="8"/>
        <v>9.1800000000000015</v>
      </c>
      <c r="J50" s="65"/>
      <c r="K50" s="103">
        <f>$G$50</f>
        <v>0.17</v>
      </c>
      <c r="L50" s="89">
        <f>$H50</f>
        <v>54</v>
      </c>
      <c r="M50" s="74">
        <f t="shared" si="9"/>
        <v>9.1800000000000015</v>
      </c>
      <c r="N50" s="65"/>
      <c r="O50" s="66">
        <f t="shared" si="2"/>
        <v>0</v>
      </c>
      <c r="P50" s="67">
        <f t="shared" si="3"/>
        <v>0</v>
      </c>
      <c r="Q50" s="489"/>
      <c r="R50" s="489"/>
      <c r="S50" s="490"/>
      <c r="T50" s="491"/>
      <c r="U50" s="491"/>
      <c r="V50" s="491"/>
      <c r="W50" s="491"/>
      <c r="X50" s="491"/>
      <c r="Y50" s="491"/>
      <c r="Z50" s="491"/>
      <c r="AA50" s="491"/>
      <c r="AB50" s="491"/>
      <c r="AC50" s="491"/>
      <c r="AD50" s="491"/>
      <c r="AE50" s="491"/>
      <c r="AF50" s="491"/>
      <c r="AG50" s="491"/>
      <c r="AH50" s="491"/>
      <c r="AI50" s="491"/>
      <c r="AJ50" s="491"/>
      <c r="AK50" s="491"/>
      <c r="AL50" s="491"/>
      <c r="AM50" s="491"/>
      <c r="AN50" s="491"/>
      <c r="AO50" s="491"/>
      <c r="AP50" s="491"/>
      <c r="AQ50" s="491"/>
      <c r="AR50" s="491"/>
      <c r="AS50" s="491"/>
      <c r="AT50" s="491"/>
      <c r="AU50" s="491"/>
      <c r="AV50" s="491"/>
      <c r="AW50" s="491"/>
      <c r="AX50" s="491"/>
      <c r="AY50" s="491"/>
      <c r="AZ50" s="491"/>
      <c r="BA50" s="491"/>
      <c r="BB50" s="491"/>
      <c r="BC50" s="491"/>
      <c r="BD50" s="491"/>
      <c r="BE50" s="491"/>
      <c r="BF50" s="491"/>
      <c r="BG50" s="491"/>
      <c r="BH50" s="491"/>
      <c r="BI50" s="491"/>
    </row>
    <row r="51" spans="1:61" s="21" customFormat="1" x14ac:dyDescent="0.35">
      <c r="A51" s="521"/>
      <c r="B51" s="71" t="s">
        <v>50</v>
      </c>
      <c r="C51" s="60"/>
      <c r="D51" s="61" t="s">
        <v>29</v>
      </c>
      <c r="E51" s="60"/>
      <c r="F51" s="27"/>
      <c r="G51" s="103">
        <v>9.8000000000000004E-2</v>
      </c>
      <c r="H51" s="89">
        <f>IF(AND($N$1=1, $G$18&gt;=600), 600, IF(AND($N$1=1, AND($G$18&lt;600, $G$18&gt;=0)), $G$18, IF(AND($N$1=2, $G$18&gt;=1000), 1000, IF(AND($N$1=2, AND($G$18&lt;1000, $G$18&gt;=0)), $G$18))))</f>
        <v>300</v>
      </c>
      <c r="I51" s="74">
        <f t="shared" si="8"/>
        <v>29.400000000000002</v>
      </c>
      <c r="J51" s="65"/>
      <c r="K51" s="103">
        <f>$G$51</f>
        <v>9.8000000000000004E-2</v>
      </c>
      <c r="L51" s="89">
        <f>IF(AND($N$1=1, $G$18&gt;=600), 600, IF(AND($N$1=1, AND($G$18&lt;600, $G$18&gt;=0)), $G$18, IF(AND($N$1=2, $G$18&gt;=1000), 1000, IF(AND($N$1=2, AND($G$18&lt;1000, $G$18&gt;=0)), $G$18))))</f>
        <v>300</v>
      </c>
      <c r="M51" s="74">
        <f t="shared" si="9"/>
        <v>29.400000000000002</v>
      </c>
      <c r="N51" s="65"/>
      <c r="O51" s="66">
        <f t="shared" si="2"/>
        <v>0</v>
      </c>
      <c r="P51" s="67">
        <f t="shared" si="3"/>
        <v>0</v>
      </c>
      <c r="Q51" s="489"/>
      <c r="R51" s="489"/>
      <c r="S51" s="490"/>
      <c r="T51" s="491"/>
      <c r="U51" s="491"/>
      <c r="V51" s="491"/>
      <c r="W51" s="491"/>
      <c r="X51" s="491"/>
      <c r="Y51" s="491"/>
      <c r="Z51" s="491"/>
      <c r="AA51" s="491"/>
      <c r="AB51" s="491"/>
      <c r="AC51" s="491"/>
      <c r="AD51" s="491"/>
      <c r="AE51" s="491"/>
      <c r="AF51" s="491"/>
      <c r="AG51" s="491"/>
      <c r="AH51" s="491"/>
      <c r="AI51" s="491"/>
      <c r="AJ51" s="491"/>
      <c r="AK51" s="491"/>
      <c r="AL51" s="491"/>
      <c r="AM51" s="491"/>
      <c r="AN51" s="491"/>
      <c r="AO51" s="491"/>
      <c r="AP51" s="491"/>
      <c r="AQ51" s="491"/>
      <c r="AR51" s="491"/>
      <c r="AS51" s="491"/>
      <c r="AT51" s="491"/>
      <c r="AU51" s="491"/>
      <c r="AV51" s="491"/>
      <c r="AW51" s="491"/>
      <c r="AX51" s="491"/>
      <c r="AY51" s="491"/>
      <c r="AZ51" s="491"/>
      <c r="BA51" s="491"/>
      <c r="BB51" s="491"/>
      <c r="BC51" s="491"/>
      <c r="BD51" s="491"/>
      <c r="BE51" s="491"/>
      <c r="BF51" s="491"/>
      <c r="BG51" s="491"/>
      <c r="BH51" s="491"/>
      <c r="BI51" s="491"/>
    </row>
    <row r="52" spans="1:61" s="21" customFormat="1" x14ac:dyDescent="0.35">
      <c r="A52" s="521"/>
      <c r="B52" s="71" t="s">
        <v>51</v>
      </c>
      <c r="C52" s="60"/>
      <c r="D52" s="61" t="s">
        <v>29</v>
      </c>
      <c r="E52" s="60"/>
      <c r="F52" s="27"/>
      <c r="G52" s="103">
        <v>0.115</v>
      </c>
      <c r="H52" s="89">
        <f>IF(AND($N$1=1, $G$18&gt;=600), $G$18-600, IF(AND($N$1=1, AND($G$18&lt;600, $G$18&gt;=0)), 0, IF(AND($N$1=2, $G$18&gt;=1000), $G$18-1000, IF(AND($N$1=2, AND($G$18&lt;1000, $G$18&gt;=0)), 0))))</f>
        <v>0</v>
      </c>
      <c r="I52" s="74">
        <f t="shared" si="8"/>
        <v>0</v>
      </c>
      <c r="J52" s="65"/>
      <c r="K52" s="103">
        <f>$G$52</f>
        <v>0.115</v>
      </c>
      <c r="L52" s="89">
        <f>IF(AND($N$1=1, $G$18&gt;=600), $G$18-600, IF(AND($N$1=1, AND($G$18&lt;600, $G$18&gt;=0)), 0, IF(AND($N$1=2, $G$18&gt;=1000), $G$18-1000, IF(AND($N$1=2, AND($G$18&lt;1000, $G$18&gt;=0)), 0))))</f>
        <v>0</v>
      </c>
      <c r="M52" s="74">
        <f t="shared" si="9"/>
        <v>0</v>
      </c>
      <c r="N52" s="65"/>
      <c r="O52" s="66">
        <f t="shared" si="2"/>
        <v>0</v>
      </c>
      <c r="P52" s="67" t="str">
        <f t="shared" si="3"/>
        <v/>
      </c>
      <c r="Q52" s="489"/>
      <c r="R52" s="489"/>
      <c r="S52" s="490"/>
      <c r="T52" s="491"/>
      <c r="U52" s="491"/>
      <c r="V52" s="491"/>
      <c r="W52" s="491"/>
      <c r="X52" s="491"/>
      <c r="Y52" s="491"/>
      <c r="Z52" s="491"/>
      <c r="AA52" s="491"/>
      <c r="AB52" s="491"/>
      <c r="AC52" s="491"/>
      <c r="AD52" s="491"/>
      <c r="AE52" s="491"/>
      <c r="AF52" s="491"/>
      <c r="AG52" s="491"/>
      <c r="AH52" s="491"/>
      <c r="AI52" s="491"/>
      <c r="AJ52" s="491"/>
      <c r="AK52" s="491"/>
      <c r="AL52" s="491"/>
      <c r="AM52" s="491"/>
      <c r="AN52" s="491"/>
      <c r="AO52" s="491"/>
      <c r="AP52" s="491"/>
      <c r="AQ52" s="491"/>
      <c r="AR52" s="491"/>
      <c r="AS52" s="491"/>
      <c r="AT52" s="491"/>
      <c r="AU52" s="491"/>
      <c r="AV52" s="491"/>
      <c r="AW52" s="491"/>
      <c r="AX52" s="491"/>
      <c r="AY52" s="491"/>
      <c r="AZ52" s="491"/>
      <c r="BA52" s="491"/>
      <c r="BB52" s="491"/>
      <c r="BC52" s="491"/>
      <c r="BD52" s="491"/>
      <c r="BE52" s="491"/>
      <c r="BF52" s="491"/>
      <c r="BG52" s="491"/>
      <c r="BH52" s="491"/>
      <c r="BI52" s="491"/>
    </row>
    <row r="53" spans="1:61" s="21" customFormat="1" x14ac:dyDescent="0.35">
      <c r="A53" s="521"/>
      <c r="B53" s="71" t="s">
        <v>52</v>
      </c>
      <c r="C53" s="60"/>
      <c r="D53" s="61" t="s">
        <v>29</v>
      </c>
      <c r="E53" s="60"/>
      <c r="F53" s="27"/>
      <c r="G53" s="103">
        <v>0.26889999999999997</v>
      </c>
      <c r="H53" s="89">
        <v>0</v>
      </c>
      <c r="I53" s="74">
        <f t="shared" si="8"/>
        <v>0</v>
      </c>
      <c r="J53" s="65"/>
      <c r="K53" s="103">
        <f>$G$53</f>
        <v>0.26889999999999997</v>
      </c>
      <c r="L53" s="89">
        <f>$H53</f>
        <v>0</v>
      </c>
      <c r="M53" s="74">
        <f t="shared" si="9"/>
        <v>0</v>
      </c>
      <c r="N53" s="65"/>
      <c r="O53" s="66">
        <f t="shared" si="2"/>
        <v>0</v>
      </c>
      <c r="P53" s="67" t="str">
        <f t="shared" si="3"/>
        <v/>
      </c>
      <c r="Q53" s="489"/>
      <c r="R53" s="489"/>
      <c r="S53" s="490"/>
      <c r="T53" s="491"/>
      <c r="U53" s="491"/>
      <c r="V53" s="491"/>
      <c r="W53" s="491"/>
      <c r="X53" s="491"/>
      <c r="Y53" s="491"/>
      <c r="Z53" s="491"/>
      <c r="AA53" s="491"/>
      <c r="AB53" s="491"/>
      <c r="AC53" s="491"/>
      <c r="AD53" s="491"/>
      <c r="AE53" s="491"/>
      <c r="AF53" s="491"/>
      <c r="AG53" s="491"/>
      <c r="AH53" s="491"/>
      <c r="AI53" s="491"/>
      <c r="AJ53" s="491"/>
      <c r="AK53" s="491"/>
      <c r="AL53" s="491"/>
      <c r="AM53" s="491"/>
      <c r="AN53" s="491"/>
      <c r="AO53" s="491"/>
      <c r="AP53" s="491"/>
      <c r="AQ53" s="491"/>
      <c r="AR53" s="491"/>
      <c r="AS53" s="491"/>
      <c r="AT53" s="491"/>
      <c r="AU53" s="491"/>
      <c r="AV53" s="491"/>
      <c r="AW53" s="491"/>
      <c r="AX53" s="491"/>
      <c r="AY53" s="491"/>
      <c r="AZ53" s="491"/>
      <c r="BA53" s="491"/>
      <c r="BB53" s="491"/>
      <c r="BC53" s="491"/>
      <c r="BD53" s="491"/>
      <c r="BE53" s="491"/>
      <c r="BF53" s="491"/>
      <c r="BG53" s="491"/>
      <c r="BH53" s="491"/>
      <c r="BI53" s="491"/>
    </row>
    <row r="54" spans="1:61" s="21" customFormat="1" ht="15" thickBot="1" x14ac:dyDescent="0.4">
      <c r="A54" s="521"/>
      <c r="B54" s="71" t="s">
        <v>53</v>
      </c>
      <c r="C54" s="60"/>
      <c r="D54" s="61" t="s">
        <v>29</v>
      </c>
      <c r="E54" s="60"/>
      <c r="F54" s="27"/>
      <c r="G54" s="103">
        <v>0.26889999999999997</v>
      </c>
      <c r="H54" s="89">
        <v>0</v>
      </c>
      <c r="I54" s="74">
        <f t="shared" si="8"/>
        <v>0</v>
      </c>
      <c r="J54" s="65"/>
      <c r="K54" s="103">
        <f>$G$54</f>
        <v>0.26889999999999997</v>
      </c>
      <c r="L54" s="89">
        <f>$H54</f>
        <v>0</v>
      </c>
      <c r="M54" s="74">
        <f t="shared" si="9"/>
        <v>0</v>
      </c>
      <c r="N54" s="65"/>
      <c r="O54" s="66">
        <f t="shared" si="2"/>
        <v>0</v>
      </c>
      <c r="P54" s="67" t="str">
        <f t="shared" si="3"/>
        <v/>
      </c>
      <c r="Q54" s="489"/>
      <c r="R54" s="489"/>
      <c r="S54" s="490"/>
      <c r="T54" s="491"/>
      <c r="U54" s="491"/>
      <c r="V54" s="491"/>
      <c r="W54" s="491"/>
      <c r="X54" s="491"/>
      <c r="Y54" s="491"/>
      <c r="Z54" s="491"/>
      <c r="AA54" s="491"/>
      <c r="AB54" s="491"/>
      <c r="AC54" s="491"/>
      <c r="AD54" s="491"/>
      <c r="AE54" s="491"/>
      <c r="AF54" s="491"/>
      <c r="AG54" s="491"/>
      <c r="AH54" s="491"/>
      <c r="AI54" s="491"/>
      <c r="AJ54" s="491"/>
      <c r="AK54" s="491"/>
      <c r="AL54" s="491"/>
      <c r="AM54" s="491"/>
      <c r="AN54" s="491"/>
      <c r="AO54" s="491"/>
      <c r="AP54" s="491"/>
      <c r="AQ54" s="491"/>
      <c r="AR54" s="491"/>
      <c r="AS54" s="491"/>
      <c r="AT54" s="491"/>
      <c r="AU54" s="491"/>
      <c r="AV54" s="491"/>
      <c r="AW54" s="491"/>
      <c r="AX54" s="491"/>
      <c r="AY54" s="491"/>
      <c r="AZ54" s="491"/>
      <c r="BA54" s="491"/>
      <c r="BB54" s="491"/>
      <c r="BC54" s="491"/>
      <c r="BD54" s="491"/>
      <c r="BE54" s="491"/>
      <c r="BF54" s="491"/>
      <c r="BG54" s="491"/>
      <c r="BH54" s="491"/>
      <c r="BI54" s="491"/>
    </row>
    <row r="55" spans="1:61" ht="15" thickBot="1" x14ac:dyDescent="0.4">
      <c r="A55" s="447"/>
      <c r="B55" s="292"/>
      <c r="C55" s="293"/>
      <c r="D55" s="294"/>
      <c r="E55" s="293"/>
      <c r="F55" s="295"/>
      <c r="G55" s="296"/>
      <c r="H55" s="297"/>
      <c r="I55" s="298"/>
      <c r="J55" s="295"/>
      <c r="K55" s="296"/>
      <c r="L55" s="297"/>
      <c r="M55" s="298"/>
      <c r="N55" s="295"/>
      <c r="O55" s="299"/>
      <c r="P55" s="300"/>
      <c r="Q55" s="487"/>
      <c r="R55" s="487"/>
      <c r="S55" s="488"/>
      <c r="T55" s="488"/>
      <c r="U55" s="488"/>
      <c r="V55" s="488"/>
      <c r="W55" s="488"/>
      <c r="X55" s="488"/>
      <c r="Y55" s="488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8"/>
      <c r="AK55" s="488"/>
      <c r="AL55" s="488"/>
      <c r="AM55" s="488"/>
      <c r="AN55" s="488"/>
      <c r="AO55" s="488"/>
      <c r="AP55" s="488"/>
      <c r="AQ55" s="488"/>
      <c r="AR55" s="488"/>
      <c r="AS55" s="488"/>
      <c r="AT55" s="488"/>
      <c r="AU55" s="488"/>
      <c r="AV55" s="488"/>
      <c r="AW55" s="488"/>
      <c r="AX55" s="488"/>
      <c r="AY55" s="488"/>
      <c r="AZ55" s="488"/>
      <c r="BA55" s="488"/>
      <c r="BB55" s="488"/>
      <c r="BC55" s="488"/>
      <c r="BD55" s="488"/>
      <c r="BE55" s="488"/>
      <c r="BF55" s="488"/>
      <c r="BG55" s="488"/>
      <c r="BH55" s="488"/>
      <c r="BI55" s="488"/>
    </row>
    <row r="56" spans="1:61" x14ac:dyDescent="0.35">
      <c r="A56" s="447"/>
      <c r="B56" s="301" t="s">
        <v>54</v>
      </c>
      <c r="C56" s="253"/>
      <c r="D56" s="302"/>
      <c r="E56" s="253"/>
      <c r="F56" s="303"/>
      <c r="G56" s="304"/>
      <c r="H56" s="304"/>
      <c r="I56" s="305">
        <f>SUM(I44:I50,I43)</f>
        <v>70.101219280821923</v>
      </c>
      <c r="J56" s="306"/>
      <c r="K56" s="304"/>
      <c r="L56" s="304"/>
      <c r="M56" s="305">
        <f>SUM(M44:M50,M43)</f>
        <v>71.386310217202009</v>
      </c>
      <c r="N56" s="306"/>
      <c r="O56" s="307">
        <f>M56-I56</f>
        <v>1.2850909363800866</v>
      </c>
      <c r="P56" s="308">
        <f>IF(OR(I56=0,M56=0),"",(O56/I56))</f>
        <v>1.833193415983362E-2</v>
      </c>
      <c r="Q56" s="487"/>
      <c r="R56" s="487"/>
      <c r="S56" s="488"/>
      <c r="T56" s="488"/>
      <c r="U56" s="488"/>
      <c r="V56" s="488"/>
      <c r="W56" s="488"/>
      <c r="X56" s="488"/>
      <c r="Y56" s="488"/>
      <c r="Z56" s="488"/>
      <c r="AA56" s="488"/>
      <c r="AB56" s="488"/>
      <c r="AC56" s="488"/>
      <c r="AD56" s="488"/>
      <c r="AE56" s="488"/>
      <c r="AF56" s="488"/>
      <c r="AG56" s="488"/>
      <c r="AH56" s="488"/>
      <c r="AI56" s="488"/>
      <c r="AJ56" s="488"/>
      <c r="AK56" s="488"/>
      <c r="AL56" s="488"/>
      <c r="AM56" s="488"/>
      <c r="AN56" s="488"/>
      <c r="AO56" s="488"/>
      <c r="AP56" s="488"/>
      <c r="AQ56" s="488"/>
      <c r="AR56" s="488"/>
      <c r="AS56" s="488"/>
      <c r="AT56" s="488"/>
      <c r="AU56" s="488"/>
      <c r="AV56" s="488"/>
      <c r="AW56" s="488"/>
      <c r="AX56" s="488"/>
      <c r="AY56" s="488"/>
      <c r="AZ56" s="488"/>
      <c r="BA56" s="488"/>
      <c r="BB56" s="488"/>
      <c r="BC56" s="488"/>
      <c r="BD56" s="488"/>
      <c r="BE56" s="488"/>
      <c r="BF56" s="488"/>
      <c r="BG56" s="488"/>
      <c r="BH56" s="488"/>
      <c r="BI56" s="488"/>
    </row>
    <row r="57" spans="1:61" x14ac:dyDescent="0.35">
      <c r="A57" s="447"/>
      <c r="B57" s="301" t="s">
        <v>55</v>
      </c>
      <c r="C57" s="253"/>
      <c r="D57" s="302"/>
      <c r="E57" s="253"/>
      <c r="F57" s="303"/>
      <c r="G57" s="309">
        <f>RESIDENTIAL!G60</f>
        <v>-0.189</v>
      </c>
      <c r="H57" s="310"/>
      <c r="I57" s="259">
        <f>+I56*G57</f>
        <v>-13.249130444075343</v>
      </c>
      <c r="J57" s="306"/>
      <c r="K57" s="309">
        <f>$G$57</f>
        <v>-0.189</v>
      </c>
      <c r="L57" s="310"/>
      <c r="M57" s="259">
        <f>+M56*K57</f>
        <v>-13.49201263105118</v>
      </c>
      <c r="N57" s="306"/>
      <c r="O57" s="259">
        <f>M57-I57</f>
        <v>-0.2428821869758373</v>
      </c>
      <c r="P57" s="260">
        <f>IF(OR(I57=0,M57=0),"",(O57/I57))</f>
        <v>1.8331934159833693E-2</v>
      </c>
      <c r="Q57" s="487"/>
      <c r="R57" s="487"/>
      <c r="S57" s="488"/>
      <c r="T57" s="488"/>
      <c r="U57" s="488"/>
      <c r="V57" s="488"/>
      <c r="W57" s="488"/>
      <c r="X57" s="488"/>
      <c r="Y57" s="488"/>
      <c r="Z57" s="488"/>
      <c r="AA57" s="488"/>
      <c r="AB57" s="488"/>
      <c r="AC57" s="488"/>
      <c r="AD57" s="488"/>
      <c r="AE57" s="488"/>
      <c r="AF57" s="488"/>
      <c r="AG57" s="488"/>
      <c r="AH57" s="488"/>
      <c r="AI57" s="488"/>
      <c r="AJ57" s="488"/>
      <c r="AK57" s="488"/>
      <c r="AL57" s="488"/>
      <c r="AM57" s="488"/>
      <c r="AN57" s="488"/>
      <c r="AO57" s="488"/>
      <c r="AP57" s="488"/>
      <c r="AQ57" s="488"/>
      <c r="AR57" s="488"/>
      <c r="AS57" s="488"/>
      <c r="AT57" s="488"/>
      <c r="AU57" s="488"/>
      <c r="AV57" s="488"/>
      <c r="AW57" s="488"/>
      <c r="AX57" s="488"/>
      <c r="AY57" s="488"/>
      <c r="AZ57" s="488"/>
      <c r="BA57" s="488"/>
      <c r="BB57" s="488"/>
      <c r="BC57" s="488"/>
      <c r="BD57" s="488"/>
      <c r="BE57" s="488"/>
      <c r="BF57" s="488"/>
      <c r="BG57" s="488"/>
      <c r="BH57" s="488"/>
      <c r="BI57" s="488"/>
    </row>
    <row r="58" spans="1:61" x14ac:dyDescent="0.35">
      <c r="A58" s="447"/>
      <c r="B58" s="311" t="s">
        <v>56</v>
      </c>
      <c r="C58" s="253"/>
      <c r="D58" s="302"/>
      <c r="E58" s="253"/>
      <c r="F58" s="257"/>
      <c r="G58" s="312">
        <v>0.13</v>
      </c>
      <c r="H58" s="257"/>
      <c r="I58" s="259">
        <f>I56*G58</f>
        <v>9.113158506506851</v>
      </c>
      <c r="J58" s="313"/>
      <c r="K58" s="312">
        <v>0.13</v>
      </c>
      <c r="L58" s="257"/>
      <c r="M58" s="259">
        <f>M56*K58</f>
        <v>9.2802203282362612</v>
      </c>
      <c r="N58" s="313"/>
      <c r="O58" s="259">
        <f>M58-I58</f>
        <v>0.1670618217294102</v>
      </c>
      <c r="P58" s="260">
        <f>IF(OR(I58=0,M58=0),"",(O58/I58))</f>
        <v>1.8331934159833502E-2</v>
      </c>
      <c r="Q58" s="487"/>
      <c r="R58" s="487"/>
      <c r="S58" s="488"/>
      <c r="T58" s="488"/>
      <c r="U58" s="488"/>
      <c r="V58" s="488"/>
      <c r="W58" s="488"/>
      <c r="X58" s="488"/>
      <c r="Y58" s="488"/>
      <c r="Z58" s="488"/>
      <c r="AA58" s="488"/>
      <c r="AB58" s="488"/>
      <c r="AC58" s="488"/>
      <c r="AD58" s="488"/>
      <c r="AE58" s="488"/>
      <c r="AF58" s="488"/>
      <c r="AG58" s="488"/>
      <c r="AH58" s="488"/>
      <c r="AI58" s="488"/>
      <c r="AJ58" s="488"/>
      <c r="AK58" s="488"/>
      <c r="AL58" s="488"/>
      <c r="AM58" s="488"/>
      <c r="AN58" s="488"/>
      <c r="AO58" s="488"/>
      <c r="AP58" s="488"/>
      <c r="AQ58" s="488"/>
      <c r="AR58" s="488"/>
      <c r="AS58" s="488"/>
      <c r="AT58" s="488"/>
      <c r="AU58" s="488"/>
      <c r="AV58" s="488"/>
      <c r="AW58" s="488"/>
      <c r="AX58" s="488"/>
      <c r="AY58" s="488"/>
      <c r="AZ58" s="488"/>
      <c r="BA58" s="488"/>
      <c r="BB58" s="488"/>
      <c r="BC58" s="488"/>
      <c r="BD58" s="488"/>
      <c r="BE58" s="488"/>
      <c r="BF58" s="488"/>
      <c r="BG58" s="488"/>
      <c r="BH58" s="488"/>
      <c r="BI58" s="488"/>
    </row>
    <row r="59" spans="1:61" ht="15" thickBot="1" x14ac:dyDescent="0.4">
      <c r="A59" s="447"/>
      <c r="B59" s="553" t="s">
        <v>57</v>
      </c>
      <c r="C59" s="553"/>
      <c r="D59" s="553"/>
      <c r="E59" s="314"/>
      <c r="F59" s="315"/>
      <c r="G59" s="315"/>
      <c r="H59" s="315"/>
      <c r="I59" s="316">
        <f>SUM(I56:I58)</f>
        <v>65.965247343253438</v>
      </c>
      <c r="J59" s="317"/>
      <c r="K59" s="315"/>
      <c r="L59" s="315"/>
      <c r="M59" s="316">
        <f>SUM(M56:M58)</f>
        <v>67.174517914387081</v>
      </c>
      <c r="N59" s="317"/>
      <c r="O59" s="318">
        <f>M59-I59</f>
        <v>1.2092705711336436</v>
      </c>
      <c r="P59" s="319">
        <f>IF(OR(I59=0,M59=0),"",(O59/I59))</f>
        <v>1.8331934159833346E-2</v>
      </c>
      <c r="Q59" s="487"/>
      <c r="R59" s="487"/>
      <c r="S59" s="488"/>
      <c r="T59" s="488"/>
      <c r="U59" s="488"/>
      <c r="V59" s="488"/>
      <c r="W59" s="488"/>
      <c r="X59" s="488"/>
      <c r="Y59" s="488"/>
      <c r="Z59" s="488"/>
      <c r="AA59" s="488"/>
      <c r="AB59" s="488"/>
      <c r="AC59" s="488"/>
      <c r="AD59" s="488"/>
      <c r="AE59" s="488"/>
      <c r="AF59" s="488"/>
      <c r="AG59" s="488"/>
      <c r="AH59" s="488"/>
      <c r="AI59" s="488"/>
      <c r="AJ59" s="488"/>
      <c r="AK59" s="488"/>
      <c r="AL59" s="488"/>
      <c r="AM59" s="488"/>
      <c r="AN59" s="488"/>
      <c r="AO59" s="488"/>
      <c r="AP59" s="488"/>
      <c r="AQ59" s="488"/>
      <c r="AR59" s="488"/>
      <c r="AS59" s="488"/>
      <c r="AT59" s="488"/>
      <c r="AU59" s="488"/>
      <c r="AV59" s="488"/>
      <c r="AW59" s="488"/>
      <c r="AX59" s="488"/>
      <c r="AY59" s="488"/>
      <c r="AZ59" s="488"/>
      <c r="BA59" s="488"/>
      <c r="BB59" s="488"/>
      <c r="BC59" s="488"/>
      <c r="BD59" s="488"/>
      <c r="BE59" s="488"/>
      <c r="BF59" s="488"/>
      <c r="BG59" s="488"/>
      <c r="BH59" s="488"/>
      <c r="BI59" s="488"/>
    </row>
    <row r="60" spans="1:61" ht="15" thickBot="1" x14ac:dyDescent="0.4">
      <c r="A60" s="527"/>
      <c r="B60" s="321"/>
      <c r="C60" s="322"/>
      <c r="D60" s="323"/>
      <c r="E60" s="322"/>
      <c r="F60" s="324"/>
      <c r="G60" s="325"/>
      <c r="H60" s="326"/>
      <c r="I60" s="327"/>
      <c r="J60" s="442"/>
      <c r="K60" s="325"/>
      <c r="L60" s="326"/>
      <c r="M60" s="327"/>
      <c r="N60" s="442"/>
      <c r="O60" s="328"/>
      <c r="P60" s="329"/>
      <c r="Q60" s="487"/>
      <c r="R60" s="487"/>
      <c r="S60" s="488"/>
      <c r="T60" s="488"/>
      <c r="U60" s="488"/>
      <c r="V60" s="488"/>
      <c r="W60" s="488"/>
      <c r="X60" s="488"/>
      <c r="Y60" s="488"/>
      <c r="Z60" s="488"/>
      <c r="AA60" s="488"/>
      <c r="AB60" s="488"/>
      <c r="AC60" s="488"/>
      <c r="AD60" s="488"/>
      <c r="AE60" s="488"/>
      <c r="AF60" s="488"/>
      <c r="AG60" s="488"/>
      <c r="AH60" s="488"/>
      <c r="AI60" s="488"/>
      <c r="AJ60" s="488"/>
      <c r="AK60" s="488"/>
      <c r="AL60" s="488"/>
      <c r="AM60" s="488"/>
      <c r="AN60" s="488"/>
      <c r="AO60" s="488"/>
      <c r="AP60" s="488"/>
      <c r="AQ60" s="488"/>
      <c r="AR60" s="488"/>
      <c r="AS60" s="488"/>
      <c r="AT60" s="488"/>
      <c r="AU60" s="488"/>
      <c r="AV60" s="488"/>
      <c r="AW60" s="488"/>
      <c r="AX60" s="488"/>
      <c r="AY60" s="488"/>
      <c r="AZ60" s="488"/>
      <c r="BA60" s="488"/>
      <c r="BB60" s="488"/>
      <c r="BC60" s="488"/>
      <c r="BD60" s="488"/>
      <c r="BE60" s="488"/>
      <c r="BF60" s="488"/>
      <c r="BG60" s="488"/>
      <c r="BH60" s="488"/>
      <c r="BI60" s="488"/>
    </row>
    <row r="61" spans="1:61" x14ac:dyDescent="0.35">
      <c r="A61" s="447"/>
      <c r="B61" s="227"/>
      <c r="C61" s="227"/>
      <c r="D61" s="228"/>
      <c r="E61" s="227"/>
      <c r="F61" s="227"/>
      <c r="G61" s="227"/>
      <c r="H61" s="227"/>
      <c r="I61" s="243"/>
      <c r="J61" s="227"/>
      <c r="K61" s="227"/>
      <c r="L61" s="227"/>
      <c r="M61" s="243"/>
      <c r="N61" s="227"/>
      <c r="O61" s="227"/>
      <c r="P61" s="227"/>
      <c r="Q61" s="487"/>
      <c r="R61" s="487"/>
      <c r="S61" s="488"/>
      <c r="T61" s="488"/>
      <c r="U61" s="488"/>
      <c r="V61" s="488"/>
      <c r="W61" s="488"/>
      <c r="X61" s="488"/>
      <c r="Y61" s="488"/>
      <c r="Z61" s="488"/>
      <c r="AA61" s="488"/>
      <c r="AB61" s="488"/>
      <c r="AC61" s="488"/>
      <c r="AD61" s="488"/>
      <c r="AE61" s="488"/>
      <c r="AF61" s="488"/>
      <c r="AG61" s="488"/>
      <c r="AH61" s="488"/>
      <c r="AI61" s="488"/>
      <c r="AJ61" s="488"/>
      <c r="AK61" s="488"/>
      <c r="AL61" s="488"/>
      <c r="AM61" s="488"/>
      <c r="AN61" s="488"/>
      <c r="AO61" s="488"/>
      <c r="AP61" s="488"/>
      <c r="AQ61" s="488"/>
      <c r="AR61" s="488"/>
      <c r="AS61" s="488"/>
      <c r="AT61" s="488"/>
      <c r="AU61" s="488"/>
      <c r="AV61" s="488"/>
      <c r="AW61" s="488"/>
      <c r="AX61" s="488"/>
      <c r="AY61" s="488"/>
      <c r="AZ61" s="488"/>
      <c r="BA61" s="488"/>
      <c r="BB61" s="488"/>
      <c r="BC61" s="488"/>
      <c r="BD61" s="488"/>
      <c r="BE61" s="488"/>
      <c r="BF61" s="488"/>
      <c r="BG61" s="488"/>
      <c r="BH61" s="488"/>
      <c r="BI61" s="488"/>
    </row>
    <row r="62" spans="1:61" x14ac:dyDescent="0.35">
      <c r="A62" s="447"/>
      <c r="B62" s="241" t="s">
        <v>59</v>
      </c>
      <c r="C62" s="227"/>
      <c r="D62" s="228"/>
      <c r="E62" s="227"/>
      <c r="F62" s="227"/>
      <c r="G62" s="330">
        <v>2.9499999999999998E-2</v>
      </c>
      <c r="H62" s="227"/>
      <c r="I62" s="227"/>
      <c r="J62" s="227"/>
      <c r="K62" s="330">
        <v>2.9499999999999998E-2</v>
      </c>
      <c r="L62" s="227"/>
      <c r="M62" s="227"/>
      <c r="N62" s="227"/>
      <c r="O62" s="227"/>
      <c r="P62" s="227"/>
      <c r="Q62" s="487"/>
      <c r="R62" s="487"/>
      <c r="S62" s="488"/>
      <c r="T62" s="488"/>
      <c r="U62" s="488"/>
      <c r="V62" s="488"/>
      <c r="W62" s="488"/>
      <c r="X62" s="488"/>
      <c r="Y62" s="488"/>
      <c r="Z62" s="488"/>
      <c r="AA62" s="488"/>
      <c r="AB62" s="488"/>
      <c r="AC62" s="488"/>
      <c r="AD62" s="488"/>
      <c r="AE62" s="488"/>
      <c r="AF62" s="488"/>
      <c r="AG62" s="488"/>
      <c r="AH62" s="488"/>
      <c r="AI62" s="488"/>
      <c r="AJ62" s="488"/>
      <c r="AK62" s="488"/>
      <c r="AL62" s="488"/>
      <c r="AM62" s="488"/>
      <c r="AN62" s="488"/>
      <c r="AO62" s="488"/>
      <c r="AP62" s="488"/>
      <c r="AQ62" s="488"/>
      <c r="AR62" s="488"/>
      <c r="AS62" s="488"/>
      <c r="AT62" s="488"/>
      <c r="AU62" s="488"/>
      <c r="AV62" s="488"/>
      <c r="AW62" s="488"/>
      <c r="AX62" s="488"/>
      <c r="AY62" s="488"/>
      <c r="AZ62" s="488"/>
      <c r="BA62" s="488"/>
      <c r="BB62" s="488"/>
      <c r="BC62" s="488"/>
      <c r="BD62" s="488"/>
      <c r="BE62" s="488"/>
      <c r="BF62" s="488"/>
      <c r="BG62" s="488"/>
      <c r="BH62" s="488"/>
      <c r="BI62" s="488"/>
    </row>
    <row r="63" spans="1:61" x14ac:dyDescent="0.35">
      <c r="A63" s="447"/>
      <c r="B63" s="227"/>
      <c r="C63" s="227"/>
      <c r="D63" s="228"/>
      <c r="E63" s="227"/>
      <c r="F63" s="227"/>
      <c r="G63" s="227"/>
      <c r="H63" s="227"/>
      <c r="I63" s="227"/>
      <c r="J63" s="227"/>
      <c r="Q63" s="488"/>
      <c r="R63" s="488"/>
      <c r="S63" s="488"/>
      <c r="T63" s="488"/>
      <c r="U63" s="488"/>
      <c r="V63" s="488"/>
      <c r="W63" s="488"/>
      <c r="X63" s="488"/>
      <c r="Y63" s="488"/>
      <c r="Z63" s="488"/>
      <c r="AA63" s="488"/>
      <c r="AB63" s="488"/>
      <c r="AC63" s="488"/>
      <c r="AD63" s="488"/>
      <c r="AE63" s="488"/>
      <c r="AF63" s="488"/>
      <c r="AG63" s="488"/>
      <c r="AH63" s="488"/>
      <c r="AI63" s="488"/>
      <c r="AJ63" s="488"/>
      <c r="AK63" s="488"/>
      <c r="AL63" s="488"/>
      <c r="AM63" s="488"/>
      <c r="AN63" s="488"/>
      <c r="AO63" s="488"/>
      <c r="AP63" s="488"/>
      <c r="AQ63" s="488"/>
      <c r="AR63" s="488"/>
      <c r="AS63" s="488"/>
      <c r="AT63" s="488"/>
      <c r="AU63" s="488"/>
      <c r="AV63" s="488"/>
      <c r="AW63" s="488"/>
      <c r="AX63" s="488"/>
      <c r="AY63" s="488"/>
      <c r="AZ63" s="488"/>
      <c r="BA63" s="488"/>
      <c r="BB63" s="488"/>
      <c r="BC63" s="488"/>
      <c r="BD63" s="488"/>
      <c r="BE63" s="488"/>
      <c r="BF63" s="488"/>
      <c r="BG63" s="488"/>
      <c r="BH63" s="488"/>
      <c r="BI63" s="488"/>
    </row>
    <row r="64" spans="1:61" ht="18" x14ac:dyDescent="0.4">
      <c r="A64" s="447"/>
      <c r="B64" s="550" t="s">
        <v>0</v>
      </c>
      <c r="C64" s="550"/>
      <c r="D64" s="550"/>
      <c r="E64" s="550"/>
      <c r="F64" s="550"/>
      <c r="G64" s="550"/>
      <c r="H64" s="550"/>
      <c r="I64" s="550"/>
      <c r="J64" s="550"/>
      <c r="Q64" s="488"/>
      <c r="R64" s="488"/>
      <c r="S64" s="488"/>
      <c r="T64" s="488"/>
      <c r="U64" s="488"/>
      <c r="V64" s="488"/>
      <c r="W64" s="488"/>
      <c r="X64" s="488"/>
      <c r="Y64" s="488"/>
      <c r="Z64" s="488"/>
      <c r="AA64" s="488"/>
      <c r="AB64" s="488"/>
      <c r="AC64" s="488"/>
      <c r="AD64" s="488"/>
      <c r="AE64" s="488"/>
      <c r="AF64" s="488"/>
      <c r="AG64" s="488"/>
      <c r="AH64" s="488"/>
      <c r="AI64" s="488"/>
      <c r="AJ64" s="488"/>
      <c r="AK64" s="488"/>
      <c r="AL64" s="488"/>
      <c r="AM64" s="488"/>
      <c r="AN64" s="488"/>
      <c r="AO64" s="488"/>
      <c r="AP64" s="488"/>
      <c r="AQ64" s="488"/>
      <c r="AR64" s="488"/>
      <c r="AS64" s="488"/>
      <c r="AT64" s="488"/>
      <c r="AU64" s="488"/>
      <c r="AV64" s="488"/>
      <c r="AW64" s="488"/>
      <c r="AX64" s="488"/>
      <c r="AY64" s="488"/>
      <c r="AZ64" s="488"/>
      <c r="BA64" s="488"/>
      <c r="BB64" s="488"/>
      <c r="BC64" s="488"/>
      <c r="BD64" s="488"/>
      <c r="BE64" s="488"/>
      <c r="BF64" s="488"/>
      <c r="BG64" s="488"/>
      <c r="BH64" s="488"/>
      <c r="BI64" s="488"/>
    </row>
    <row r="65" spans="1:61" ht="18" x14ac:dyDescent="0.4">
      <c r="A65" s="447"/>
      <c r="B65" s="554" t="s">
        <v>1</v>
      </c>
      <c r="C65" s="554"/>
      <c r="D65" s="554"/>
      <c r="E65" s="554"/>
      <c r="F65" s="554"/>
      <c r="G65" s="554"/>
      <c r="H65" s="554"/>
      <c r="I65" s="554"/>
      <c r="J65" s="554"/>
      <c r="N65" s="218">
        <v>2</v>
      </c>
      <c r="Q65" s="488"/>
      <c r="R65" s="488"/>
      <c r="S65" s="488"/>
      <c r="T65" s="488"/>
      <c r="U65" s="488"/>
      <c r="V65" s="488"/>
      <c r="W65" s="488"/>
      <c r="X65" s="488"/>
      <c r="Y65" s="488"/>
      <c r="Z65" s="488"/>
      <c r="AA65" s="488"/>
      <c r="AB65" s="488"/>
      <c r="AC65" s="488"/>
      <c r="AD65" s="488"/>
      <c r="AE65" s="488"/>
      <c r="AF65" s="488"/>
      <c r="AG65" s="488"/>
      <c r="AH65" s="488"/>
      <c r="AI65" s="488"/>
      <c r="AJ65" s="488"/>
      <c r="AK65" s="488"/>
      <c r="AL65" s="488"/>
      <c r="AM65" s="488"/>
      <c r="AN65" s="488"/>
      <c r="AO65" s="488"/>
      <c r="AP65" s="488"/>
      <c r="AQ65" s="488"/>
      <c r="AR65" s="488"/>
      <c r="AS65" s="488"/>
      <c r="AT65" s="488"/>
      <c r="AU65" s="488"/>
      <c r="AV65" s="488"/>
      <c r="AW65" s="488"/>
      <c r="AX65" s="488"/>
      <c r="AY65" s="488"/>
      <c r="AZ65" s="488"/>
      <c r="BA65" s="488"/>
      <c r="BB65" s="488"/>
      <c r="BC65" s="488"/>
      <c r="BD65" s="488"/>
      <c r="BE65" s="488"/>
      <c r="BF65" s="488"/>
      <c r="BG65" s="488"/>
      <c r="BH65" s="488"/>
      <c r="BI65" s="488"/>
    </row>
    <row r="66" spans="1:61" x14ac:dyDescent="0.35">
      <c r="A66" s="447"/>
      <c r="B66" s="227"/>
      <c r="C66" s="227"/>
      <c r="D66" s="228"/>
      <c r="E66" s="227"/>
      <c r="F66" s="227"/>
      <c r="G66" s="227"/>
      <c r="H66" s="227"/>
      <c r="Q66" s="488"/>
      <c r="R66" s="488"/>
      <c r="S66" s="488"/>
      <c r="T66" s="488"/>
      <c r="U66" s="488"/>
      <c r="V66" s="488"/>
      <c r="W66" s="488"/>
      <c r="X66" s="488"/>
      <c r="Y66" s="488"/>
      <c r="Z66" s="488"/>
      <c r="AA66" s="488"/>
      <c r="AB66" s="488"/>
      <c r="AC66" s="488"/>
      <c r="AD66" s="488"/>
      <c r="AE66" s="488"/>
      <c r="AF66" s="488"/>
      <c r="AG66" s="488"/>
      <c r="AH66" s="488"/>
      <c r="AI66" s="488"/>
      <c r="AJ66" s="488"/>
      <c r="AK66" s="488"/>
      <c r="AL66" s="488"/>
      <c r="AM66" s="488"/>
      <c r="AN66" s="488"/>
      <c r="AO66" s="488"/>
      <c r="AP66" s="488"/>
      <c r="AQ66" s="488"/>
      <c r="AR66" s="488"/>
      <c r="AS66" s="488"/>
      <c r="AT66" s="488"/>
      <c r="AU66" s="488"/>
      <c r="AV66" s="488"/>
      <c r="AW66" s="488"/>
      <c r="AX66" s="488"/>
      <c r="AY66" s="488"/>
      <c r="AZ66" s="488"/>
      <c r="BA66" s="488"/>
      <c r="BB66" s="488"/>
      <c r="BC66" s="488"/>
      <c r="BD66" s="488"/>
      <c r="BE66" s="488"/>
      <c r="BF66" s="488"/>
      <c r="BG66" s="488"/>
      <c r="BH66" s="488"/>
      <c r="BI66" s="488"/>
    </row>
    <row r="67" spans="1:61" x14ac:dyDescent="0.35">
      <c r="A67" s="447"/>
      <c r="B67" s="227"/>
      <c r="C67" s="227"/>
      <c r="D67" s="228"/>
      <c r="E67" s="227"/>
      <c r="F67" s="227"/>
      <c r="G67" s="227"/>
      <c r="H67" s="227"/>
      <c r="Q67" s="488"/>
      <c r="R67" s="488"/>
      <c r="S67" s="488"/>
      <c r="T67" s="488"/>
      <c r="U67" s="488"/>
      <c r="V67" s="488"/>
      <c r="W67" s="488"/>
      <c r="X67" s="488"/>
      <c r="Y67" s="488"/>
      <c r="Z67" s="488"/>
      <c r="AA67" s="488"/>
      <c r="AB67" s="488"/>
      <c r="AC67" s="488"/>
      <c r="AD67" s="488"/>
      <c r="AE67" s="488"/>
      <c r="AF67" s="488"/>
      <c r="AG67" s="488"/>
      <c r="AH67" s="488"/>
      <c r="AI67" s="488"/>
      <c r="AJ67" s="488"/>
      <c r="AK67" s="488"/>
      <c r="AL67" s="488"/>
      <c r="AM67" s="488"/>
      <c r="AN67" s="488"/>
      <c r="AO67" s="488"/>
      <c r="AP67" s="488"/>
      <c r="AQ67" s="488"/>
      <c r="AR67" s="488"/>
      <c r="AS67" s="488"/>
      <c r="AT67" s="488"/>
      <c r="AU67" s="488"/>
      <c r="AV67" s="488"/>
      <c r="AW67" s="488"/>
      <c r="AX67" s="488"/>
      <c r="AY67" s="488"/>
      <c r="AZ67" s="488"/>
      <c r="BA67" s="488"/>
      <c r="BB67" s="488"/>
      <c r="BC67" s="488"/>
      <c r="BD67" s="488"/>
      <c r="BE67" s="488"/>
      <c r="BF67" s="488"/>
      <c r="BG67" s="488"/>
      <c r="BH67" s="488"/>
      <c r="BI67" s="488"/>
    </row>
    <row r="68" spans="1:61" ht="15.5" x14ac:dyDescent="0.35">
      <c r="A68" s="447"/>
      <c r="B68" s="229" t="s">
        <v>2</v>
      </c>
      <c r="C68" s="227"/>
      <c r="D68" s="331" t="s">
        <v>60</v>
      </c>
      <c r="E68" s="331"/>
      <c r="F68" s="331"/>
      <c r="G68" s="331"/>
      <c r="H68" s="331"/>
      <c r="I68" s="331"/>
      <c r="J68" s="331"/>
      <c r="K68" s="331"/>
      <c r="L68" s="274"/>
      <c r="M68" s="274"/>
      <c r="Q68" s="488"/>
      <c r="R68" s="488"/>
      <c r="S68" s="488"/>
      <c r="T68" s="488"/>
      <c r="U68" s="488"/>
      <c r="V68" s="488"/>
      <c r="W68" s="488"/>
      <c r="X68" s="488"/>
      <c r="Y68" s="488"/>
      <c r="Z68" s="488"/>
      <c r="AA68" s="488"/>
      <c r="AB68" s="488"/>
      <c r="AC68" s="488"/>
      <c r="AD68" s="488"/>
      <c r="AE68" s="488"/>
      <c r="AF68" s="488"/>
      <c r="AG68" s="488"/>
      <c r="AH68" s="488"/>
      <c r="AI68" s="488"/>
      <c r="AJ68" s="488"/>
      <c r="AK68" s="488"/>
      <c r="AL68" s="488"/>
      <c r="AM68" s="488"/>
      <c r="AN68" s="488"/>
      <c r="AO68" s="488"/>
      <c r="AP68" s="488"/>
      <c r="AQ68" s="488"/>
      <c r="AR68" s="488"/>
      <c r="AS68" s="488"/>
      <c r="AT68" s="488"/>
      <c r="AU68" s="488"/>
      <c r="AV68" s="488"/>
      <c r="AW68" s="488"/>
      <c r="AX68" s="488"/>
      <c r="AY68" s="488"/>
      <c r="AZ68" s="488"/>
      <c r="BA68" s="488"/>
      <c r="BB68" s="488"/>
      <c r="BC68" s="488"/>
      <c r="BD68" s="488"/>
      <c r="BE68" s="488"/>
      <c r="BF68" s="488"/>
      <c r="BG68" s="488"/>
      <c r="BH68" s="488"/>
      <c r="BI68" s="488"/>
    </row>
    <row r="69" spans="1:61" ht="15.5" x14ac:dyDescent="0.35">
      <c r="A69" s="447"/>
      <c r="B69" s="230"/>
      <c r="C69" s="227"/>
      <c r="D69" s="231"/>
      <c r="E69" s="231"/>
      <c r="F69" s="232"/>
      <c r="G69" s="232"/>
      <c r="H69" s="232"/>
      <c r="I69" s="232"/>
      <c r="J69" s="232"/>
      <c r="K69" s="233"/>
      <c r="L69" s="233"/>
      <c r="M69" s="232"/>
      <c r="N69" s="233"/>
      <c r="O69" s="233"/>
      <c r="P69" s="233"/>
      <c r="Q69" s="487"/>
      <c r="R69" s="487"/>
      <c r="S69" s="487"/>
      <c r="T69" s="488"/>
      <c r="U69" s="488"/>
      <c r="V69" s="488"/>
      <c r="W69" s="488"/>
      <c r="X69" s="488"/>
      <c r="Y69" s="488"/>
      <c r="Z69" s="488"/>
      <c r="AA69" s="488"/>
      <c r="AB69" s="488"/>
      <c r="AC69" s="488"/>
      <c r="AD69" s="488"/>
      <c r="AE69" s="488"/>
      <c r="AF69" s="488"/>
      <c r="AG69" s="488"/>
      <c r="AH69" s="488"/>
      <c r="AI69" s="488"/>
      <c r="AJ69" s="488"/>
      <c r="AK69" s="488"/>
      <c r="AL69" s="488"/>
      <c r="AM69" s="488"/>
      <c r="AN69" s="488"/>
      <c r="AO69" s="488"/>
      <c r="AP69" s="488"/>
      <c r="AQ69" s="488"/>
      <c r="AR69" s="488"/>
      <c r="AS69" s="488"/>
      <c r="AT69" s="488"/>
      <c r="AU69" s="488"/>
      <c r="AV69" s="488"/>
      <c r="AW69" s="488"/>
      <c r="AX69" s="488"/>
      <c r="AY69" s="488"/>
      <c r="AZ69" s="488"/>
      <c r="BA69" s="488"/>
      <c r="BB69" s="488"/>
      <c r="BC69" s="488"/>
      <c r="BD69" s="488"/>
      <c r="BE69" s="488"/>
      <c r="BF69" s="488"/>
      <c r="BG69" s="488"/>
      <c r="BH69" s="488"/>
      <c r="BI69" s="488"/>
    </row>
    <row r="70" spans="1:61" ht="15.5" x14ac:dyDescent="0.35">
      <c r="A70" s="447"/>
      <c r="B70" s="229" t="s">
        <v>4</v>
      </c>
      <c r="C70" s="227"/>
      <c r="D70" s="234" t="s">
        <v>5</v>
      </c>
      <c r="E70" s="231"/>
      <c r="F70" s="232"/>
      <c r="G70" s="233"/>
      <c r="H70" s="232"/>
      <c r="I70" s="235"/>
      <c r="J70" s="232"/>
      <c r="K70" s="236"/>
      <c r="L70" s="233"/>
      <c r="M70" s="235"/>
      <c r="N70" s="233"/>
      <c r="O70" s="237"/>
      <c r="P70" s="238"/>
      <c r="Q70" s="487"/>
      <c r="R70" s="487"/>
      <c r="S70" s="487"/>
      <c r="T70" s="488"/>
      <c r="U70" s="488"/>
      <c r="V70" s="488"/>
      <c r="W70" s="488"/>
      <c r="X70" s="488"/>
      <c r="Y70" s="488"/>
      <c r="Z70" s="488"/>
      <c r="AA70" s="488"/>
      <c r="AB70" s="488"/>
      <c r="AC70" s="488"/>
      <c r="AD70" s="488"/>
      <c r="AE70" s="488"/>
      <c r="AF70" s="488"/>
      <c r="AG70" s="488"/>
      <c r="AH70" s="488"/>
      <c r="AI70" s="488"/>
      <c r="AJ70" s="488"/>
      <c r="AK70" s="488"/>
      <c r="AL70" s="488"/>
      <c r="AM70" s="488"/>
      <c r="AN70" s="488"/>
      <c r="AO70" s="488"/>
      <c r="AP70" s="488"/>
      <c r="AQ70" s="488"/>
      <c r="AR70" s="488"/>
      <c r="AS70" s="488"/>
      <c r="AT70" s="488"/>
      <c r="AU70" s="488"/>
      <c r="AV70" s="488"/>
      <c r="AW70" s="488"/>
      <c r="AX70" s="488"/>
      <c r="AY70" s="488"/>
      <c r="AZ70" s="488"/>
      <c r="BA70" s="488"/>
      <c r="BB70" s="488"/>
      <c r="BC70" s="488"/>
      <c r="BD70" s="488"/>
      <c r="BE70" s="488"/>
      <c r="BF70" s="488"/>
      <c r="BG70" s="488"/>
      <c r="BH70" s="488"/>
      <c r="BI70" s="488"/>
    </row>
    <row r="71" spans="1:61" ht="15.5" x14ac:dyDescent="0.35">
      <c r="A71" s="447"/>
      <c r="B71" s="230"/>
      <c r="C71" s="227"/>
      <c r="D71" s="231"/>
      <c r="E71" s="231"/>
      <c r="F71" s="231"/>
      <c r="G71" s="231"/>
      <c r="H71" s="231"/>
      <c r="I71" s="231"/>
      <c r="J71" s="231"/>
      <c r="Q71" s="488"/>
      <c r="R71" s="488"/>
      <c r="S71" s="488"/>
      <c r="T71" s="488"/>
      <c r="U71" s="488"/>
      <c r="V71" s="488"/>
      <c r="W71" s="488"/>
      <c r="X71" s="488"/>
      <c r="Y71" s="488"/>
      <c r="Z71" s="488"/>
      <c r="AA71" s="488"/>
      <c r="AB71" s="488"/>
      <c r="AC71" s="488"/>
      <c r="AD71" s="488"/>
      <c r="AE71" s="488"/>
      <c r="AF71" s="488"/>
      <c r="AG71" s="488"/>
      <c r="AH71" s="488"/>
      <c r="AI71" s="488"/>
      <c r="AJ71" s="488"/>
      <c r="AK71" s="488"/>
      <c r="AL71" s="488"/>
      <c r="AM71" s="488"/>
      <c r="AN71" s="488"/>
      <c r="AO71" s="488"/>
      <c r="AP71" s="488"/>
      <c r="AQ71" s="488"/>
      <c r="AR71" s="488"/>
      <c r="AS71" s="488"/>
      <c r="AT71" s="488"/>
      <c r="AU71" s="488"/>
      <c r="AV71" s="488"/>
      <c r="AW71" s="488"/>
      <c r="AX71" s="488"/>
      <c r="AY71" s="488"/>
      <c r="AZ71" s="488"/>
      <c r="BA71" s="488"/>
      <c r="BB71" s="488"/>
      <c r="BC71" s="488"/>
      <c r="BD71" s="488"/>
      <c r="BE71" s="488"/>
      <c r="BF71" s="488"/>
      <c r="BG71" s="488"/>
      <c r="BH71" s="488"/>
      <c r="BI71" s="488"/>
    </row>
    <row r="72" spans="1:61" x14ac:dyDescent="0.35">
      <c r="A72" s="447"/>
      <c r="B72" s="239"/>
      <c r="C72" s="227"/>
      <c r="D72" s="240" t="s">
        <v>6</v>
      </c>
      <c r="E72" s="241"/>
      <c r="F72" s="227"/>
      <c r="G72" s="242">
        <v>198</v>
      </c>
      <c r="H72" s="241" t="s">
        <v>7</v>
      </c>
      <c r="I72" s="227"/>
      <c r="J72" s="227"/>
      <c r="Q72" s="488"/>
      <c r="R72" s="488"/>
      <c r="S72" s="488"/>
      <c r="T72" s="488"/>
      <c r="U72" s="488"/>
      <c r="V72" s="488"/>
      <c r="W72" s="488"/>
      <c r="X72" s="488"/>
      <c r="Y72" s="488"/>
      <c r="Z72" s="488"/>
      <c r="AA72" s="488"/>
      <c r="AB72" s="488"/>
      <c r="AC72" s="488"/>
      <c r="AD72" s="488"/>
      <c r="AE72" s="488"/>
      <c r="AF72" s="488"/>
      <c r="AG72" s="488"/>
      <c r="AH72" s="488"/>
      <c r="AI72" s="488"/>
      <c r="AJ72" s="488"/>
      <c r="AK72" s="488"/>
      <c r="AL72" s="488"/>
      <c r="AM72" s="488"/>
      <c r="AN72" s="488"/>
      <c r="AO72" s="488"/>
      <c r="AP72" s="488"/>
      <c r="AQ72" s="488"/>
      <c r="AR72" s="488"/>
      <c r="AS72" s="488"/>
      <c r="AT72" s="488"/>
      <c r="AU72" s="488"/>
      <c r="AV72" s="488"/>
      <c r="AW72" s="488"/>
      <c r="AX72" s="488"/>
      <c r="AY72" s="488"/>
      <c r="AZ72" s="488"/>
      <c r="BA72" s="488"/>
      <c r="BB72" s="488"/>
      <c r="BC72" s="488"/>
      <c r="BD72" s="488"/>
      <c r="BE72" s="488"/>
      <c r="BF72" s="488"/>
      <c r="BG72" s="488"/>
      <c r="BH72" s="488"/>
      <c r="BI72" s="488"/>
    </row>
    <row r="73" spans="1:61" x14ac:dyDescent="0.35">
      <c r="A73" s="447"/>
      <c r="B73" s="239"/>
      <c r="C73" s="227"/>
      <c r="D73" s="228"/>
      <c r="E73" s="227"/>
      <c r="F73" s="227"/>
      <c r="G73" s="227"/>
      <c r="H73" s="227"/>
      <c r="I73" s="243"/>
      <c r="J73" s="227"/>
      <c r="Q73" s="488"/>
      <c r="R73" s="488"/>
      <c r="S73" s="488"/>
      <c r="T73" s="488"/>
      <c r="U73" s="488"/>
      <c r="V73" s="488"/>
      <c r="W73" s="488"/>
      <c r="X73" s="488"/>
      <c r="Y73" s="488"/>
      <c r="Z73" s="488"/>
      <c r="AA73" s="488"/>
      <c r="AB73" s="488"/>
      <c r="AC73" s="488"/>
      <c r="AD73" s="488"/>
      <c r="AE73" s="488"/>
      <c r="AF73" s="488"/>
      <c r="AG73" s="488"/>
      <c r="AH73" s="488"/>
      <c r="AI73" s="488"/>
      <c r="AJ73" s="488"/>
      <c r="AK73" s="488"/>
      <c r="AL73" s="488"/>
      <c r="AM73" s="488"/>
      <c r="AN73" s="488"/>
      <c r="AO73" s="488"/>
      <c r="AP73" s="488"/>
      <c r="AQ73" s="488"/>
      <c r="AR73" s="488"/>
      <c r="AS73" s="488"/>
      <c r="AT73" s="488"/>
      <c r="AU73" s="488"/>
      <c r="AV73" s="488"/>
      <c r="AW73" s="488"/>
      <c r="AX73" s="488"/>
      <c r="AY73" s="488"/>
      <c r="AZ73" s="488"/>
      <c r="BA73" s="488"/>
      <c r="BB73" s="488"/>
      <c r="BC73" s="488"/>
      <c r="BD73" s="488"/>
      <c r="BE73" s="488"/>
      <c r="BF73" s="488"/>
      <c r="BG73" s="488"/>
      <c r="BH73" s="488"/>
      <c r="BI73" s="488"/>
    </row>
    <row r="74" spans="1:61" s="21" customFormat="1" x14ac:dyDescent="0.35">
      <c r="A74" s="521"/>
      <c r="B74" s="45"/>
      <c r="C74" s="19"/>
      <c r="D74" s="53"/>
      <c r="E74" s="52"/>
      <c r="F74" s="19"/>
      <c r="G74" s="541" t="s">
        <v>8</v>
      </c>
      <c r="H74" s="552"/>
      <c r="I74" s="542"/>
      <c r="J74" s="19"/>
      <c r="K74" s="541" t="s">
        <v>9</v>
      </c>
      <c r="L74" s="552"/>
      <c r="M74" s="542"/>
      <c r="N74" s="19"/>
      <c r="O74" s="541" t="s">
        <v>10</v>
      </c>
      <c r="P74" s="542"/>
      <c r="Q74" s="493"/>
      <c r="R74" s="493"/>
      <c r="S74" s="491"/>
      <c r="T74" s="491"/>
      <c r="U74" s="491"/>
      <c r="V74" s="491"/>
      <c r="W74" s="491"/>
      <c r="X74" s="491"/>
      <c r="Y74" s="491"/>
      <c r="Z74" s="491"/>
      <c r="AA74" s="491"/>
      <c r="AB74" s="491"/>
      <c r="AC74" s="491"/>
      <c r="AD74" s="491"/>
      <c r="AE74" s="491"/>
      <c r="AF74" s="491"/>
      <c r="AG74" s="491"/>
      <c r="AH74" s="491"/>
      <c r="AI74" s="491"/>
      <c r="AJ74" s="491"/>
      <c r="AK74" s="491"/>
      <c r="AL74" s="491"/>
      <c r="AM74" s="491"/>
      <c r="AN74" s="491"/>
      <c r="AO74" s="491"/>
      <c r="AP74" s="491"/>
      <c r="AQ74" s="491"/>
      <c r="AR74" s="491"/>
      <c r="AS74" s="491"/>
      <c r="AT74" s="491"/>
      <c r="AU74" s="491"/>
      <c r="AV74" s="491"/>
      <c r="AW74" s="491"/>
      <c r="AX74" s="491"/>
      <c r="AY74" s="491"/>
      <c r="AZ74" s="491"/>
      <c r="BA74" s="491"/>
      <c r="BB74" s="491"/>
      <c r="BC74" s="491"/>
      <c r="BD74" s="491"/>
      <c r="BE74" s="491"/>
      <c r="BF74" s="491"/>
      <c r="BG74" s="491"/>
      <c r="BH74" s="491"/>
      <c r="BI74" s="491"/>
    </row>
    <row r="75" spans="1:61" x14ac:dyDescent="0.35">
      <c r="A75" s="447"/>
      <c r="B75" s="239"/>
      <c r="C75" s="227"/>
      <c r="D75" s="543" t="s">
        <v>11</v>
      </c>
      <c r="E75" s="240"/>
      <c r="F75" s="227"/>
      <c r="G75" s="245" t="s">
        <v>12</v>
      </c>
      <c r="H75" s="246" t="s">
        <v>13</v>
      </c>
      <c r="I75" s="247" t="s">
        <v>14</v>
      </c>
      <c r="J75" s="227"/>
      <c r="K75" s="248" t="s">
        <v>12</v>
      </c>
      <c r="L75" s="246" t="s">
        <v>13</v>
      </c>
      <c r="M75" s="247" t="s">
        <v>14</v>
      </c>
      <c r="N75" s="227"/>
      <c r="O75" s="545" t="s">
        <v>15</v>
      </c>
      <c r="P75" s="547" t="s">
        <v>16</v>
      </c>
      <c r="Q75" s="487"/>
      <c r="R75" s="487"/>
      <c r="S75" s="488"/>
      <c r="T75" s="488"/>
      <c r="U75" s="488"/>
      <c r="V75" s="488"/>
      <c r="W75" s="488"/>
      <c r="X75" s="488"/>
      <c r="Y75" s="488"/>
      <c r="Z75" s="488"/>
      <c r="AA75" s="488"/>
      <c r="AB75" s="488"/>
      <c r="AC75" s="488"/>
      <c r="AD75" s="488"/>
      <c r="AE75" s="488"/>
      <c r="AF75" s="488"/>
      <c r="AG75" s="488"/>
      <c r="AH75" s="488"/>
      <c r="AI75" s="488"/>
      <c r="AJ75" s="488"/>
      <c r="AK75" s="488"/>
      <c r="AL75" s="488"/>
      <c r="AM75" s="488"/>
      <c r="AN75" s="488"/>
      <c r="AO75" s="488"/>
      <c r="AP75" s="488"/>
      <c r="AQ75" s="488"/>
      <c r="AR75" s="488"/>
      <c r="AS75" s="488"/>
      <c r="AT75" s="488"/>
      <c r="AU75" s="488"/>
      <c r="AV75" s="488"/>
      <c r="AW75" s="488"/>
      <c r="AX75" s="488"/>
      <c r="AY75" s="488"/>
      <c r="AZ75" s="488"/>
      <c r="BA75" s="488"/>
      <c r="BB75" s="488"/>
      <c r="BC75" s="488"/>
      <c r="BD75" s="488"/>
      <c r="BE75" s="488"/>
      <c r="BF75" s="488"/>
      <c r="BG75" s="488"/>
      <c r="BH75" s="488"/>
      <c r="BI75" s="488"/>
    </row>
    <row r="76" spans="1:61" x14ac:dyDescent="0.35">
      <c r="A76" s="447"/>
      <c r="B76" s="239"/>
      <c r="C76" s="227"/>
      <c r="D76" s="544"/>
      <c r="E76" s="240"/>
      <c r="F76" s="227"/>
      <c r="G76" s="249" t="s">
        <v>17</v>
      </c>
      <c r="H76" s="250"/>
      <c r="I76" s="250" t="s">
        <v>17</v>
      </c>
      <c r="J76" s="227"/>
      <c r="K76" s="251" t="s">
        <v>17</v>
      </c>
      <c r="L76" s="250"/>
      <c r="M76" s="250" t="s">
        <v>17</v>
      </c>
      <c r="N76" s="227"/>
      <c r="O76" s="546"/>
      <c r="P76" s="548"/>
      <c r="Q76" s="487"/>
      <c r="R76" s="487"/>
      <c r="S76" s="488"/>
      <c r="T76" s="488"/>
      <c r="U76" s="488"/>
      <c r="V76" s="488"/>
      <c r="W76" s="488"/>
      <c r="X76" s="488"/>
      <c r="Y76" s="488"/>
      <c r="Z76" s="488"/>
      <c r="AA76" s="488"/>
      <c r="AB76" s="488"/>
      <c r="AC76" s="488"/>
      <c r="AD76" s="488"/>
      <c r="AE76" s="488"/>
      <c r="AF76" s="488"/>
      <c r="AG76" s="488"/>
      <c r="AH76" s="488"/>
      <c r="AI76" s="488"/>
      <c r="AJ76" s="488"/>
      <c r="AK76" s="488"/>
      <c r="AL76" s="488"/>
      <c r="AM76" s="488"/>
      <c r="AN76" s="488"/>
      <c r="AO76" s="488"/>
      <c r="AP76" s="488"/>
      <c r="AQ76" s="488"/>
      <c r="AR76" s="488"/>
      <c r="AS76" s="488"/>
      <c r="AT76" s="488"/>
      <c r="AU76" s="488"/>
      <c r="AV76" s="488"/>
      <c r="AW76" s="488"/>
      <c r="AX76" s="488"/>
      <c r="AY76" s="488"/>
      <c r="AZ76" s="488"/>
      <c r="BA76" s="488"/>
      <c r="BB76" s="488"/>
      <c r="BC76" s="488"/>
      <c r="BD76" s="488"/>
      <c r="BE76" s="488"/>
      <c r="BF76" s="488"/>
      <c r="BG76" s="488"/>
      <c r="BH76" s="488"/>
      <c r="BI76" s="488"/>
    </row>
    <row r="77" spans="1:61" s="21" customFormat="1" x14ac:dyDescent="0.35">
      <c r="A77" s="521"/>
      <c r="B77" s="59" t="s">
        <v>18</v>
      </c>
      <c r="C77" s="60"/>
      <c r="D77" s="61" t="s">
        <v>19</v>
      </c>
      <c r="E77" s="60"/>
      <c r="F77" s="27"/>
      <c r="G77" s="62">
        <v>32.9</v>
      </c>
      <c r="H77" s="63">
        <v>1</v>
      </c>
      <c r="I77" s="64">
        <f t="shared" ref="I77:I84" si="11">H77*G77</f>
        <v>32.9</v>
      </c>
      <c r="J77" s="65"/>
      <c r="K77" s="62">
        <v>33.29</v>
      </c>
      <c r="L77" s="63">
        <v>1</v>
      </c>
      <c r="M77" s="64">
        <f t="shared" ref="M77:M84" si="12">L77*K77</f>
        <v>33.29</v>
      </c>
      <c r="N77" s="65"/>
      <c r="O77" s="66">
        <f t="shared" ref="O77:O108" si="13">M77-I77</f>
        <v>0.39000000000000057</v>
      </c>
      <c r="P77" s="67">
        <f t="shared" ref="P77:P108" si="14">IF(OR(I77=0,M77=0),"",(O77/I77))</f>
        <v>1.1854103343465063E-2</v>
      </c>
      <c r="Q77" s="489"/>
      <c r="R77" s="489"/>
      <c r="S77" s="490"/>
      <c r="T77" s="491"/>
      <c r="U77" s="491"/>
      <c r="V77" s="491"/>
      <c r="W77" s="491"/>
      <c r="X77" s="491"/>
      <c r="Y77" s="491"/>
      <c r="Z77" s="491"/>
      <c r="AA77" s="491"/>
      <c r="AB77" s="491"/>
      <c r="AC77" s="491"/>
      <c r="AD77" s="491"/>
      <c r="AE77" s="491"/>
      <c r="AF77" s="491"/>
      <c r="AG77" s="491"/>
      <c r="AH77" s="491"/>
      <c r="AI77" s="491"/>
      <c r="AJ77" s="491"/>
      <c r="AK77" s="491"/>
      <c r="AL77" s="491"/>
      <c r="AM77" s="491"/>
      <c r="AN77" s="491"/>
      <c r="AO77" s="491"/>
      <c r="AP77" s="491"/>
      <c r="AQ77" s="491"/>
      <c r="AR77" s="491"/>
      <c r="AS77" s="491"/>
      <c r="AT77" s="491"/>
      <c r="AU77" s="491"/>
      <c r="AV77" s="491"/>
      <c r="AW77" s="491"/>
      <c r="AX77" s="491"/>
      <c r="AY77" s="491"/>
      <c r="AZ77" s="491"/>
      <c r="BA77" s="491"/>
      <c r="BB77" s="491"/>
      <c r="BC77" s="491"/>
      <c r="BD77" s="491"/>
      <c r="BE77" s="491"/>
      <c r="BF77" s="491"/>
      <c r="BG77" s="491"/>
      <c r="BH77" s="491"/>
      <c r="BI77" s="491"/>
    </row>
    <row r="78" spans="1:61" x14ac:dyDescent="0.35">
      <c r="A78" s="447"/>
      <c r="B78" s="252" t="s">
        <v>22</v>
      </c>
      <c r="C78" s="253"/>
      <c r="D78" s="254" t="s">
        <v>19</v>
      </c>
      <c r="E78" s="253"/>
      <c r="F78" s="255"/>
      <c r="G78" s="256">
        <v>-1.43</v>
      </c>
      <c r="H78" s="257">
        <v>1</v>
      </c>
      <c r="I78" s="258">
        <f t="shared" si="11"/>
        <v>-1.43</v>
      </c>
      <c r="J78" s="255"/>
      <c r="K78" s="256">
        <v>0</v>
      </c>
      <c r="L78" s="257">
        <v>1</v>
      </c>
      <c r="M78" s="258">
        <f t="shared" si="12"/>
        <v>0</v>
      </c>
      <c r="N78" s="255"/>
      <c r="O78" s="259">
        <f t="shared" si="13"/>
        <v>1.43</v>
      </c>
      <c r="P78" s="260" t="str">
        <f t="shared" si="14"/>
        <v/>
      </c>
      <c r="Q78" s="487"/>
      <c r="R78" s="487"/>
      <c r="S78" s="488"/>
      <c r="T78" s="488"/>
      <c r="U78" s="488"/>
      <c r="V78" s="488"/>
      <c r="W78" s="488"/>
      <c r="X78" s="488"/>
      <c r="Y78" s="488"/>
      <c r="Z78" s="488"/>
      <c r="AA78" s="488"/>
      <c r="AB78" s="488"/>
      <c r="AC78" s="488"/>
      <c r="AD78" s="488"/>
      <c r="AE78" s="488"/>
      <c r="AF78" s="488"/>
      <c r="AG78" s="488"/>
      <c r="AH78" s="488"/>
      <c r="AI78" s="488"/>
      <c r="AJ78" s="488"/>
      <c r="AK78" s="488"/>
      <c r="AL78" s="488"/>
      <c r="AM78" s="488"/>
      <c r="AN78" s="488"/>
      <c r="AO78" s="488"/>
      <c r="AP78" s="488"/>
      <c r="AQ78" s="488"/>
      <c r="AR78" s="488"/>
      <c r="AS78" s="488"/>
      <c r="AT78" s="488"/>
      <c r="AU78" s="488"/>
      <c r="AV78" s="488"/>
      <c r="AW78" s="488"/>
      <c r="AX78" s="488"/>
      <c r="AY78" s="488"/>
      <c r="AZ78" s="488"/>
      <c r="BA78" s="488"/>
      <c r="BB78" s="488"/>
      <c r="BC78" s="488"/>
      <c r="BD78" s="488"/>
      <c r="BE78" s="488"/>
      <c r="BF78" s="488"/>
      <c r="BG78" s="488"/>
      <c r="BH78" s="488"/>
      <c r="BI78" s="488"/>
    </row>
    <row r="79" spans="1:61" x14ac:dyDescent="0.35">
      <c r="A79" s="447"/>
      <c r="B79" s="252" t="s">
        <v>23</v>
      </c>
      <c r="C79" s="253"/>
      <c r="D79" s="254" t="s">
        <v>19</v>
      </c>
      <c r="E79" s="253"/>
      <c r="F79" s="255"/>
      <c r="G79" s="256">
        <v>-0.23</v>
      </c>
      <c r="H79" s="261">
        <v>1</v>
      </c>
      <c r="I79" s="258">
        <f t="shared" si="11"/>
        <v>-0.23</v>
      </c>
      <c r="J79" s="255"/>
      <c r="K79" s="256">
        <v>0</v>
      </c>
      <c r="L79" s="261">
        <v>1</v>
      </c>
      <c r="M79" s="258">
        <f t="shared" si="12"/>
        <v>0</v>
      </c>
      <c r="N79" s="255"/>
      <c r="O79" s="259">
        <f t="shared" si="13"/>
        <v>0.23</v>
      </c>
      <c r="P79" s="260" t="str">
        <f t="shared" si="14"/>
        <v/>
      </c>
      <c r="Q79" s="487"/>
      <c r="R79" s="487"/>
      <c r="S79" s="488"/>
      <c r="T79" s="488"/>
      <c r="U79" s="488"/>
      <c r="V79" s="488"/>
      <c r="W79" s="488"/>
      <c r="X79" s="488"/>
      <c r="Y79" s="488"/>
      <c r="Z79" s="488"/>
      <c r="AA79" s="488"/>
      <c r="AB79" s="488"/>
      <c r="AC79" s="488"/>
      <c r="AD79" s="488"/>
      <c r="AE79" s="488"/>
      <c r="AF79" s="488"/>
      <c r="AG79" s="488"/>
      <c r="AH79" s="488"/>
      <c r="AI79" s="488"/>
      <c r="AJ79" s="488"/>
      <c r="AK79" s="488"/>
      <c r="AL79" s="488"/>
      <c r="AM79" s="488"/>
      <c r="AN79" s="488"/>
      <c r="AO79" s="488"/>
      <c r="AP79" s="488"/>
      <c r="AQ79" s="488"/>
      <c r="AR79" s="488"/>
      <c r="AS79" s="488"/>
      <c r="AT79" s="488"/>
      <c r="AU79" s="488"/>
      <c r="AV79" s="488"/>
      <c r="AW79" s="488"/>
      <c r="AX79" s="488"/>
      <c r="AY79" s="488"/>
      <c r="AZ79" s="488"/>
      <c r="BA79" s="488"/>
      <c r="BB79" s="488"/>
      <c r="BC79" s="488"/>
      <c r="BD79" s="488"/>
      <c r="BE79" s="488"/>
      <c r="BF79" s="488"/>
      <c r="BG79" s="488"/>
      <c r="BH79" s="488"/>
      <c r="BI79" s="488"/>
    </row>
    <row r="80" spans="1:61" x14ac:dyDescent="0.35">
      <c r="A80" s="447"/>
      <c r="B80" s="252" t="s">
        <v>24</v>
      </c>
      <c r="C80" s="253"/>
      <c r="D80" s="254" t="s">
        <v>19</v>
      </c>
      <c r="E80" s="253"/>
      <c r="F80" s="255"/>
      <c r="G80" s="256">
        <v>-0.01</v>
      </c>
      <c r="H80" s="261">
        <v>1</v>
      </c>
      <c r="I80" s="258">
        <f t="shared" si="11"/>
        <v>-0.01</v>
      </c>
      <c r="J80" s="255"/>
      <c r="K80" s="256">
        <v>-0.01</v>
      </c>
      <c r="L80" s="261">
        <v>1</v>
      </c>
      <c r="M80" s="258">
        <f t="shared" si="12"/>
        <v>-0.01</v>
      </c>
      <c r="N80" s="255"/>
      <c r="O80" s="259">
        <f t="shared" si="13"/>
        <v>0</v>
      </c>
      <c r="P80" s="260">
        <f t="shared" si="14"/>
        <v>0</v>
      </c>
      <c r="Q80" s="487"/>
      <c r="R80" s="487"/>
      <c r="S80" s="488"/>
      <c r="T80" s="488"/>
      <c r="U80" s="488"/>
      <c r="V80" s="488"/>
      <c r="W80" s="488"/>
      <c r="X80" s="488"/>
      <c r="Y80" s="488"/>
      <c r="Z80" s="488"/>
      <c r="AA80" s="488"/>
      <c r="AB80" s="488"/>
      <c r="AC80" s="488"/>
      <c r="AD80" s="488"/>
      <c r="AE80" s="488"/>
      <c r="AF80" s="488"/>
      <c r="AG80" s="488"/>
      <c r="AH80" s="488"/>
      <c r="AI80" s="488"/>
      <c r="AJ80" s="488"/>
      <c r="AK80" s="488"/>
      <c r="AL80" s="488"/>
      <c r="AM80" s="488"/>
      <c r="AN80" s="488"/>
      <c r="AO80" s="488"/>
      <c r="AP80" s="488"/>
      <c r="AQ80" s="488"/>
      <c r="AR80" s="488"/>
      <c r="AS80" s="488"/>
      <c r="AT80" s="488"/>
      <c r="AU80" s="488"/>
      <c r="AV80" s="488"/>
      <c r="AW80" s="488"/>
      <c r="AX80" s="488"/>
      <c r="AY80" s="488"/>
      <c r="AZ80" s="488"/>
      <c r="BA80" s="488"/>
      <c r="BB80" s="488"/>
      <c r="BC80" s="488"/>
      <c r="BD80" s="488"/>
      <c r="BE80" s="488"/>
      <c r="BF80" s="488"/>
      <c r="BG80" s="488"/>
      <c r="BH80" s="488"/>
      <c r="BI80" s="488"/>
    </row>
    <row r="81" spans="1:61" x14ac:dyDescent="0.35">
      <c r="A81" s="447"/>
      <c r="B81" s="252" t="s">
        <v>25</v>
      </c>
      <c r="C81" s="253"/>
      <c r="D81" s="254" t="s">
        <v>19</v>
      </c>
      <c r="E81" s="253"/>
      <c r="F81" s="255"/>
      <c r="G81" s="256">
        <v>0</v>
      </c>
      <c r="H81" s="257">
        <v>1</v>
      </c>
      <c r="I81" s="258">
        <f t="shared" si="11"/>
        <v>0</v>
      </c>
      <c r="J81" s="255"/>
      <c r="K81" s="256">
        <v>-1.21</v>
      </c>
      <c r="L81" s="257">
        <v>1</v>
      </c>
      <c r="M81" s="258">
        <f t="shared" si="12"/>
        <v>-1.21</v>
      </c>
      <c r="N81" s="255"/>
      <c r="O81" s="259">
        <f t="shared" si="13"/>
        <v>-1.21</v>
      </c>
      <c r="P81" s="260" t="str">
        <f t="shared" si="14"/>
        <v/>
      </c>
      <c r="Q81" s="487"/>
      <c r="R81" s="487"/>
      <c r="S81" s="488"/>
      <c r="T81" s="488"/>
      <c r="U81" s="488"/>
      <c r="V81" s="488"/>
      <c r="W81" s="488"/>
      <c r="X81" s="488"/>
      <c r="Y81" s="488"/>
      <c r="Z81" s="488"/>
      <c r="AA81" s="488"/>
      <c r="AB81" s="488"/>
      <c r="AC81" s="488"/>
      <c r="AD81" s="488"/>
      <c r="AE81" s="488"/>
      <c r="AF81" s="488"/>
      <c r="AG81" s="488"/>
      <c r="AH81" s="488"/>
      <c r="AI81" s="488"/>
      <c r="AJ81" s="488"/>
      <c r="AK81" s="488"/>
      <c r="AL81" s="488"/>
      <c r="AM81" s="488"/>
      <c r="AN81" s="488"/>
      <c r="AO81" s="488"/>
      <c r="AP81" s="488"/>
      <c r="AQ81" s="488"/>
      <c r="AR81" s="488"/>
      <c r="AS81" s="488"/>
      <c r="AT81" s="488"/>
      <c r="AU81" s="488"/>
      <c r="AV81" s="488"/>
      <c r="AW81" s="488"/>
      <c r="AX81" s="488"/>
      <c r="AY81" s="488"/>
      <c r="AZ81" s="488"/>
      <c r="BA81" s="488"/>
      <c r="BB81" s="488"/>
      <c r="BC81" s="488"/>
      <c r="BD81" s="488"/>
      <c r="BE81" s="488"/>
      <c r="BF81" s="488"/>
      <c r="BG81" s="488"/>
      <c r="BH81" s="488"/>
      <c r="BI81" s="488"/>
    </row>
    <row r="82" spans="1:61" x14ac:dyDescent="0.35">
      <c r="A82" s="447"/>
      <c r="B82" s="252" t="s">
        <v>27</v>
      </c>
      <c r="C82" s="253"/>
      <c r="D82" s="254" t="s">
        <v>19</v>
      </c>
      <c r="E82" s="253"/>
      <c r="F82" s="255"/>
      <c r="G82" s="256">
        <v>-0.15</v>
      </c>
      <c r="H82" s="257">
        <v>1</v>
      </c>
      <c r="I82" s="258">
        <f t="shared" si="11"/>
        <v>-0.15</v>
      </c>
      <c r="J82" s="255"/>
      <c r="K82" s="256">
        <v>0</v>
      </c>
      <c r="L82" s="257">
        <v>1</v>
      </c>
      <c r="M82" s="258">
        <f t="shared" si="12"/>
        <v>0</v>
      </c>
      <c r="N82" s="255"/>
      <c r="O82" s="259">
        <f t="shared" si="13"/>
        <v>0.15</v>
      </c>
      <c r="P82" s="260" t="str">
        <f t="shared" si="14"/>
        <v/>
      </c>
      <c r="Q82" s="487"/>
      <c r="R82" s="487"/>
      <c r="S82" s="488"/>
      <c r="T82" s="488"/>
      <c r="U82" s="488"/>
      <c r="V82" s="488"/>
      <c r="W82" s="488"/>
      <c r="X82" s="488"/>
      <c r="Y82" s="488"/>
      <c r="Z82" s="488"/>
      <c r="AA82" s="488"/>
      <c r="AB82" s="488"/>
      <c r="AC82" s="488"/>
      <c r="AD82" s="488"/>
      <c r="AE82" s="488"/>
      <c r="AF82" s="488"/>
      <c r="AG82" s="488"/>
      <c r="AH82" s="488"/>
      <c r="AI82" s="488"/>
      <c r="AJ82" s="488"/>
      <c r="AK82" s="488"/>
      <c r="AL82" s="488"/>
      <c r="AM82" s="488"/>
      <c r="AN82" s="488"/>
      <c r="AO82" s="488"/>
      <c r="AP82" s="488"/>
      <c r="AQ82" s="488"/>
      <c r="AR82" s="488"/>
      <c r="AS82" s="488"/>
      <c r="AT82" s="488"/>
      <c r="AU82" s="488"/>
      <c r="AV82" s="488"/>
      <c r="AW82" s="488"/>
      <c r="AX82" s="488"/>
      <c r="AY82" s="488"/>
      <c r="AZ82" s="488"/>
      <c r="BA82" s="488"/>
      <c r="BB82" s="488"/>
      <c r="BC82" s="488"/>
      <c r="BD82" s="488"/>
      <c r="BE82" s="488"/>
      <c r="BF82" s="488"/>
      <c r="BG82" s="488"/>
      <c r="BH82" s="488"/>
      <c r="BI82" s="488"/>
    </row>
    <row r="83" spans="1:61" x14ac:dyDescent="0.35">
      <c r="A83" s="447"/>
      <c r="B83" s="252" t="s">
        <v>28</v>
      </c>
      <c r="C83" s="253"/>
      <c r="D83" s="254" t="s">
        <v>29</v>
      </c>
      <c r="E83" s="253"/>
      <c r="F83" s="255"/>
      <c r="G83" s="263"/>
      <c r="H83" s="264">
        <f>+$G$72</f>
        <v>198</v>
      </c>
      <c r="I83" s="265">
        <f t="shared" si="11"/>
        <v>0</v>
      </c>
      <c r="J83" s="255"/>
      <c r="K83" s="263"/>
      <c r="L83" s="264">
        <f>+$G$72</f>
        <v>198</v>
      </c>
      <c r="M83" s="265">
        <f t="shared" si="12"/>
        <v>0</v>
      </c>
      <c r="N83" s="255"/>
      <c r="O83" s="259">
        <f t="shared" si="13"/>
        <v>0</v>
      </c>
      <c r="P83" s="260" t="str">
        <f t="shared" si="14"/>
        <v/>
      </c>
      <c r="Q83" s="487"/>
      <c r="R83" s="487"/>
      <c r="S83" s="488"/>
      <c r="T83" s="488"/>
      <c r="U83" s="488"/>
      <c r="V83" s="488"/>
      <c r="W83" s="488"/>
      <c r="X83" s="488"/>
      <c r="Y83" s="488"/>
      <c r="Z83" s="488"/>
      <c r="AA83" s="488"/>
      <c r="AB83" s="488"/>
      <c r="AC83" s="488"/>
      <c r="AD83" s="488"/>
      <c r="AE83" s="488"/>
      <c r="AF83" s="488"/>
      <c r="AG83" s="488"/>
      <c r="AH83" s="488"/>
      <c r="AI83" s="488"/>
      <c r="AJ83" s="488"/>
      <c r="AK83" s="488"/>
      <c r="AL83" s="488"/>
      <c r="AM83" s="488"/>
      <c r="AN83" s="488"/>
      <c r="AO83" s="488"/>
      <c r="AP83" s="488"/>
      <c r="AQ83" s="488"/>
      <c r="AR83" s="488"/>
      <c r="AS83" s="488"/>
      <c r="AT83" s="488"/>
      <c r="AU83" s="488"/>
      <c r="AV83" s="488"/>
      <c r="AW83" s="488"/>
      <c r="AX83" s="488"/>
      <c r="AY83" s="488"/>
      <c r="AZ83" s="488"/>
      <c r="BA83" s="488"/>
      <c r="BB83" s="488"/>
      <c r="BC83" s="488"/>
      <c r="BD83" s="488"/>
      <c r="BE83" s="488"/>
      <c r="BF83" s="488"/>
      <c r="BG83" s="488"/>
      <c r="BH83" s="488"/>
      <c r="BI83" s="488"/>
    </row>
    <row r="84" spans="1:61" s="21" customFormat="1" x14ac:dyDescent="0.35">
      <c r="A84" s="521"/>
      <c r="B84" s="77" t="s">
        <v>99</v>
      </c>
      <c r="C84" s="60"/>
      <c r="D84" s="61" t="s">
        <v>29</v>
      </c>
      <c r="E84" s="60"/>
      <c r="F84" s="27"/>
      <c r="G84" s="75">
        <v>1.2199999999999999E-3</v>
      </c>
      <c r="H84" s="76">
        <f>+$G$72</f>
        <v>198</v>
      </c>
      <c r="I84" s="64">
        <f t="shared" si="11"/>
        <v>0.24156</v>
      </c>
      <c r="J84" s="255"/>
      <c r="K84" s="75">
        <v>0</v>
      </c>
      <c r="L84" s="76">
        <f>+$G$72</f>
        <v>198</v>
      </c>
      <c r="M84" s="64">
        <f t="shared" si="12"/>
        <v>0</v>
      </c>
      <c r="N84" s="65"/>
      <c r="O84" s="66">
        <f t="shared" si="13"/>
        <v>-0.24156</v>
      </c>
      <c r="P84" s="67" t="str">
        <f t="shared" si="14"/>
        <v/>
      </c>
      <c r="Q84" s="489"/>
      <c r="R84" s="489"/>
      <c r="S84" s="490"/>
      <c r="T84" s="491"/>
      <c r="U84" s="491"/>
      <c r="V84" s="491"/>
      <c r="W84" s="491"/>
      <c r="X84" s="491"/>
      <c r="Y84" s="491"/>
      <c r="Z84" s="491"/>
      <c r="AA84" s="491"/>
      <c r="AB84" s="491"/>
      <c r="AC84" s="491"/>
      <c r="AD84" s="491"/>
      <c r="AE84" s="491"/>
      <c r="AF84" s="491"/>
      <c r="AG84" s="491"/>
      <c r="AH84" s="491"/>
      <c r="AI84" s="491"/>
      <c r="AJ84" s="491"/>
      <c r="AK84" s="491"/>
      <c r="AL84" s="491"/>
      <c r="AM84" s="491"/>
      <c r="AN84" s="491"/>
      <c r="AO84" s="491"/>
      <c r="AP84" s="491"/>
      <c r="AQ84" s="491"/>
      <c r="AR84" s="491"/>
      <c r="AS84" s="491"/>
      <c r="AT84" s="491"/>
      <c r="AU84" s="491"/>
      <c r="AV84" s="491"/>
      <c r="AW84" s="491"/>
      <c r="AX84" s="491"/>
      <c r="AY84" s="491"/>
      <c r="AZ84" s="491"/>
      <c r="BA84" s="491"/>
      <c r="BB84" s="491"/>
      <c r="BC84" s="491"/>
      <c r="BD84" s="491"/>
      <c r="BE84" s="491"/>
      <c r="BF84" s="491"/>
      <c r="BG84" s="491"/>
      <c r="BH84" s="491"/>
      <c r="BI84" s="491"/>
    </row>
    <row r="85" spans="1:61" s="274" customFormat="1" x14ac:dyDescent="0.35">
      <c r="A85" s="447"/>
      <c r="B85" s="156" t="s">
        <v>31</v>
      </c>
      <c r="C85" s="266"/>
      <c r="D85" s="267"/>
      <c r="E85" s="266"/>
      <c r="F85" s="268"/>
      <c r="G85" s="269"/>
      <c r="H85" s="270"/>
      <c r="I85" s="271">
        <f>SUM(I77:I84)</f>
        <v>31.321559999999998</v>
      </c>
      <c r="J85" s="255"/>
      <c r="K85" s="269"/>
      <c r="L85" s="270"/>
      <c r="M85" s="271">
        <f>SUM(M77:M84)</f>
        <v>32.07</v>
      </c>
      <c r="N85" s="65"/>
      <c r="O85" s="272">
        <f t="shared" si="13"/>
        <v>0.74844000000000221</v>
      </c>
      <c r="P85" s="273">
        <f t="shared" si="14"/>
        <v>2.3895361533716783E-2</v>
      </c>
      <c r="Q85" s="487"/>
      <c r="R85" s="487"/>
      <c r="S85" s="488"/>
      <c r="T85" s="488"/>
      <c r="U85" s="488"/>
      <c r="V85" s="488"/>
      <c r="W85" s="488"/>
      <c r="X85" s="488"/>
      <c r="Y85" s="488"/>
      <c r="Z85" s="488"/>
      <c r="AA85" s="488"/>
      <c r="AB85" s="488"/>
      <c r="AC85" s="488"/>
      <c r="AD85" s="488"/>
      <c r="AE85" s="488"/>
      <c r="AF85" s="488"/>
      <c r="AG85" s="488"/>
      <c r="AH85" s="488"/>
      <c r="AI85" s="488"/>
      <c r="AJ85" s="488"/>
      <c r="AK85" s="488"/>
      <c r="AL85" s="488"/>
      <c r="AM85" s="488"/>
      <c r="AN85" s="488"/>
      <c r="AO85" s="488"/>
      <c r="AP85" s="488"/>
      <c r="AQ85" s="488"/>
      <c r="AR85" s="488"/>
      <c r="AS85" s="488"/>
      <c r="AT85" s="488"/>
      <c r="AU85" s="488"/>
      <c r="AV85" s="488"/>
      <c r="AW85" s="488"/>
      <c r="AX85" s="488"/>
      <c r="AY85" s="488"/>
      <c r="AZ85" s="488"/>
      <c r="BA85" s="488"/>
      <c r="BB85" s="488"/>
      <c r="BC85" s="488"/>
      <c r="BD85" s="488"/>
      <c r="BE85" s="488"/>
      <c r="BF85" s="488"/>
      <c r="BG85" s="488"/>
      <c r="BH85" s="488"/>
      <c r="BI85" s="488"/>
    </row>
    <row r="86" spans="1:61" ht="15" customHeight="1" x14ac:dyDescent="0.35">
      <c r="A86" s="447"/>
      <c r="B86" s="71" t="s">
        <v>32</v>
      </c>
      <c r="C86" s="255"/>
      <c r="D86" s="254" t="s">
        <v>29</v>
      </c>
      <c r="E86" s="255"/>
      <c r="F86" s="255"/>
      <c r="G86" s="263">
        <f>+$G$32</f>
        <v>0.10342000000000001</v>
      </c>
      <c r="H86" s="275">
        <f>$G$72*(1+G116)-$G$72</f>
        <v>5.8410000000000082</v>
      </c>
      <c r="I86" s="265">
        <f>H86*G86</f>
        <v>0.60407622000000094</v>
      </c>
      <c r="J86" s="255"/>
      <c r="K86" s="263">
        <f>+$G$32</f>
        <v>0.10342000000000001</v>
      </c>
      <c r="L86" s="275">
        <f>$G$72*(1+K116)-$G$72</f>
        <v>5.8410000000000082</v>
      </c>
      <c r="M86" s="265">
        <f>L86*K86</f>
        <v>0.60407622000000094</v>
      </c>
      <c r="N86" s="65"/>
      <c r="O86" s="259">
        <f>M86-I86</f>
        <v>0</v>
      </c>
      <c r="P86" s="260">
        <f t="shared" si="14"/>
        <v>0</v>
      </c>
      <c r="Q86" s="487"/>
      <c r="R86" s="487"/>
      <c r="S86" s="488"/>
      <c r="T86" s="488"/>
      <c r="U86" s="488"/>
      <c r="V86" s="488"/>
      <c r="W86" s="488"/>
      <c r="X86" s="488"/>
      <c r="Y86" s="488"/>
      <c r="Z86" s="488"/>
      <c r="AA86" s="488"/>
      <c r="AB86" s="488"/>
      <c r="AC86" s="488"/>
      <c r="AD86" s="488"/>
      <c r="AE86" s="488"/>
      <c r="AF86" s="488"/>
      <c r="AG86" s="488"/>
      <c r="AH86" s="488"/>
      <c r="AI86" s="488"/>
      <c r="AJ86" s="488"/>
      <c r="AK86" s="488"/>
      <c r="AL86" s="488"/>
      <c r="AM86" s="488"/>
      <c r="AN86" s="488"/>
      <c r="AO86" s="488"/>
      <c r="AP86" s="488"/>
      <c r="AQ86" s="488"/>
      <c r="AR86" s="488"/>
      <c r="AS86" s="488"/>
      <c r="AT86" s="488"/>
      <c r="AU86" s="488"/>
      <c r="AV86" s="488"/>
      <c r="AW86" s="488"/>
      <c r="AX86" s="488"/>
      <c r="AY86" s="488"/>
      <c r="AZ86" s="488"/>
      <c r="BA86" s="488"/>
      <c r="BB86" s="488"/>
      <c r="BC86" s="488"/>
      <c r="BD86" s="488"/>
      <c r="BE86" s="488"/>
      <c r="BF86" s="488"/>
      <c r="BG86" s="488"/>
      <c r="BH86" s="488"/>
      <c r="BI86" s="488"/>
    </row>
    <row r="87" spans="1:61" s="21" customFormat="1" ht="15" customHeight="1" x14ac:dyDescent="0.35">
      <c r="A87" s="521"/>
      <c r="B87" s="77" t="s">
        <v>33</v>
      </c>
      <c r="C87" s="60"/>
      <c r="D87" s="61" t="s">
        <v>29</v>
      </c>
      <c r="E87" s="60"/>
      <c r="F87" s="27"/>
      <c r="G87" s="88">
        <v>2.5000000000000001E-4</v>
      </c>
      <c r="H87" s="76">
        <f>+$G$72</f>
        <v>198</v>
      </c>
      <c r="I87" s="265">
        <f t="shared" ref="I87:I92" si="15">H87*G87</f>
        <v>4.9500000000000002E-2</v>
      </c>
      <c r="J87" s="255"/>
      <c r="K87" s="88"/>
      <c r="L87" s="89"/>
      <c r="M87" s="265">
        <f t="shared" ref="M87:M92" si="16">L87*K87</f>
        <v>0</v>
      </c>
      <c r="N87" s="65"/>
      <c r="O87" s="259">
        <f t="shared" ref="O87:O92" si="17">M87-I87</f>
        <v>-4.9500000000000002E-2</v>
      </c>
      <c r="P87" s="260" t="str">
        <f t="shared" si="14"/>
        <v/>
      </c>
      <c r="Q87" s="489"/>
      <c r="R87" s="489"/>
      <c r="S87" s="490"/>
      <c r="T87" s="491"/>
      <c r="U87" s="491"/>
      <c r="V87" s="491"/>
      <c r="W87" s="491"/>
      <c r="X87" s="491"/>
      <c r="Y87" s="491"/>
      <c r="Z87" s="491"/>
      <c r="AA87" s="491"/>
      <c r="AB87" s="491"/>
      <c r="AC87" s="491"/>
      <c r="AD87" s="491"/>
      <c r="AE87" s="491"/>
      <c r="AF87" s="491"/>
      <c r="AG87" s="491"/>
      <c r="AH87" s="491"/>
      <c r="AI87" s="491"/>
      <c r="AJ87" s="491"/>
      <c r="AK87" s="491"/>
      <c r="AL87" s="491"/>
      <c r="AM87" s="491"/>
      <c r="AN87" s="491"/>
      <c r="AO87" s="491"/>
      <c r="AP87" s="491"/>
      <c r="AQ87" s="491"/>
      <c r="AR87" s="491"/>
      <c r="AS87" s="491"/>
      <c r="AT87" s="491"/>
      <c r="AU87" s="491"/>
      <c r="AV87" s="491"/>
      <c r="AW87" s="491"/>
      <c r="AX87" s="491"/>
      <c r="AY87" s="491"/>
      <c r="AZ87" s="491"/>
      <c r="BA87" s="491"/>
      <c r="BB87" s="491"/>
      <c r="BC87" s="491"/>
      <c r="BD87" s="491"/>
      <c r="BE87" s="491"/>
      <c r="BF87" s="491"/>
      <c r="BG87" s="491"/>
      <c r="BH87" s="491"/>
      <c r="BI87" s="491"/>
    </row>
    <row r="88" spans="1:61" s="21" customFormat="1" ht="15" customHeight="1" x14ac:dyDescent="0.35">
      <c r="A88" s="521"/>
      <c r="B88" s="77" t="s">
        <v>34</v>
      </c>
      <c r="C88" s="60"/>
      <c r="D88" s="61" t="s">
        <v>29</v>
      </c>
      <c r="E88" s="60"/>
      <c r="F88" s="27"/>
      <c r="G88" s="88">
        <v>2.5000000000000001E-4</v>
      </c>
      <c r="H88" s="76">
        <f>+$G$72</f>
        <v>198</v>
      </c>
      <c r="I88" s="265">
        <f t="shared" si="15"/>
        <v>4.9500000000000002E-2</v>
      </c>
      <c r="J88" s="255"/>
      <c r="K88" s="88"/>
      <c r="L88" s="89"/>
      <c r="M88" s="265">
        <f t="shared" si="16"/>
        <v>0</v>
      </c>
      <c r="N88" s="65"/>
      <c r="O88" s="259">
        <f t="shared" si="17"/>
        <v>-4.9500000000000002E-2</v>
      </c>
      <c r="P88" s="260" t="str">
        <f t="shared" si="14"/>
        <v/>
      </c>
      <c r="Q88" s="489"/>
      <c r="R88" s="489"/>
      <c r="S88" s="490"/>
      <c r="T88" s="491"/>
      <c r="U88" s="491"/>
      <c r="V88" s="491"/>
      <c r="W88" s="491"/>
      <c r="X88" s="491"/>
      <c r="Y88" s="491"/>
      <c r="Z88" s="491"/>
      <c r="AA88" s="491"/>
      <c r="AB88" s="491"/>
      <c r="AC88" s="491"/>
      <c r="AD88" s="491"/>
      <c r="AE88" s="491"/>
      <c r="AF88" s="491"/>
      <c r="AG88" s="491"/>
      <c r="AH88" s="491"/>
      <c r="AI88" s="491"/>
      <c r="AJ88" s="491"/>
      <c r="AK88" s="491"/>
      <c r="AL88" s="491"/>
      <c r="AM88" s="491"/>
      <c r="AN88" s="491"/>
      <c r="AO88" s="491"/>
      <c r="AP88" s="491"/>
      <c r="AQ88" s="491"/>
      <c r="AR88" s="491"/>
      <c r="AS88" s="491"/>
      <c r="AT88" s="491"/>
      <c r="AU88" s="491"/>
      <c r="AV88" s="491"/>
      <c r="AW88" s="491"/>
      <c r="AX88" s="491"/>
      <c r="AY88" s="491"/>
      <c r="AZ88" s="491"/>
      <c r="BA88" s="491"/>
      <c r="BB88" s="491"/>
      <c r="BC88" s="491"/>
      <c r="BD88" s="491"/>
      <c r="BE88" s="491"/>
      <c r="BF88" s="491"/>
      <c r="BG88" s="491"/>
      <c r="BH88" s="491"/>
      <c r="BI88" s="491"/>
    </row>
    <row r="89" spans="1:61" s="21" customFormat="1" ht="15" customHeight="1" x14ac:dyDescent="0.35">
      <c r="A89" s="521"/>
      <c r="B89" s="77" t="s">
        <v>35</v>
      </c>
      <c r="C89" s="60"/>
      <c r="D89" s="61" t="s">
        <v>29</v>
      </c>
      <c r="E89" s="60"/>
      <c r="F89" s="27"/>
      <c r="G89" s="88">
        <v>-9.0000000000000006E-5</v>
      </c>
      <c r="H89" s="76">
        <f>+$G$72</f>
        <v>198</v>
      </c>
      <c r="I89" s="265">
        <f t="shared" si="15"/>
        <v>-1.7820000000000003E-2</v>
      </c>
      <c r="J89" s="255"/>
      <c r="K89" s="88"/>
      <c r="L89" s="89"/>
      <c r="M89" s="265">
        <f t="shared" si="16"/>
        <v>0</v>
      </c>
      <c r="N89" s="65"/>
      <c r="O89" s="259">
        <f t="shared" si="17"/>
        <v>1.7820000000000003E-2</v>
      </c>
      <c r="P89" s="260" t="str">
        <f t="shared" si="14"/>
        <v/>
      </c>
      <c r="Q89" s="489"/>
      <c r="R89" s="489"/>
      <c r="S89" s="490"/>
      <c r="T89" s="491"/>
      <c r="U89" s="491"/>
      <c r="V89" s="491"/>
      <c r="W89" s="491"/>
      <c r="X89" s="491"/>
      <c r="Y89" s="491"/>
      <c r="Z89" s="491"/>
      <c r="AA89" s="491"/>
      <c r="AB89" s="491"/>
      <c r="AC89" s="491"/>
      <c r="AD89" s="491"/>
      <c r="AE89" s="491"/>
      <c r="AF89" s="491"/>
      <c r="AG89" s="491"/>
      <c r="AH89" s="491"/>
      <c r="AI89" s="491"/>
      <c r="AJ89" s="491"/>
      <c r="AK89" s="491"/>
      <c r="AL89" s="491"/>
      <c r="AM89" s="491"/>
      <c r="AN89" s="491"/>
      <c r="AO89" s="491"/>
      <c r="AP89" s="491"/>
      <c r="AQ89" s="491"/>
      <c r="AR89" s="491"/>
      <c r="AS89" s="491"/>
      <c r="AT89" s="491"/>
      <c r="AU89" s="491"/>
      <c r="AV89" s="491"/>
      <c r="AW89" s="491"/>
      <c r="AX89" s="491"/>
      <c r="AY89" s="491"/>
      <c r="AZ89" s="491"/>
      <c r="BA89" s="491"/>
      <c r="BB89" s="491"/>
      <c r="BC89" s="491"/>
      <c r="BD89" s="491"/>
      <c r="BE89" s="491"/>
      <c r="BF89" s="491"/>
      <c r="BG89" s="491"/>
      <c r="BH89" s="491"/>
      <c r="BI89" s="491"/>
    </row>
    <row r="90" spans="1:61" s="21" customFormat="1" ht="15" customHeight="1" x14ac:dyDescent="0.35">
      <c r="A90" s="521"/>
      <c r="B90" s="77" t="s">
        <v>36</v>
      </c>
      <c r="C90" s="60"/>
      <c r="D90" s="61" t="s">
        <v>29</v>
      </c>
      <c r="E90" s="60"/>
      <c r="F90" s="27"/>
      <c r="G90" s="88">
        <v>-2.0000000000000002E-5</v>
      </c>
      <c r="H90" s="76">
        <f>+$G$72</f>
        <v>198</v>
      </c>
      <c r="I90" s="265">
        <f t="shared" si="15"/>
        <v>-3.96E-3</v>
      </c>
      <c r="J90" s="255"/>
      <c r="K90" s="88"/>
      <c r="L90" s="89"/>
      <c r="M90" s="265">
        <f t="shared" si="16"/>
        <v>0</v>
      </c>
      <c r="N90" s="65"/>
      <c r="O90" s="259">
        <f t="shared" si="17"/>
        <v>3.96E-3</v>
      </c>
      <c r="P90" s="260" t="str">
        <f t="shared" si="14"/>
        <v/>
      </c>
      <c r="Q90" s="489"/>
      <c r="R90" s="489"/>
      <c r="S90" s="490"/>
      <c r="T90" s="491"/>
      <c r="U90" s="491"/>
      <c r="V90" s="491"/>
      <c r="W90" s="491"/>
      <c r="X90" s="491"/>
      <c r="Y90" s="491"/>
      <c r="Z90" s="491"/>
      <c r="AA90" s="491"/>
      <c r="AB90" s="491"/>
      <c r="AC90" s="491"/>
      <c r="AD90" s="491"/>
      <c r="AE90" s="491"/>
      <c r="AF90" s="491"/>
      <c r="AG90" s="491"/>
      <c r="AH90" s="491"/>
      <c r="AI90" s="491"/>
      <c r="AJ90" s="491"/>
      <c r="AK90" s="491"/>
      <c r="AL90" s="491"/>
      <c r="AM90" s="491"/>
      <c r="AN90" s="491"/>
      <c r="AO90" s="491"/>
      <c r="AP90" s="491"/>
      <c r="AQ90" s="491"/>
      <c r="AR90" s="491"/>
      <c r="AS90" s="491"/>
      <c r="AT90" s="491"/>
      <c r="AU90" s="491"/>
      <c r="AV90" s="491"/>
      <c r="AW90" s="491"/>
      <c r="AX90" s="491"/>
      <c r="AY90" s="491"/>
      <c r="AZ90" s="491"/>
      <c r="BA90" s="491"/>
      <c r="BB90" s="491"/>
      <c r="BC90" s="491"/>
      <c r="BD90" s="491"/>
      <c r="BE90" s="491"/>
      <c r="BF90" s="491"/>
      <c r="BG90" s="491"/>
      <c r="BH90" s="491"/>
      <c r="BI90" s="491"/>
    </row>
    <row r="91" spans="1:61" s="21" customFormat="1" ht="15" customHeight="1" x14ac:dyDescent="0.35">
      <c r="A91" s="521"/>
      <c r="B91" s="77" t="s">
        <v>37</v>
      </c>
      <c r="C91" s="60"/>
      <c r="D91" s="61" t="s">
        <v>29</v>
      </c>
      <c r="E91" s="60"/>
      <c r="F91" s="27"/>
      <c r="G91" s="88">
        <v>2.3900000000000002E-3</v>
      </c>
      <c r="H91" s="76"/>
      <c r="I91" s="265">
        <f t="shared" si="15"/>
        <v>0</v>
      </c>
      <c r="J91" s="255"/>
      <c r="K91" s="88"/>
      <c r="L91" s="89"/>
      <c r="M91" s="265">
        <f t="shared" si="16"/>
        <v>0</v>
      </c>
      <c r="N91" s="65"/>
      <c r="O91" s="259">
        <f t="shared" si="17"/>
        <v>0</v>
      </c>
      <c r="P91" s="260" t="str">
        <f t="shared" si="14"/>
        <v/>
      </c>
      <c r="Q91" s="489"/>
      <c r="R91" s="489"/>
      <c r="S91" s="490"/>
      <c r="T91" s="491"/>
      <c r="U91" s="491"/>
      <c r="V91" s="491"/>
      <c r="W91" s="491"/>
      <c r="X91" s="491"/>
      <c r="Y91" s="491"/>
      <c r="Z91" s="491"/>
      <c r="AA91" s="491"/>
      <c r="AB91" s="491"/>
      <c r="AC91" s="491"/>
      <c r="AD91" s="491"/>
      <c r="AE91" s="491"/>
      <c r="AF91" s="491"/>
      <c r="AG91" s="491"/>
      <c r="AH91" s="491"/>
      <c r="AI91" s="491"/>
      <c r="AJ91" s="491"/>
      <c r="AK91" s="491"/>
      <c r="AL91" s="491"/>
      <c r="AM91" s="491"/>
      <c r="AN91" s="491"/>
      <c r="AO91" s="491"/>
      <c r="AP91" s="491"/>
      <c r="AQ91" s="491"/>
      <c r="AR91" s="491"/>
      <c r="AS91" s="491"/>
      <c r="AT91" s="491"/>
      <c r="AU91" s="491"/>
      <c r="AV91" s="491"/>
      <c r="AW91" s="491"/>
      <c r="AX91" s="491"/>
      <c r="AY91" s="491"/>
      <c r="AZ91" s="491"/>
      <c r="BA91" s="491"/>
      <c r="BB91" s="491"/>
      <c r="BC91" s="491"/>
      <c r="BD91" s="491"/>
      <c r="BE91" s="491"/>
      <c r="BF91" s="491"/>
      <c r="BG91" s="491"/>
      <c r="BH91" s="491"/>
      <c r="BI91" s="491"/>
    </row>
    <row r="92" spans="1:61" s="21" customFormat="1" ht="15" customHeight="1" x14ac:dyDescent="0.35">
      <c r="A92" s="521"/>
      <c r="B92" s="77" t="s">
        <v>38</v>
      </c>
      <c r="C92" s="60"/>
      <c r="D92" s="61" t="s">
        <v>29</v>
      </c>
      <c r="E92" s="60"/>
      <c r="F92" s="27"/>
      <c r="G92" s="88">
        <v>-1.5900000000000001E-3</v>
      </c>
      <c r="H92" s="76"/>
      <c r="I92" s="265">
        <f t="shared" si="15"/>
        <v>0</v>
      </c>
      <c r="J92" s="255"/>
      <c r="K92" s="88"/>
      <c r="L92" s="89"/>
      <c r="M92" s="265">
        <f t="shared" si="16"/>
        <v>0</v>
      </c>
      <c r="N92" s="65"/>
      <c r="O92" s="259">
        <f t="shared" si="17"/>
        <v>0</v>
      </c>
      <c r="P92" s="260" t="str">
        <f t="shared" si="14"/>
        <v/>
      </c>
      <c r="Q92" s="489"/>
      <c r="R92" s="489"/>
      <c r="S92" s="490"/>
      <c r="T92" s="491"/>
      <c r="U92" s="491"/>
      <c r="V92" s="491"/>
      <c r="W92" s="491"/>
      <c r="X92" s="491"/>
      <c r="Y92" s="491"/>
      <c r="Z92" s="491"/>
      <c r="AA92" s="491"/>
      <c r="AB92" s="491"/>
      <c r="AC92" s="491"/>
      <c r="AD92" s="491"/>
      <c r="AE92" s="491"/>
      <c r="AF92" s="491"/>
      <c r="AG92" s="491"/>
      <c r="AH92" s="491"/>
      <c r="AI92" s="491"/>
      <c r="AJ92" s="491"/>
      <c r="AK92" s="491"/>
      <c r="AL92" s="491"/>
      <c r="AM92" s="491"/>
      <c r="AN92" s="491"/>
      <c r="AO92" s="491"/>
      <c r="AP92" s="491"/>
      <c r="AQ92" s="491"/>
      <c r="AR92" s="491"/>
      <c r="AS92" s="491"/>
      <c r="AT92" s="491"/>
      <c r="AU92" s="491"/>
      <c r="AV92" s="491"/>
      <c r="AW92" s="491"/>
      <c r="AX92" s="491"/>
      <c r="AY92" s="491"/>
      <c r="AZ92" s="491"/>
      <c r="BA92" s="491"/>
      <c r="BB92" s="491"/>
      <c r="BC92" s="491"/>
      <c r="BD92" s="491"/>
      <c r="BE92" s="491"/>
      <c r="BF92" s="491"/>
      <c r="BG92" s="491"/>
      <c r="BH92" s="491"/>
      <c r="BI92" s="491"/>
    </row>
    <row r="93" spans="1:61" ht="15" customHeight="1" x14ac:dyDescent="0.35">
      <c r="A93" s="447"/>
      <c r="B93" s="252" t="s">
        <v>98</v>
      </c>
      <c r="C93" s="253"/>
      <c r="D93" s="254" t="s">
        <v>19</v>
      </c>
      <c r="E93" s="253"/>
      <c r="F93" s="255"/>
      <c r="G93" s="276">
        <f>G39</f>
        <v>0.56219178082191779</v>
      </c>
      <c r="H93" s="261">
        <v>1</v>
      </c>
      <c r="I93" s="258">
        <f>H93*G93</f>
        <v>0.56219178082191779</v>
      </c>
      <c r="J93" s="255"/>
      <c r="K93" s="276">
        <f>+$G$93</f>
        <v>0.56219178082191779</v>
      </c>
      <c r="L93" s="261">
        <v>1</v>
      </c>
      <c r="M93" s="258">
        <f>L93*K93</f>
        <v>0.56219178082191779</v>
      </c>
      <c r="N93" s="65"/>
      <c r="O93" s="259">
        <f t="shared" si="13"/>
        <v>0</v>
      </c>
      <c r="P93" s="260">
        <f t="shared" si="14"/>
        <v>0</v>
      </c>
      <c r="Q93" s="487"/>
      <c r="R93" s="487"/>
      <c r="S93" s="488"/>
      <c r="T93" s="488"/>
      <c r="U93" s="488"/>
      <c r="V93" s="488"/>
      <c r="W93" s="488"/>
      <c r="X93" s="488"/>
      <c r="Y93" s="488"/>
      <c r="Z93" s="488"/>
      <c r="AA93" s="488"/>
      <c r="AB93" s="488"/>
      <c r="AC93" s="488"/>
      <c r="AD93" s="488"/>
      <c r="AE93" s="488"/>
      <c r="AF93" s="488"/>
      <c r="AG93" s="488"/>
      <c r="AH93" s="488"/>
      <c r="AI93" s="488"/>
      <c r="AJ93" s="488"/>
      <c r="AK93" s="488"/>
      <c r="AL93" s="488"/>
      <c r="AM93" s="488"/>
      <c r="AN93" s="488"/>
      <c r="AO93" s="488"/>
      <c r="AP93" s="488"/>
      <c r="AQ93" s="488"/>
      <c r="AR93" s="488"/>
      <c r="AS93" s="488"/>
      <c r="AT93" s="488"/>
      <c r="AU93" s="488"/>
      <c r="AV93" s="488"/>
      <c r="AW93" s="488"/>
      <c r="AX93" s="488"/>
      <c r="AY93" s="488"/>
      <c r="AZ93" s="488"/>
      <c r="BA93" s="488"/>
      <c r="BB93" s="488"/>
      <c r="BC93" s="488"/>
      <c r="BD93" s="488"/>
      <c r="BE93" s="488"/>
      <c r="BF93" s="488"/>
      <c r="BG93" s="488"/>
      <c r="BH93" s="488"/>
      <c r="BI93" s="488"/>
    </row>
    <row r="94" spans="1:61" s="274" customFormat="1" x14ac:dyDescent="0.35">
      <c r="A94" s="447"/>
      <c r="B94" s="277" t="s">
        <v>39</v>
      </c>
      <c r="C94" s="278"/>
      <c r="D94" s="279"/>
      <c r="E94" s="278"/>
      <c r="F94" s="268"/>
      <c r="G94" s="280"/>
      <c r="H94" s="281"/>
      <c r="I94" s="282">
        <f>SUM(I86:I93)+I85</f>
        <v>32.565048000821918</v>
      </c>
      <c r="J94" s="255"/>
      <c r="K94" s="280"/>
      <c r="L94" s="281"/>
      <c r="M94" s="282">
        <f>SUM(M86:M93)+M85</f>
        <v>33.236268000821916</v>
      </c>
      <c r="N94" s="65"/>
      <c r="O94" s="272">
        <f t="shared" si="13"/>
        <v>0.67121999999999815</v>
      </c>
      <c r="P94" s="273">
        <f t="shared" si="14"/>
        <v>2.0611669295959797E-2</v>
      </c>
      <c r="Q94" s="487"/>
      <c r="R94" s="487"/>
      <c r="S94" s="488"/>
      <c r="T94" s="488"/>
      <c r="U94" s="488"/>
      <c r="V94" s="488"/>
      <c r="W94" s="488"/>
      <c r="X94" s="488"/>
      <c r="Y94" s="488"/>
      <c r="Z94" s="488"/>
      <c r="AA94" s="488"/>
      <c r="AB94" s="488"/>
      <c r="AC94" s="488"/>
      <c r="AD94" s="488"/>
      <c r="AE94" s="488"/>
      <c r="AF94" s="488"/>
      <c r="AG94" s="488"/>
      <c r="AH94" s="488"/>
      <c r="AI94" s="488"/>
      <c r="AJ94" s="488"/>
      <c r="AK94" s="488"/>
      <c r="AL94" s="488"/>
      <c r="AM94" s="488"/>
      <c r="AN94" s="488"/>
      <c r="AO94" s="488"/>
      <c r="AP94" s="488"/>
      <c r="AQ94" s="488"/>
      <c r="AR94" s="488"/>
      <c r="AS94" s="488"/>
      <c r="AT94" s="488"/>
      <c r="AU94" s="488"/>
      <c r="AV94" s="488"/>
      <c r="AW94" s="488"/>
      <c r="AX94" s="488"/>
      <c r="AY94" s="488"/>
      <c r="AZ94" s="488"/>
      <c r="BA94" s="488"/>
      <c r="BB94" s="488"/>
      <c r="BC94" s="488"/>
      <c r="BD94" s="488"/>
      <c r="BE94" s="488"/>
      <c r="BF94" s="488"/>
      <c r="BG94" s="488"/>
      <c r="BH94" s="488"/>
      <c r="BI94" s="488"/>
    </row>
    <row r="95" spans="1:61" x14ac:dyDescent="0.35">
      <c r="A95" s="447"/>
      <c r="B95" s="283" t="s">
        <v>40</v>
      </c>
      <c r="C95" s="255"/>
      <c r="D95" s="254" t="s">
        <v>29</v>
      </c>
      <c r="E95" s="255"/>
      <c r="F95" s="255"/>
      <c r="G95" s="263">
        <v>8.2100000000000003E-3</v>
      </c>
      <c r="H95" s="284">
        <f>$G$72*(1+G116)</f>
        <v>203.84100000000001</v>
      </c>
      <c r="I95" s="265">
        <f>H95*G95</f>
        <v>1.6735346100000001</v>
      </c>
      <c r="J95" s="255"/>
      <c r="K95" s="263">
        <f>+$K$41</f>
        <v>1.041685543636112E-2</v>
      </c>
      <c r="L95" s="284">
        <f>$G$72*(1+K116)</f>
        <v>203.84100000000001</v>
      </c>
      <c r="M95" s="265">
        <f>L95*K95</f>
        <v>2.1233822290032873</v>
      </c>
      <c r="N95" s="65"/>
      <c r="O95" s="259">
        <f t="shared" si="13"/>
        <v>0.44984761900328718</v>
      </c>
      <c r="P95" s="260">
        <f t="shared" si="14"/>
        <v>0.26880090576871135</v>
      </c>
      <c r="Q95" s="487"/>
      <c r="R95" s="487"/>
      <c r="S95" s="488"/>
      <c r="T95" s="488"/>
      <c r="U95" s="488"/>
      <c r="V95" s="488"/>
      <c r="W95" s="488"/>
      <c r="X95" s="488"/>
      <c r="Y95" s="488"/>
      <c r="Z95" s="488"/>
      <c r="AA95" s="488"/>
      <c r="AB95" s="488"/>
      <c r="AC95" s="488"/>
      <c r="AD95" s="488"/>
      <c r="AE95" s="488"/>
      <c r="AF95" s="488"/>
      <c r="AG95" s="488"/>
      <c r="AH95" s="488"/>
      <c r="AI95" s="488"/>
      <c r="AJ95" s="488"/>
      <c r="AK95" s="488"/>
      <c r="AL95" s="488"/>
      <c r="AM95" s="488"/>
      <c r="AN95" s="488"/>
      <c r="AO95" s="488"/>
      <c r="AP95" s="488"/>
      <c r="AQ95" s="488"/>
      <c r="AR95" s="488"/>
      <c r="AS95" s="488"/>
      <c r="AT95" s="488"/>
      <c r="AU95" s="488"/>
      <c r="AV95" s="488"/>
      <c r="AW95" s="488"/>
      <c r="AX95" s="488"/>
      <c r="AY95" s="488"/>
      <c r="AZ95" s="488"/>
      <c r="BA95" s="488"/>
      <c r="BB95" s="488"/>
      <c r="BC95" s="488"/>
      <c r="BD95" s="488"/>
      <c r="BE95" s="488"/>
      <c r="BF95" s="488"/>
      <c r="BG95" s="488"/>
      <c r="BH95" s="488"/>
      <c r="BI95" s="488"/>
    </row>
    <row r="96" spans="1:61" x14ac:dyDescent="0.35">
      <c r="A96" s="447"/>
      <c r="B96" s="285" t="s">
        <v>41</v>
      </c>
      <c r="C96" s="255"/>
      <c r="D96" s="254" t="s">
        <v>29</v>
      </c>
      <c r="E96" s="255"/>
      <c r="F96" s="255"/>
      <c r="G96" s="263">
        <v>6.62E-3</v>
      </c>
      <c r="H96" s="275">
        <f>+H95</f>
        <v>203.84100000000001</v>
      </c>
      <c r="I96" s="265">
        <f>H96*G96</f>
        <v>1.34942742</v>
      </c>
      <c r="J96" s="255"/>
      <c r="K96" s="263">
        <f>+$K$42</f>
        <v>6.9324611781121804E-3</v>
      </c>
      <c r="L96" s="275">
        <f>+L95</f>
        <v>203.84100000000001</v>
      </c>
      <c r="M96" s="265">
        <f>L96*K96</f>
        <v>1.4131198190075651</v>
      </c>
      <c r="N96" s="65"/>
      <c r="O96" s="259">
        <f t="shared" si="13"/>
        <v>6.369239900756507E-2</v>
      </c>
      <c r="P96" s="260">
        <f t="shared" si="14"/>
        <v>4.7199573732957842E-2</v>
      </c>
      <c r="Q96" s="487"/>
      <c r="R96" s="487"/>
      <c r="S96" s="488"/>
      <c r="T96" s="488"/>
      <c r="U96" s="488"/>
      <c r="V96" s="488"/>
      <c r="W96" s="488"/>
      <c r="X96" s="488"/>
      <c r="Y96" s="488"/>
      <c r="Z96" s="488"/>
      <c r="AA96" s="488"/>
      <c r="AB96" s="488"/>
      <c r="AC96" s="488"/>
      <c r="AD96" s="488"/>
      <c r="AE96" s="488"/>
      <c r="AF96" s="488"/>
      <c r="AG96" s="488"/>
      <c r="AH96" s="488"/>
      <c r="AI96" s="488"/>
      <c r="AJ96" s="488"/>
      <c r="AK96" s="488"/>
      <c r="AL96" s="488"/>
      <c r="AM96" s="488"/>
      <c r="AN96" s="488"/>
      <c r="AO96" s="488"/>
      <c r="AP96" s="488"/>
      <c r="AQ96" s="488"/>
      <c r="AR96" s="488"/>
      <c r="AS96" s="488"/>
      <c r="AT96" s="488"/>
      <c r="AU96" s="488"/>
      <c r="AV96" s="488"/>
      <c r="AW96" s="488"/>
      <c r="AX96" s="488"/>
      <c r="AY96" s="488"/>
      <c r="AZ96" s="488"/>
      <c r="BA96" s="488"/>
      <c r="BB96" s="488"/>
      <c r="BC96" s="488"/>
      <c r="BD96" s="488"/>
      <c r="BE96" s="488"/>
      <c r="BF96" s="488"/>
      <c r="BG96" s="488"/>
      <c r="BH96" s="488"/>
      <c r="BI96" s="488"/>
    </row>
    <row r="97" spans="1:61" s="274" customFormat="1" x14ac:dyDescent="0.35">
      <c r="A97" s="447"/>
      <c r="B97" s="277" t="s">
        <v>42</v>
      </c>
      <c r="C97" s="266"/>
      <c r="D97" s="286"/>
      <c r="E97" s="266"/>
      <c r="F97" s="287"/>
      <c r="G97" s="288"/>
      <c r="H97" s="289"/>
      <c r="I97" s="282">
        <f>SUM(I94:I96)</f>
        <v>35.588010030821913</v>
      </c>
      <c r="J97" s="255"/>
      <c r="K97" s="288"/>
      <c r="L97" s="289"/>
      <c r="M97" s="282">
        <f>SUM(M94:M96)</f>
        <v>36.772770048832768</v>
      </c>
      <c r="N97" s="65"/>
      <c r="O97" s="272">
        <f t="shared" si="13"/>
        <v>1.1847600180108557</v>
      </c>
      <c r="P97" s="273">
        <f t="shared" si="14"/>
        <v>3.3290988087975808E-2</v>
      </c>
      <c r="Q97" s="487"/>
      <c r="R97" s="487"/>
      <c r="S97" s="488"/>
      <c r="T97" s="488"/>
      <c r="U97" s="488"/>
      <c r="V97" s="488"/>
      <c r="W97" s="488"/>
      <c r="X97" s="488"/>
      <c r="Y97" s="488"/>
      <c r="Z97" s="488"/>
      <c r="AA97" s="488"/>
      <c r="AB97" s="488"/>
      <c r="AC97" s="488"/>
      <c r="AD97" s="488"/>
      <c r="AE97" s="488"/>
      <c r="AF97" s="488"/>
      <c r="AG97" s="488"/>
      <c r="AH97" s="488"/>
      <c r="AI97" s="488"/>
      <c r="AJ97" s="488"/>
      <c r="AK97" s="488"/>
      <c r="AL97" s="488"/>
      <c r="AM97" s="488"/>
      <c r="AN97" s="488"/>
      <c r="AO97" s="488"/>
      <c r="AP97" s="488"/>
      <c r="AQ97" s="488"/>
      <c r="AR97" s="488"/>
      <c r="AS97" s="488"/>
      <c r="AT97" s="488"/>
      <c r="AU97" s="488"/>
      <c r="AV97" s="488"/>
      <c r="AW97" s="488"/>
      <c r="AX97" s="488"/>
      <c r="AY97" s="488"/>
      <c r="AZ97" s="488"/>
      <c r="BA97" s="488"/>
      <c r="BB97" s="488"/>
      <c r="BC97" s="488"/>
      <c r="BD97" s="488"/>
      <c r="BE97" s="488"/>
      <c r="BF97" s="488"/>
      <c r="BG97" s="488"/>
      <c r="BH97" s="488"/>
      <c r="BI97" s="488"/>
    </row>
    <row r="98" spans="1:61" x14ac:dyDescent="0.35">
      <c r="A98" s="447"/>
      <c r="B98" s="285" t="s">
        <v>43</v>
      </c>
      <c r="C98" s="255"/>
      <c r="D98" s="254" t="s">
        <v>29</v>
      </c>
      <c r="E98" s="255"/>
      <c r="F98" s="255"/>
      <c r="G98" s="290">
        <v>3.0000000000000001E-3</v>
      </c>
      <c r="H98" s="275">
        <f>+H95</f>
        <v>203.84100000000001</v>
      </c>
      <c r="I98" s="265">
        <f t="shared" ref="I98:I108" si="18">H98*G98</f>
        <v>0.61152300000000004</v>
      </c>
      <c r="J98" s="255"/>
      <c r="K98" s="290">
        <v>3.0000000000000001E-3</v>
      </c>
      <c r="L98" s="275">
        <f>+L95</f>
        <v>203.84100000000001</v>
      </c>
      <c r="M98" s="265">
        <f t="shared" ref="M98:M108" si="19">L98*K98</f>
        <v>0.61152300000000004</v>
      </c>
      <c r="N98" s="65"/>
      <c r="O98" s="259">
        <f t="shared" si="13"/>
        <v>0</v>
      </c>
      <c r="P98" s="260">
        <f t="shared" si="14"/>
        <v>0</v>
      </c>
      <c r="Q98" s="487"/>
      <c r="R98" s="487"/>
      <c r="S98" s="488"/>
      <c r="T98" s="488"/>
      <c r="U98" s="488"/>
      <c r="V98" s="488"/>
      <c r="W98" s="488"/>
      <c r="X98" s="488"/>
      <c r="Y98" s="488"/>
      <c r="Z98" s="488"/>
      <c r="AA98" s="488"/>
      <c r="AB98" s="488"/>
      <c r="AC98" s="488"/>
      <c r="AD98" s="488"/>
      <c r="AE98" s="488"/>
      <c r="AF98" s="488"/>
      <c r="AG98" s="488"/>
      <c r="AH98" s="488"/>
      <c r="AI98" s="488"/>
      <c r="AJ98" s="488"/>
      <c r="AK98" s="488"/>
      <c r="AL98" s="488"/>
      <c r="AM98" s="488"/>
      <c r="AN98" s="488"/>
      <c r="AO98" s="488"/>
      <c r="AP98" s="488"/>
      <c r="AQ98" s="488"/>
      <c r="AR98" s="488"/>
      <c r="AS98" s="488"/>
      <c r="AT98" s="488"/>
      <c r="AU98" s="488"/>
      <c r="AV98" s="488"/>
      <c r="AW98" s="488"/>
      <c r="AX98" s="488"/>
      <c r="AY98" s="488"/>
      <c r="AZ98" s="488"/>
      <c r="BA98" s="488"/>
      <c r="BB98" s="488"/>
      <c r="BC98" s="488"/>
      <c r="BD98" s="488"/>
      <c r="BE98" s="488"/>
      <c r="BF98" s="488"/>
      <c r="BG98" s="488"/>
      <c r="BH98" s="488"/>
      <c r="BI98" s="488"/>
    </row>
    <row r="99" spans="1:61" x14ac:dyDescent="0.35">
      <c r="A99" s="447"/>
      <c r="B99" s="285" t="s">
        <v>44</v>
      </c>
      <c r="C99" s="255"/>
      <c r="D99" s="254" t="s">
        <v>29</v>
      </c>
      <c r="E99" s="255"/>
      <c r="F99" s="255"/>
      <c r="G99" s="290">
        <v>5.0000000000000001E-4</v>
      </c>
      <c r="H99" s="275">
        <f>+H95</f>
        <v>203.84100000000001</v>
      </c>
      <c r="I99" s="265">
        <f t="shared" si="18"/>
        <v>0.10192050000000001</v>
      </c>
      <c r="J99" s="255"/>
      <c r="K99" s="290">
        <v>5.0000000000000001E-4</v>
      </c>
      <c r="L99" s="275">
        <f>+L95</f>
        <v>203.84100000000001</v>
      </c>
      <c r="M99" s="265">
        <f t="shared" si="19"/>
        <v>0.10192050000000001</v>
      </c>
      <c r="N99" s="65"/>
      <c r="O99" s="259">
        <f t="shared" si="13"/>
        <v>0</v>
      </c>
      <c r="P99" s="260">
        <f t="shared" si="14"/>
        <v>0</v>
      </c>
      <c r="Q99" s="487"/>
      <c r="R99" s="487"/>
      <c r="S99" s="488"/>
      <c r="T99" s="488"/>
      <c r="U99" s="488"/>
      <c r="V99" s="488"/>
      <c r="W99" s="488"/>
      <c r="X99" s="488"/>
      <c r="Y99" s="488"/>
      <c r="Z99" s="488"/>
      <c r="AA99" s="488"/>
      <c r="AB99" s="488"/>
      <c r="AC99" s="488"/>
      <c r="AD99" s="488"/>
      <c r="AE99" s="488"/>
      <c r="AF99" s="488"/>
      <c r="AG99" s="488"/>
      <c r="AH99" s="488"/>
      <c r="AI99" s="488"/>
      <c r="AJ99" s="488"/>
      <c r="AK99" s="488"/>
      <c r="AL99" s="488"/>
      <c r="AM99" s="488"/>
      <c r="AN99" s="488"/>
      <c r="AO99" s="488"/>
      <c r="AP99" s="488"/>
      <c r="AQ99" s="488"/>
      <c r="AR99" s="488"/>
      <c r="AS99" s="488"/>
      <c r="AT99" s="488"/>
      <c r="AU99" s="488"/>
      <c r="AV99" s="488"/>
      <c r="AW99" s="488"/>
      <c r="AX99" s="488"/>
      <c r="AY99" s="488"/>
      <c r="AZ99" s="488"/>
      <c r="BA99" s="488"/>
      <c r="BB99" s="488"/>
      <c r="BC99" s="488"/>
      <c r="BD99" s="488"/>
      <c r="BE99" s="488"/>
      <c r="BF99" s="488"/>
      <c r="BG99" s="488"/>
      <c r="BH99" s="488"/>
      <c r="BI99" s="488"/>
    </row>
    <row r="100" spans="1:61" x14ac:dyDescent="0.35">
      <c r="A100" s="447"/>
      <c r="B100" s="285" t="s">
        <v>45</v>
      </c>
      <c r="C100" s="255"/>
      <c r="D100" s="254" t="s">
        <v>29</v>
      </c>
      <c r="E100" s="255"/>
      <c r="F100" s="255"/>
      <c r="G100" s="290">
        <v>4.0000000000000002E-4</v>
      </c>
      <c r="H100" s="275">
        <f>+H95</f>
        <v>203.84100000000001</v>
      </c>
      <c r="I100" s="265">
        <f t="shared" si="18"/>
        <v>8.1536400000000009E-2</v>
      </c>
      <c r="J100" s="255"/>
      <c r="K100" s="290">
        <v>4.0000000000000002E-4</v>
      </c>
      <c r="L100" s="275">
        <f>+L95</f>
        <v>203.84100000000001</v>
      </c>
      <c r="M100" s="265">
        <f t="shared" si="19"/>
        <v>8.1536400000000009E-2</v>
      </c>
      <c r="N100" s="65"/>
      <c r="O100" s="259">
        <f t="shared" si="13"/>
        <v>0</v>
      </c>
      <c r="P100" s="260">
        <f t="shared" si="14"/>
        <v>0</v>
      </c>
      <c r="Q100" s="487"/>
      <c r="R100" s="487"/>
      <c r="S100" s="488"/>
      <c r="T100" s="488"/>
      <c r="U100" s="488"/>
      <c r="V100" s="488"/>
      <c r="W100" s="488"/>
      <c r="X100" s="488"/>
      <c r="Y100" s="488"/>
      <c r="Z100" s="488"/>
      <c r="AA100" s="488"/>
      <c r="AB100" s="488"/>
      <c r="AC100" s="488"/>
      <c r="AD100" s="488"/>
      <c r="AE100" s="488"/>
      <c r="AF100" s="488"/>
      <c r="AG100" s="488"/>
      <c r="AH100" s="488"/>
      <c r="AI100" s="488"/>
      <c r="AJ100" s="488"/>
      <c r="AK100" s="488"/>
      <c r="AL100" s="488"/>
      <c r="AM100" s="488"/>
      <c r="AN100" s="488"/>
      <c r="AO100" s="488"/>
      <c r="AP100" s="488"/>
      <c r="AQ100" s="488"/>
      <c r="AR100" s="488"/>
      <c r="AS100" s="488"/>
      <c r="AT100" s="488"/>
      <c r="AU100" s="488"/>
      <c r="AV100" s="488"/>
      <c r="AW100" s="488"/>
      <c r="AX100" s="488"/>
      <c r="AY100" s="488"/>
      <c r="AZ100" s="488"/>
      <c r="BA100" s="488"/>
      <c r="BB100" s="488"/>
      <c r="BC100" s="488"/>
      <c r="BD100" s="488"/>
      <c r="BE100" s="488"/>
      <c r="BF100" s="488"/>
      <c r="BG100" s="488"/>
      <c r="BH100" s="488"/>
      <c r="BI100" s="488"/>
    </row>
    <row r="101" spans="1:61" s="21" customFormat="1" x14ac:dyDescent="0.35">
      <c r="A101" s="521"/>
      <c r="B101" s="71" t="s">
        <v>46</v>
      </c>
      <c r="C101" s="60"/>
      <c r="D101" s="291" t="s">
        <v>19</v>
      </c>
      <c r="E101" s="60"/>
      <c r="F101" s="27"/>
      <c r="G101" s="262">
        <v>0.25</v>
      </c>
      <c r="H101" s="63">
        <v>1</v>
      </c>
      <c r="I101" s="64">
        <f t="shared" si="18"/>
        <v>0.25</v>
      </c>
      <c r="J101" s="65"/>
      <c r="K101" s="262">
        <v>0.25</v>
      </c>
      <c r="L101" s="63">
        <v>1</v>
      </c>
      <c r="M101" s="64">
        <f t="shared" si="19"/>
        <v>0.25</v>
      </c>
      <c r="N101" s="65"/>
      <c r="O101" s="66">
        <f t="shared" si="13"/>
        <v>0</v>
      </c>
      <c r="P101" s="67">
        <f t="shared" si="14"/>
        <v>0</v>
      </c>
      <c r="Q101" s="492"/>
      <c r="R101" s="492"/>
      <c r="S101" s="490"/>
      <c r="T101" s="491"/>
      <c r="U101" s="491"/>
      <c r="V101" s="491"/>
      <c r="W101" s="491"/>
      <c r="X101" s="491"/>
      <c r="Y101" s="491"/>
      <c r="Z101" s="491"/>
      <c r="AA101" s="491"/>
      <c r="AB101" s="491"/>
      <c r="AC101" s="491"/>
      <c r="AD101" s="491"/>
      <c r="AE101" s="491"/>
      <c r="AF101" s="491"/>
      <c r="AG101" s="491"/>
      <c r="AH101" s="491"/>
      <c r="AI101" s="491"/>
      <c r="AJ101" s="491"/>
      <c r="AK101" s="491"/>
      <c r="AL101" s="491"/>
      <c r="AM101" s="491"/>
      <c r="AN101" s="491"/>
      <c r="AO101" s="491"/>
      <c r="AP101" s="491"/>
      <c r="AQ101" s="491"/>
      <c r="AR101" s="491"/>
      <c r="AS101" s="491"/>
      <c r="AT101" s="491"/>
      <c r="AU101" s="491"/>
      <c r="AV101" s="491"/>
      <c r="AW101" s="491"/>
      <c r="AX101" s="491"/>
      <c r="AY101" s="491"/>
      <c r="AZ101" s="491"/>
      <c r="BA101" s="491"/>
      <c r="BB101" s="491"/>
      <c r="BC101" s="491"/>
      <c r="BD101" s="491"/>
      <c r="BE101" s="491"/>
      <c r="BF101" s="491"/>
      <c r="BG101" s="491"/>
      <c r="BH101" s="491"/>
      <c r="BI101" s="491"/>
    </row>
    <row r="102" spans="1:61" s="21" customFormat="1" x14ac:dyDescent="0.35">
      <c r="A102" s="521"/>
      <c r="B102" s="71" t="s">
        <v>47</v>
      </c>
      <c r="C102" s="60"/>
      <c r="D102" s="61" t="s">
        <v>29</v>
      </c>
      <c r="E102" s="60"/>
      <c r="F102" s="27"/>
      <c r="G102" s="103">
        <v>8.2000000000000003E-2</v>
      </c>
      <c r="H102" s="89">
        <f>D118*$G$72</f>
        <v>126.72</v>
      </c>
      <c r="I102" s="74">
        <f t="shared" si="18"/>
        <v>10.39104</v>
      </c>
      <c r="J102" s="65"/>
      <c r="K102" s="103">
        <v>8.2000000000000003E-2</v>
      </c>
      <c r="L102" s="89">
        <f>$H102</f>
        <v>126.72</v>
      </c>
      <c r="M102" s="74">
        <f t="shared" si="19"/>
        <v>10.39104</v>
      </c>
      <c r="N102" s="65"/>
      <c r="O102" s="66">
        <f t="shared" si="13"/>
        <v>0</v>
      </c>
      <c r="P102" s="67">
        <f t="shared" si="14"/>
        <v>0</v>
      </c>
      <c r="Q102" s="489"/>
      <c r="R102" s="489"/>
      <c r="S102" s="490"/>
      <c r="T102" s="491"/>
      <c r="U102" s="491"/>
      <c r="V102" s="491"/>
      <c r="W102" s="491"/>
      <c r="X102" s="491"/>
      <c r="Y102" s="491"/>
      <c r="Z102" s="491"/>
      <c r="AA102" s="491"/>
      <c r="AB102" s="491"/>
      <c r="AC102" s="491"/>
      <c r="AD102" s="491"/>
      <c r="AE102" s="491"/>
      <c r="AF102" s="491"/>
      <c r="AG102" s="491"/>
      <c r="AH102" s="491"/>
      <c r="AI102" s="491"/>
      <c r="AJ102" s="491"/>
      <c r="AK102" s="491"/>
      <c r="AL102" s="491"/>
      <c r="AM102" s="491"/>
      <c r="AN102" s="491"/>
      <c r="AO102" s="491"/>
      <c r="AP102" s="491"/>
      <c r="AQ102" s="491"/>
      <c r="AR102" s="491"/>
      <c r="AS102" s="491"/>
      <c r="AT102" s="491"/>
      <c r="AU102" s="491"/>
      <c r="AV102" s="491"/>
      <c r="AW102" s="491"/>
      <c r="AX102" s="491"/>
      <c r="AY102" s="491"/>
      <c r="AZ102" s="491"/>
      <c r="BA102" s="491"/>
      <c r="BB102" s="491"/>
      <c r="BC102" s="491"/>
      <c r="BD102" s="491"/>
      <c r="BE102" s="491"/>
      <c r="BF102" s="491"/>
      <c r="BG102" s="491"/>
      <c r="BH102" s="491"/>
      <c r="BI102" s="491"/>
    </row>
    <row r="103" spans="1:61" s="21" customFormat="1" x14ac:dyDescent="0.35">
      <c r="A103" s="521"/>
      <c r="B103" s="71" t="s">
        <v>48</v>
      </c>
      <c r="C103" s="60"/>
      <c r="D103" s="61" t="s">
        <v>29</v>
      </c>
      <c r="E103" s="60"/>
      <c r="F103" s="27"/>
      <c r="G103" s="103">
        <v>0.113</v>
      </c>
      <c r="H103" s="89">
        <f t="shared" ref="H103:H104" si="20">D119*$G$72</f>
        <v>35.64</v>
      </c>
      <c r="I103" s="74">
        <f t="shared" si="18"/>
        <v>4.0273200000000005</v>
      </c>
      <c r="J103" s="65"/>
      <c r="K103" s="103">
        <v>0.113</v>
      </c>
      <c r="L103" s="89">
        <f>$H103</f>
        <v>35.64</v>
      </c>
      <c r="M103" s="74">
        <f t="shared" si="19"/>
        <v>4.0273200000000005</v>
      </c>
      <c r="N103" s="65"/>
      <c r="O103" s="66">
        <f t="shared" si="13"/>
        <v>0</v>
      </c>
      <c r="P103" s="67">
        <f t="shared" si="14"/>
        <v>0</v>
      </c>
      <c r="Q103" s="489"/>
      <c r="R103" s="489"/>
      <c r="S103" s="490"/>
      <c r="T103" s="491"/>
      <c r="U103" s="491"/>
      <c r="V103" s="491"/>
      <c r="W103" s="491"/>
      <c r="X103" s="491"/>
      <c r="Y103" s="491"/>
      <c r="Z103" s="491"/>
      <c r="AA103" s="491"/>
      <c r="AB103" s="491"/>
      <c r="AC103" s="491"/>
      <c r="AD103" s="491"/>
      <c r="AE103" s="491"/>
      <c r="AF103" s="491"/>
      <c r="AG103" s="491"/>
      <c r="AH103" s="491"/>
      <c r="AI103" s="491"/>
      <c r="AJ103" s="491"/>
      <c r="AK103" s="491"/>
      <c r="AL103" s="491"/>
      <c r="AM103" s="491"/>
      <c r="AN103" s="491"/>
      <c r="AO103" s="491"/>
      <c r="AP103" s="491"/>
      <c r="AQ103" s="491"/>
      <c r="AR103" s="491"/>
      <c r="AS103" s="491"/>
      <c r="AT103" s="491"/>
      <c r="AU103" s="491"/>
      <c r="AV103" s="491"/>
      <c r="AW103" s="491"/>
      <c r="AX103" s="491"/>
      <c r="AY103" s="491"/>
      <c r="AZ103" s="491"/>
      <c r="BA103" s="491"/>
      <c r="BB103" s="491"/>
      <c r="BC103" s="491"/>
      <c r="BD103" s="491"/>
      <c r="BE103" s="491"/>
      <c r="BF103" s="491"/>
      <c r="BG103" s="491"/>
      <c r="BH103" s="491"/>
      <c r="BI103" s="491"/>
    </row>
    <row r="104" spans="1:61" s="21" customFormat="1" x14ac:dyDescent="0.35">
      <c r="A104" s="521"/>
      <c r="B104" s="71" t="s">
        <v>49</v>
      </c>
      <c r="C104" s="60"/>
      <c r="D104" s="61" t="s">
        <v>29</v>
      </c>
      <c r="E104" s="60"/>
      <c r="F104" s="27"/>
      <c r="G104" s="103">
        <v>0.17</v>
      </c>
      <c r="H104" s="89">
        <f t="shared" si="20"/>
        <v>35.64</v>
      </c>
      <c r="I104" s="74">
        <f t="shared" si="18"/>
        <v>6.0588000000000006</v>
      </c>
      <c r="J104" s="65"/>
      <c r="K104" s="103">
        <v>0.17</v>
      </c>
      <c r="L104" s="89">
        <f>$H104</f>
        <v>35.64</v>
      </c>
      <c r="M104" s="74">
        <f t="shared" si="19"/>
        <v>6.0588000000000006</v>
      </c>
      <c r="N104" s="65"/>
      <c r="O104" s="66">
        <f t="shared" si="13"/>
        <v>0</v>
      </c>
      <c r="P104" s="67">
        <f t="shared" si="14"/>
        <v>0</v>
      </c>
      <c r="Q104" s="489"/>
      <c r="R104" s="489"/>
      <c r="S104" s="490"/>
      <c r="T104" s="491"/>
      <c r="U104" s="491"/>
      <c r="V104" s="491"/>
      <c r="W104" s="491"/>
      <c r="X104" s="491"/>
      <c r="Y104" s="491"/>
      <c r="Z104" s="491"/>
      <c r="AA104" s="491"/>
      <c r="AB104" s="491"/>
      <c r="AC104" s="491"/>
      <c r="AD104" s="491"/>
      <c r="AE104" s="491"/>
      <c r="AF104" s="491"/>
      <c r="AG104" s="491"/>
      <c r="AH104" s="491"/>
      <c r="AI104" s="491"/>
      <c r="AJ104" s="491"/>
      <c r="AK104" s="491"/>
      <c r="AL104" s="491"/>
      <c r="AM104" s="491"/>
      <c r="AN104" s="491"/>
      <c r="AO104" s="491"/>
      <c r="AP104" s="491"/>
      <c r="AQ104" s="491"/>
      <c r="AR104" s="491"/>
      <c r="AS104" s="491"/>
      <c r="AT104" s="491"/>
      <c r="AU104" s="491"/>
      <c r="AV104" s="491"/>
      <c r="AW104" s="491"/>
      <c r="AX104" s="491"/>
      <c r="AY104" s="491"/>
      <c r="AZ104" s="491"/>
      <c r="BA104" s="491"/>
      <c r="BB104" s="491"/>
      <c r="BC104" s="491"/>
      <c r="BD104" s="491"/>
      <c r="BE104" s="491"/>
      <c r="BF104" s="491"/>
      <c r="BG104" s="491"/>
      <c r="BH104" s="491"/>
      <c r="BI104" s="491"/>
    </row>
    <row r="105" spans="1:61" s="21" customFormat="1" x14ac:dyDescent="0.35">
      <c r="A105" s="521"/>
      <c r="B105" s="71" t="s">
        <v>50</v>
      </c>
      <c r="C105" s="60"/>
      <c r="D105" s="61" t="s">
        <v>29</v>
      </c>
      <c r="E105" s="60"/>
      <c r="F105" s="27"/>
      <c r="G105" s="103">
        <v>9.8000000000000004E-2</v>
      </c>
      <c r="H105" s="89">
        <f>IF(AND($N$1=1, $G$72&gt;=600), 600, IF(AND($N$1=1, AND($G$72&lt;600, $G$72&gt;=0)), $G$72, IF(AND($N$1=2, $G$72&gt;=1000), 1000, IF(AND($N$1=2, AND($G$72&lt;1000, $G$72&gt;=0)), $G$72))))</f>
        <v>198</v>
      </c>
      <c r="I105" s="74">
        <f t="shared" si="18"/>
        <v>19.404</v>
      </c>
      <c r="J105" s="65"/>
      <c r="K105" s="103">
        <v>9.8000000000000004E-2</v>
      </c>
      <c r="L105" s="89">
        <f>IF(AND($N$1=1, $G$72&gt;=600), 600, IF(AND($N$1=1, AND($G$72&lt;600, $G$72&gt;=0)), $G$72, IF(AND($N$1=2, $G$72&gt;=1000), 1000, IF(AND($N$1=2, AND($G$72&lt;1000, $G$72&gt;=0)), $G$72))))</f>
        <v>198</v>
      </c>
      <c r="M105" s="74">
        <f t="shared" si="19"/>
        <v>19.404</v>
      </c>
      <c r="N105" s="65"/>
      <c r="O105" s="66">
        <f t="shared" si="13"/>
        <v>0</v>
      </c>
      <c r="P105" s="67">
        <f t="shared" si="14"/>
        <v>0</v>
      </c>
      <c r="Q105" s="489"/>
      <c r="R105" s="489"/>
      <c r="S105" s="490"/>
      <c r="T105" s="491"/>
      <c r="U105" s="491"/>
      <c r="V105" s="491"/>
      <c r="W105" s="491"/>
      <c r="X105" s="491"/>
      <c r="Y105" s="491"/>
      <c r="Z105" s="491"/>
      <c r="AA105" s="491"/>
      <c r="AB105" s="491"/>
      <c r="AC105" s="491"/>
      <c r="AD105" s="491"/>
      <c r="AE105" s="491"/>
      <c r="AF105" s="491"/>
      <c r="AG105" s="491"/>
      <c r="AH105" s="491"/>
      <c r="AI105" s="491"/>
      <c r="AJ105" s="491"/>
      <c r="AK105" s="491"/>
      <c r="AL105" s="491"/>
      <c r="AM105" s="491"/>
      <c r="AN105" s="491"/>
      <c r="AO105" s="491"/>
      <c r="AP105" s="491"/>
      <c r="AQ105" s="491"/>
      <c r="AR105" s="491"/>
      <c r="AS105" s="491"/>
      <c r="AT105" s="491"/>
      <c r="AU105" s="491"/>
      <c r="AV105" s="491"/>
      <c r="AW105" s="491"/>
      <c r="AX105" s="491"/>
      <c r="AY105" s="491"/>
      <c r="AZ105" s="491"/>
      <c r="BA105" s="491"/>
      <c r="BB105" s="491"/>
      <c r="BC105" s="491"/>
      <c r="BD105" s="491"/>
      <c r="BE105" s="491"/>
      <c r="BF105" s="491"/>
      <c r="BG105" s="491"/>
      <c r="BH105" s="491"/>
      <c r="BI105" s="491"/>
    </row>
    <row r="106" spans="1:61" s="21" customFormat="1" x14ac:dyDescent="0.35">
      <c r="A106" s="521"/>
      <c r="B106" s="71" t="s">
        <v>51</v>
      </c>
      <c r="C106" s="60"/>
      <c r="D106" s="61" t="s">
        <v>29</v>
      </c>
      <c r="E106" s="60"/>
      <c r="F106" s="27"/>
      <c r="G106" s="103">
        <v>0.115</v>
      </c>
      <c r="H106" s="89">
        <f>IF(AND($N$1=1, $G$72&gt;=600), $G$72-600, IF(AND($N$1=1, AND($G$72&lt;600, $G$72&gt;=0)), 0, IF(AND($N$1=2, $G$72&gt;=1000), $G$72-1000, IF(AND($N$1=2, AND($G$72&lt;1000, $G$72&gt;=0)), 0))))</f>
        <v>0</v>
      </c>
      <c r="I106" s="74">
        <f t="shared" si="18"/>
        <v>0</v>
      </c>
      <c r="J106" s="65"/>
      <c r="K106" s="103">
        <v>0.115</v>
      </c>
      <c r="L106" s="89">
        <f>IF(AND($N$1=1, $G$72&gt;=600), $G$72-600, IF(AND($N$1=1, AND($G$72&lt;600, $G$72&gt;=0)), 0, IF(AND($N$1=2, $G$72&gt;=1000), $G$72-1000, IF(AND($N$1=2, AND($G$72&lt;1000, $G$72&gt;=0)), 0))))</f>
        <v>0</v>
      </c>
      <c r="M106" s="74">
        <f t="shared" si="19"/>
        <v>0</v>
      </c>
      <c r="N106" s="65"/>
      <c r="O106" s="66">
        <f t="shared" si="13"/>
        <v>0</v>
      </c>
      <c r="P106" s="67" t="str">
        <f t="shared" si="14"/>
        <v/>
      </c>
      <c r="Q106" s="489"/>
      <c r="R106" s="489"/>
      <c r="S106" s="490"/>
      <c r="T106" s="491"/>
      <c r="U106" s="491"/>
      <c r="V106" s="491"/>
      <c r="W106" s="491"/>
      <c r="X106" s="491"/>
      <c r="Y106" s="491"/>
      <c r="Z106" s="491"/>
      <c r="AA106" s="491"/>
      <c r="AB106" s="491"/>
      <c r="AC106" s="491"/>
      <c r="AD106" s="491"/>
      <c r="AE106" s="491"/>
      <c r="AF106" s="491"/>
      <c r="AG106" s="491"/>
      <c r="AH106" s="491"/>
      <c r="AI106" s="491"/>
      <c r="AJ106" s="491"/>
      <c r="AK106" s="491"/>
      <c r="AL106" s="491"/>
      <c r="AM106" s="491"/>
      <c r="AN106" s="491"/>
      <c r="AO106" s="491"/>
      <c r="AP106" s="491"/>
      <c r="AQ106" s="491"/>
      <c r="AR106" s="491"/>
      <c r="AS106" s="491"/>
      <c r="AT106" s="491"/>
      <c r="AU106" s="491"/>
      <c r="AV106" s="491"/>
      <c r="AW106" s="491"/>
      <c r="AX106" s="491"/>
      <c r="AY106" s="491"/>
      <c r="AZ106" s="491"/>
      <c r="BA106" s="491"/>
      <c r="BB106" s="491"/>
      <c r="BC106" s="491"/>
      <c r="BD106" s="491"/>
      <c r="BE106" s="491"/>
      <c r="BF106" s="491"/>
      <c r="BG106" s="491"/>
      <c r="BH106" s="491"/>
      <c r="BI106" s="491"/>
    </row>
    <row r="107" spans="1:61" s="21" customFormat="1" x14ac:dyDescent="0.35">
      <c r="A107" s="521"/>
      <c r="B107" s="71" t="s">
        <v>52</v>
      </c>
      <c r="C107" s="60"/>
      <c r="D107" s="61" t="s">
        <v>29</v>
      </c>
      <c r="E107" s="60"/>
      <c r="F107" s="27"/>
      <c r="G107" s="103">
        <v>0.26889999999999997</v>
      </c>
      <c r="H107" s="89">
        <f>H53</f>
        <v>0</v>
      </c>
      <c r="I107" s="74">
        <f t="shared" si="18"/>
        <v>0</v>
      </c>
      <c r="J107" s="65"/>
      <c r="K107" s="103">
        <v>0.26889999999999997</v>
      </c>
      <c r="L107" s="89">
        <f>E107</f>
        <v>0</v>
      </c>
      <c r="M107" s="74">
        <f t="shared" si="19"/>
        <v>0</v>
      </c>
      <c r="N107" s="65"/>
      <c r="O107" s="66">
        <f t="shared" si="13"/>
        <v>0</v>
      </c>
      <c r="P107" s="67" t="str">
        <f t="shared" si="14"/>
        <v/>
      </c>
      <c r="Q107" s="489"/>
      <c r="R107" s="489"/>
      <c r="S107" s="490"/>
      <c r="T107" s="491"/>
      <c r="U107" s="491"/>
      <c r="V107" s="491"/>
      <c r="W107" s="491"/>
      <c r="X107" s="491"/>
      <c r="Y107" s="491"/>
      <c r="Z107" s="491"/>
      <c r="AA107" s="491"/>
      <c r="AB107" s="491"/>
      <c r="AC107" s="491"/>
      <c r="AD107" s="491"/>
      <c r="AE107" s="491"/>
      <c r="AF107" s="491"/>
      <c r="AG107" s="491"/>
      <c r="AH107" s="491"/>
      <c r="AI107" s="491"/>
      <c r="AJ107" s="491"/>
      <c r="AK107" s="491"/>
      <c r="AL107" s="491"/>
      <c r="AM107" s="491"/>
      <c r="AN107" s="491"/>
      <c r="AO107" s="491"/>
      <c r="AP107" s="491"/>
      <c r="AQ107" s="491"/>
      <c r="AR107" s="491"/>
      <c r="AS107" s="491"/>
      <c r="AT107" s="491"/>
      <c r="AU107" s="491"/>
      <c r="AV107" s="491"/>
      <c r="AW107" s="491"/>
      <c r="AX107" s="491"/>
      <c r="AY107" s="491"/>
      <c r="AZ107" s="491"/>
      <c r="BA107" s="491"/>
      <c r="BB107" s="491"/>
      <c r="BC107" s="491"/>
      <c r="BD107" s="491"/>
      <c r="BE107" s="491"/>
      <c r="BF107" s="491"/>
      <c r="BG107" s="491"/>
      <c r="BH107" s="491"/>
      <c r="BI107" s="491"/>
    </row>
    <row r="108" spans="1:61" s="21" customFormat="1" ht="15" thickBot="1" x14ac:dyDescent="0.4">
      <c r="A108" s="521"/>
      <c r="B108" s="71" t="s">
        <v>53</v>
      </c>
      <c r="C108" s="60"/>
      <c r="D108" s="61" t="s">
        <v>29</v>
      </c>
      <c r="E108" s="60"/>
      <c r="F108" s="27"/>
      <c r="G108" s="103">
        <v>0.26889999999999997</v>
      </c>
      <c r="H108" s="89">
        <f>H54</f>
        <v>0</v>
      </c>
      <c r="I108" s="74">
        <f t="shared" si="18"/>
        <v>0</v>
      </c>
      <c r="J108" s="65"/>
      <c r="K108" s="103">
        <v>0.26889999999999997</v>
      </c>
      <c r="L108" s="89">
        <f>E108</f>
        <v>0</v>
      </c>
      <c r="M108" s="74">
        <f t="shared" si="19"/>
        <v>0</v>
      </c>
      <c r="N108" s="65"/>
      <c r="O108" s="66">
        <f t="shared" si="13"/>
        <v>0</v>
      </c>
      <c r="P108" s="67" t="str">
        <f t="shared" si="14"/>
        <v/>
      </c>
      <c r="Q108" s="489"/>
      <c r="R108" s="489"/>
      <c r="S108" s="490"/>
      <c r="T108" s="491"/>
      <c r="U108" s="491"/>
      <c r="V108" s="491"/>
      <c r="W108" s="491"/>
      <c r="X108" s="491"/>
      <c r="Y108" s="491"/>
      <c r="Z108" s="491"/>
      <c r="AA108" s="491"/>
      <c r="AB108" s="491"/>
      <c r="AC108" s="491"/>
      <c r="AD108" s="491"/>
      <c r="AE108" s="491"/>
      <c r="AF108" s="491"/>
      <c r="AG108" s="491"/>
      <c r="AH108" s="491"/>
      <c r="AI108" s="491"/>
      <c r="AJ108" s="491"/>
      <c r="AK108" s="491"/>
      <c r="AL108" s="491"/>
      <c r="AM108" s="491"/>
      <c r="AN108" s="491"/>
      <c r="AO108" s="491"/>
      <c r="AP108" s="491"/>
      <c r="AQ108" s="491"/>
      <c r="AR108" s="491"/>
      <c r="AS108" s="491"/>
      <c r="AT108" s="491"/>
      <c r="AU108" s="491"/>
      <c r="AV108" s="491"/>
      <c r="AW108" s="491"/>
      <c r="AX108" s="491"/>
      <c r="AY108" s="491"/>
      <c r="AZ108" s="491"/>
      <c r="BA108" s="491"/>
      <c r="BB108" s="491"/>
      <c r="BC108" s="491"/>
      <c r="BD108" s="491"/>
      <c r="BE108" s="491"/>
      <c r="BF108" s="491"/>
      <c r="BG108" s="491"/>
      <c r="BH108" s="491"/>
      <c r="BI108" s="491"/>
    </row>
    <row r="109" spans="1:61" ht="15" thickBot="1" x14ac:dyDescent="0.4">
      <c r="A109" s="447"/>
      <c r="B109" s="292"/>
      <c r="C109" s="293"/>
      <c r="D109" s="294"/>
      <c r="E109" s="293"/>
      <c r="F109" s="295"/>
      <c r="G109" s="296"/>
      <c r="H109" s="297"/>
      <c r="I109" s="298"/>
      <c r="J109" s="295"/>
      <c r="K109" s="296"/>
      <c r="L109" s="297"/>
      <c r="M109" s="298"/>
      <c r="N109" s="295"/>
      <c r="O109" s="299"/>
      <c r="P109" s="300"/>
      <c r="Q109" s="487"/>
      <c r="R109" s="487"/>
      <c r="S109" s="488"/>
      <c r="T109" s="488"/>
      <c r="U109" s="488"/>
      <c r="V109" s="488"/>
      <c r="W109" s="488"/>
      <c r="X109" s="488"/>
      <c r="Y109" s="488"/>
      <c r="Z109" s="488"/>
      <c r="AA109" s="488"/>
      <c r="AB109" s="488"/>
      <c r="AC109" s="488"/>
      <c r="AD109" s="488"/>
      <c r="AE109" s="488"/>
      <c r="AF109" s="488"/>
      <c r="AG109" s="488"/>
      <c r="AH109" s="488"/>
      <c r="AI109" s="488"/>
      <c r="AJ109" s="488"/>
      <c r="AK109" s="488"/>
      <c r="AL109" s="488"/>
      <c r="AM109" s="488"/>
      <c r="AN109" s="488"/>
      <c r="AO109" s="488"/>
      <c r="AP109" s="488"/>
      <c r="AQ109" s="488"/>
      <c r="AR109" s="488"/>
      <c r="AS109" s="488"/>
      <c r="AT109" s="488"/>
      <c r="AU109" s="488"/>
      <c r="AV109" s="488"/>
      <c r="AW109" s="488"/>
      <c r="AX109" s="488"/>
      <c r="AY109" s="488"/>
      <c r="AZ109" s="488"/>
      <c r="BA109" s="488"/>
      <c r="BB109" s="488"/>
      <c r="BC109" s="488"/>
      <c r="BD109" s="488"/>
      <c r="BE109" s="488"/>
      <c r="BF109" s="488"/>
      <c r="BG109" s="488"/>
      <c r="BH109" s="488"/>
      <c r="BI109" s="488"/>
    </row>
    <row r="110" spans="1:61" x14ac:dyDescent="0.35">
      <c r="A110" s="447"/>
      <c r="B110" s="301" t="s">
        <v>54</v>
      </c>
      <c r="C110" s="253"/>
      <c r="D110" s="302"/>
      <c r="E110" s="253"/>
      <c r="F110" s="303"/>
      <c r="G110" s="304"/>
      <c r="H110" s="304"/>
      <c r="I110" s="305">
        <f>SUM(I98:I104,I97)</f>
        <v>57.110149930821919</v>
      </c>
      <c r="J110" s="306"/>
      <c r="K110" s="304"/>
      <c r="L110" s="304"/>
      <c r="M110" s="305">
        <f>SUM(M98:M104,M97)</f>
        <v>58.294909948832768</v>
      </c>
      <c r="N110" s="306"/>
      <c r="O110" s="307">
        <f>M110-I110</f>
        <v>1.1847600180108486</v>
      </c>
      <c r="P110" s="308">
        <f>IF(OR(I110=0,M110=0),"",(O110/I110))</f>
        <v>2.0745174359478306E-2</v>
      </c>
      <c r="Q110" s="487"/>
      <c r="R110" s="487"/>
      <c r="S110" s="488"/>
      <c r="T110" s="488"/>
      <c r="U110" s="488"/>
      <c r="V110" s="488"/>
      <c r="W110" s="488"/>
      <c r="X110" s="488"/>
      <c r="Y110" s="488"/>
      <c r="Z110" s="488"/>
      <c r="AA110" s="488"/>
      <c r="AB110" s="488"/>
      <c r="AC110" s="488"/>
      <c r="AD110" s="488"/>
      <c r="AE110" s="488"/>
      <c r="AF110" s="488"/>
      <c r="AG110" s="488"/>
      <c r="AH110" s="488"/>
      <c r="AI110" s="488"/>
      <c r="AJ110" s="488"/>
      <c r="AK110" s="488"/>
      <c r="AL110" s="488"/>
      <c r="AM110" s="488"/>
      <c r="AN110" s="488"/>
      <c r="AO110" s="488"/>
      <c r="AP110" s="488"/>
      <c r="AQ110" s="488"/>
      <c r="AR110" s="488"/>
      <c r="AS110" s="488"/>
      <c r="AT110" s="488"/>
      <c r="AU110" s="488"/>
      <c r="AV110" s="488"/>
      <c r="AW110" s="488"/>
      <c r="AX110" s="488"/>
      <c r="AY110" s="488"/>
      <c r="AZ110" s="488"/>
      <c r="BA110" s="488"/>
      <c r="BB110" s="488"/>
      <c r="BC110" s="488"/>
      <c r="BD110" s="488"/>
      <c r="BE110" s="488"/>
      <c r="BF110" s="488"/>
      <c r="BG110" s="488"/>
      <c r="BH110" s="488"/>
      <c r="BI110" s="488"/>
    </row>
    <row r="111" spans="1:61" x14ac:dyDescent="0.35">
      <c r="A111" s="447"/>
      <c r="B111" s="301" t="s">
        <v>55</v>
      </c>
      <c r="C111" s="253"/>
      <c r="D111" s="302"/>
      <c r="E111" s="253"/>
      <c r="F111" s="303"/>
      <c r="G111" s="309">
        <f>$G$57</f>
        <v>-0.189</v>
      </c>
      <c r="H111" s="310"/>
      <c r="I111" s="259">
        <f>+I110*G111</f>
        <v>-10.793818336925343</v>
      </c>
      <c r="J111" s="306"/>
      <c r="K111" s="309">
        <f>$G$57</f>
        <v>-0.189</v>
      </c>
      <c r="L111" s="310"/>
      <c r="M111" s="259">
        <f>+M110*K111</f>
        <v>-11.017737980329393</v>
      </c>
      <c r="N111" s="306"/>
      <c r="O111" s="259">
        <f>M111-I111</f>
        <v>-0.22391964340405046</v>
      </c>
      <c r="P111" s="260">
        <f>IF(OR(I111=0,M111=0),"",(O111/I111))</f>
        <v>2.0745174359478313E-2</v>
      </c>
      <c r="Q111" s="487"/>
      <c r="R111" s="487"/>
      <c r="S111" s="488"/>
      <c r="T111" s="488"/>
      <c r="U111" s="488"/>
      <c r="V111" s="488"/>
      <c r="W111" s="488"/>
      <c r="X111" s="488"/>
      <c r="Y111" s="488"/>
      <c r="Z111" s="488"/>
      <c r="AA111" s="488"/>
      <c r="AB111" s="488"/>
      <c r="AC111" s="488"/>
      <c r="AD111" s="488"/>
      <c r="AE111" s="488"/>
      <c r="AF111" s="488"/>
      <c r="AG111" s="488"/>
      <c r="AH111" s="488"/>
      <c r="AI111" s="488"/>
      <c r="AJ111" s="488"/>
      <c r="AK111" s="488"/>
      <c r="AL111" s="488"/>
      <c r="AM111" s="488"/>
      <c r="AN111" s="488"/>
      <c r="AO111" s="488"/>
      <c r="AP111" s="488"/>
      <c r="AQ111" s="488"/>
      <c r="AR111" s="488"/>
      <c r="AS111" s="488"/>
      <c r="AT111" s="488"/>
      <c r="AU111" s="488"/>
      <c r="AV111" s="488"/>
      <c r="AW111" s="488"/>
      <c r="AX111" s="488"/>
      <c r="AY111" s="488"/>
      <c r="AZ111" s="488"/>
      <c r="BA111" s="488"/>
      <c r="BB111" s="488"/>
      <c r="BC111" s="488"/>
      <c r="BD111" s="488"/>
      <c r="BE111" s="488"/>
      <c r="BF111" s="488"/>
      <c r="BG111" s="488"/>
      <c r="BH111" s="488"/>
      <c r="BI111" s="488"/>
    </row>
    <row r="112" spans="1:61" x14ac:dyDescent="0.35">
      <c r="A112" s="447"/>
      <c r="B112" s="311" t="s">
        <v>56</v>
      </c>
      <c r="C112" s="253"/>
      <c r="D112" s="302"/>
      <c r="E112" s="253"/>
      <c r="F112" s="257"/>
      <c r="G112" s="312">
        <v>0.13</v>
      </c>
      <c r="H112" s="257"/>
      <c r="I112" s="259">
        <f>I110*G112</f>
        <v>7.42431949100685</v>
      </c>
      <c r="J112" s="313"/>
      <c r="K112" s="312">
        <v>0.13</v>
      </c>
      <c r="L112" s="257"/>
      <c r="M112" s="259">
        <f>M110*K112</f>
        <v>7.5783382933482599</v>
      </c>
      <c r="N112" s="313"/>
      <c r="O112" s="259">
        <f>M112-I112</f>
        <v>0.15401880234140997</v>
      </c>
      <c r="P112" s="260">
        <f>IF(OR(I112=0,M112=0),"",(O112/I112))</f>
        <v>2.0745174359478258E-2</v>
      </c>
      <c r="Q112" s="487"/>
      <c r="R112" s="487"/>
      <c r="S112" s="488"/>
      <c r="T112" s="488"/>
      <c r="U112" s="488"/>
      <c r="V112" s="488"/>
      <c r="W112" s="488"/>
      <c r="X112" s="488"/>
      <c r="Y112" s="488"/>
      <c r="Z112" s="488"/>
      <c r="AA112" s="488"/>
      <c r="AB112" s="488"/>
      <c r="AC112" s="488"/>
      <c r="AD112" s="488"/>
      <c r="AE112" s="488"/>
      <c r="AF112" s="488"/>
      <c r="AG112" s="488"/>
      <c r="AH112" s="488"/>
      <c r="AI112" s="488"/>
      <c r="AJ112" s="488"/>
      <c r="AK112" s="488"/>
      <c r="AL112" s="488"/>
      <c r="AM112" s="488"/>
      <c r="AN112" s="488"/>
      <c r="AO112" s="488"/>
      <c r="AP112" s="488"/>
      <c r="AQ112" s="488"/>
      <c r="AR112" s="488"/>
      <c r="AS112" s="488"/>
      <c r="AT112" s="488"/>
      <c r="AU112" s="488"/>
      <c r="AV112" s="488"/>
      <c r="AW112" s="488"/>
      <c r="AX112" s="488"/>
      <c r="AY112" s="488"/>
      <c r="AZ112" s="488"/>
      <c r="BA112" s="488"/>
      <c r="BB112" s="488"/>
      <c r="BC112" s="488"/>
      <c r="BD112" s="488"/>
      <c r="BE112" s="488"/>
      <c r="BF112" s="488"/>
      <c r="BG112" s="488"/>
      <c r="BH112" s="488"/>
      <c r="BI112" s="488"/>
    </row>
    <row r="113" spans="1:61" ht="15" thickBot="1" x14ac:dyDescent="0.4">
      <c r="A113" s="447"/>
      <c r="B113" s="553" t="s">
        <v>57</v>
      </c>
      <c r="C113" s="553"/>
      <c r="D113" s="553"/>
      <c r="E113" s="314"/>
      <c r="F113" s="315"/>
      <c r="G113" s="315"/>
      <c r="H113" s="315"/>
      <c r="I113" s="316">
        <f>SUM(I110:I112)</f>
        <v>53.740651084903426</v>
      </c>
      <c r="J113" s="317"/>
      <c r="K113" s="315"/>
      <c r="L113" s="315"/>
      <c r="M113" s="316">
        <f>SUM(M110:M112)</f>
        <v>54.855510261851634</v>
      </c>
      <c r="N113" s="317"/>
      <c r="O113" s="318">
        <f>M113-I113</f>
        <v>1.1148591769482081</v>
      </c>
      <c r="P113" s="319">
        <f>IF(OR(I113=0,M113=0),"",(O113/I113))</f>
        <v>2.0745174359478299E-2</v>
      </c>
      <c r="Q113" s="487"/>
      <c r="R113" s="487"/>
      <c r="S113" s="488"/>
      <c r="T113" s="488"/>
      <c r="U113" s="488"/>
      <c r="V113" s="488"/>
      <c r="W113" s="488"/>
      <c r="X113" s="488"/>
      <c r="Y113" s="488"/>
      <c r="Z113" s="488"/>
      <c r="AA113" s="488"/>
      <c r="AB113" s="488"/>
      <c r="AC113" s="488"/>
      <c r="AD113" s="488"/>
      <c r="AE113" s="488"/>
      <c r="AF113" s="488"/>
      <c r="AG113" s="488"/>
      <c r="AH113" s="488"/>
      <c r="AI113" s="488"/>
      <c r="AJ113" s="488"/>
      <c r="AK113" s="488"/>
      <c r="AL113" s="488"/>
      <c r="AM113" s="488"/>
      <c r="AN113" s="488"/>
      <c r="AO113" s="488"/>
      <c r="AP113" s="488"/>
      <c r="AQ113" s="488"/>
      <c r="AR113" s="488"/>
      <c r="AS113" s="488"/>
      <c r="AT113" s="488"/>
      <c r="AU113" s="488"/>
      <c r="AV113" s="488"/>
      <c r="AW113" s="488"/>
      <c r="AX113" s="488"/>
      <c r="AY113" s="488"/>
      <c r="AZ113" s="488"/>
      <c r="BA113" s="488"/>
      <c r="BB113" s="488"/>
      <c r="BC113" s="488"/>
      <c r="BD113" s="488"/>
      <c r="BE113" s="488"/>
      <c r="BF113" s="488"/>
      <c r="BG113" s="488"/>
      <c r="BH113" s="488"/>
      <c r="BI113" s="488"/>
    </row>
    <row r="114" spans="1:61" ht="15" thickBot="1" x14ac:dyDescent="0.4">
      <c r="A114" s="527"/>
      <c r="B114" s="321"/>
      <c r="C114" s="322"/>
      <c r="D114" s="323"/>
      <c r="E114" s="322"/>
      <c r="F114" s="324"/>
      <c r="G114" s="325"/>
      <c r="H114" s="326"/>
      <c r="I114" s="327"/>
      <c r="J114" s="442"/>
      <c r="K114" s="325"/>
      <c r="L114" s="326"/>
      <c r="M114" s="327"/>
      <c r="N114" s="442"/>
      <c r="O114" s="328"/>
      <c r="P114" s="329"/>
      <c r="Q114" s="487"/>
      <c r="R114" s="487"/>
      <c r="S114" s="488"/>
      <c r="T114" s="488"/>
      <c r="U114" s="488"/>
      <c r="V114" s="488"/>
      <c r="W114" s="488"/>
      <c r="X114" s="488"/>
      <c r="Y114" s="488"/>
      <c r="Z114" s="488"/>
      <c r="AA114" s="488"/>
      <c r="AB114" s="488"/>
      <c r="AC114" s="488"/>
      <c r="AD114" s="488"/>
      <c r="AE114" s="488"/>
      <c r="AF114" s="488"/>
      <c r="AG114" s="488"/>
      <c r="AH114" s="488"/>
      <c r="AI114" s="488"/>
      <c r="AJ114" s="488"/>
      <c r="AK114" s="488"/>
      <c r="AL114" s="488"/>
      <c r="AM114" s="488"/>
      <c r="AN114" s="488"/>
      <c r="AO114" s="488"/>
      <c r="AP114" s="488"/>
      <c r="AQ114" s="488"/>
      <c r="AR114" s="488"/>
      <c r="AS114" s="488"/>
      <c r="AT114" s="488"/>
      <c r="AU114" s="488"/>
      <c r="AV114" s="488"/>
      <c r="AW114" s="488"/>
      <c r="AX114" s="488"/>
      <c r="AY114" s="488"/>
      <c r="AZ114" s="488"/>
      <c r="BA114" s="488"/>
      <c r="BB114" s="488"/>
      <c r="BC114" s="488"/>
      <c r="BD114" s="488"/>
      <c r="BE114" s="488"/>
      <c r="BF114" s="488"/>
      <c r="BG114" s="488"/>
      <c r="BH114" s="488"/>
      <c r="BI114" s="488"/>
    </row>
    <row r="115" spans="1:61" x14ac:dyDescent="0.35">
      <c r="A115" s="447"/>
      <c r="B115" s="227"/>
      <c r="C115" s="227"/>
      <c r="D115" s="228"/>
      <c r="E115" s="227"/>
      <c r="F115" s="227"/>
      <c r="G115" s="227"/>
      <c r="H115" s="227"/>
      <c r="I115" s="243"/>
      <c r="J115" s="227"/>
      <c r="K115" s="227"/>
      <c r="L115" s="227"/>
      <c r="M115" s="243"/>
      <c r="N115" s="227"/>
      <c r="O115" s="227"/>
      <c r="P115" s="227"/>
      <c r="Q115" s="487"/>
      <c r="R115" s="487"/>
      <c r="S115" s="488"/>
      <c r="T115" s="488"/>
      <c r="U115" s="488"/>
      <c r="V115" s="488"/>
      <c r="W115" s="488"/>
      <c r="X115" s="488"/>
      <c r="Y115" s="488"/>
      <c r="Z115" s="488"/>
      <c r="AA115" s="488"/>
      <c r="AB115" s="488"/>
      <c r="AC115" s="488"/>
      <c r="AD115" s="488"/>
      <c r="AE115" s="488"/>
      <c r="AF115" s="488"/>
      <c r="AG115" s="488"/>
      <c r="AH115" s="488"/>
      <c r="AI115" s="488"/>
      <c r="AJ115" s="488"/>
      <c r="AK115" s="488"/>
      <c r="AL115" s="488"/>
      <c r="AM115" s="488"/>
      <c r="AN115" s="488"/>
      <c r="AO115" s="488"/>
      <c r="AP115" s="488"/>
      <c r="AQ115" s="488"/>
      <c r="AR115" s="488"/>
      <c r="AS115" s="488"/>
      <c r="AT115" s="488"/>
      <c r="AU115" s="488"/>
      <c r="AV115" s="488"/>
      <c r="AW115" s="488"/>
      <c r="AX115" s="488"/>
      <c r="AY115" s="488"/>
      <c r="AZ115" s="488"/>
      <c r="BA115" s="488"/>
      <c r="BB115" s="488"/>
      <c r="BC115" s="488"/>
      <c r="BD115" s="488"/>
      <c r="BE115" s="488"/>
      <c r="BF115" s="488"/>
      <c r="BG115" s="488"/>
      <c r="BH115" s="488"/>
      <c r="BI115" s="488"/>
    </row>
    <row r="116" spans="1:61" x14ac:dyDescent="0.35">
      <c r="A116" s="447"/>
      <c r="B116" s="241" t="s">
        <v>59</v>
      </c>
      <c r="C116" s="227"/>
      <c r="D116" s="228"/>
      <c r="E116" s="227"/>
      <c r="F116" s="227"/>
      <c r="G116" s="330">
        <v>2.9499999999999998E-2</v>
      </c>
      <c r="H116" s="227"/>
      <c r="I116" s="227"/>
      <c r="J116" s="227"/>
      <c r="K116" s="330">
        <v>2.9499999999999998E-2</v>
      </c>
      <c r="L116" s="227"/>
      <c r="M116" s="227"/>
      <c r="N116" s="227"/>
      <c r="O116" s="227"/>
      <c r="P116" s="227"/>
      <c r="Q116" s="487"/>
      <c r="R116" s="487"/>
      <c r="S116" s="488"/>
      <c r="T116" s="488"/>
      <c r="U116" s="488"/>
      <c r="V116" s="488"/>
      <c r="W116" s="488"/>
      <c r="X116" s="488"/>
      <c r="Y116" s="488"/>
      <c r="Z116" s="488"/>
      <c r="AA116" s="488"/>
      <c r="AB116" s="488"/>
      <c r="AC116" s="488"/>
      <c r="AD116" s="488"/>
      <c r="AE116" s="488"/>
      <c r="AF116" s="488"/>
      <c r="AG116" s="488"/>
      <c r="AH116" s="488"/>
      <c r="AI116" s="488"/>
      <c r="AJ116" s="488"/>
      <c r="AK116" s="488"/>
      <c r="AL116" s="488"/>
      <c r="AM116" s="488"/>
      <c r="AN116" s="488"/>
      <c r="AO116" s="488"/>
      <c r="AP116" s="488"/>
      <c r="AQ116" s="488"/>
      <c r="AR116" s="488"/>
      <c r="AS116" s="488"/>
      <c r="AT116" s="488"/>
      <c r="AU116" s="488"/>
      <c r="AV116" s="488"/>
      <c r="AW116" s="488"/>
      <c r="AX116" s="488"/>
      <c r="AY116" s="488"/>
      <c r="AZ116" s="488"/>
      <c r="BA116" s="488"/>
      <c r="BB116" s="488"/>
      <c r="BC116" s="488"/>
      <c r="BD116" s="488"/>
      <c r="BE116" s="488"/>
      <c r="BF116" s="488"/>
      <c r="BG116" s="488"/>
      <c r="BH116" s="488"/>
      <c r="BI116" s="488"/>
    </row>
    <row r="117" spans="1:61" s="21" customFormat="1" x14ac:dyDescent="0.35">
      <c r="A117" s="498"/>
      <c r="D117" s="214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494"/>
      <c r="R117" s="494"/>
      <c r="S117" s="491"/>
      <c r="T117" s="491"/>
      <c r="U117" s="491"/>
      <c r="V117" s="491"/>
      <c r="W117" s="491"/>
      <c r="X117" s="491"/>
      <c r="Y117" s="491"/>
      <c r="Z117" s="491"/>
      <c r="AA117" s="491"/>
      <c r="AB117" s="491"/>
      <c r="AC117" s="491"/>
      <c r="AD117" s="491"/>
      <c r="AE117" s="491"/>
      <c r="AF117" s="491"/>
      <c r="AG117" s="491"/>
      <c r="AH117" s="491"/>
      <c r="AI117" s="491"/>
      <c r="AJ117" s="491"/>
      <c r="AK117" s="491"/>
      <c r="AL117" s="491"/>
      <c r="AM117" s="491"/>
      <c r="AN117" s="491"/>
      <c r="AO117" s="491"/>
      <c r="AP117" s="491"/>
      <c r="AQ117" s="491"/>
      <c r="AR117" s="491"/>
      <c r="AS117" s="491"/>
      <c r="AT117" s="491"/>
      <c r="AU117" s="491"/>
      <c r="AV117" s="491"/>
      <c r="AW117" s="491"/>
      <c r="AX117" s="491"/>
      <c r="AY117" s="491"/>
      <c r="AZ117" s="491"/>
      <c r="BA117" s="491"/>
      <c r="BB117" s="491"/>
      <c r="BC117" s="491"/>
      <c r="BD117" s="491"/>
      <c r="BE117" s="491"/>
      <c r="BF117" s="491"/>
      <c r="BG117" s="491"/>
      <c r="BH117" s="491"/>
      <c r="BI117" s="491"/>
    </row>
    <row r="118" spans="1:61" s="21" customFormat="1" x14ac:dyDescent="0.35">
      <c r="A118" s="498"/>
      <c r="D118" s="332">
        <v>0.64</v>
      </c>
      <c r="E118" s="203" t="s">
        <v>47</v>
      </c>
      <c r="F118" s="204"/>
      <c r="G118" s="205"/>
      <c r="H118" s="50"/>
      <c r="I118" s="50"/>
      <c r="J118" s="50"/>
      <c r="K118" s="20"/>
      <c r="L118" s="20"/>
      <c r="M118" s="20"/>
      <c r="N118" s="20"/>
      <c r="O118" s="20"/>
      <c r="P118" s="20"/>
      <c r="Q118" s="494"/>
      <c r="R118" s="495"/>
      <c r="S118" s="491"/>
      <c r="T118" s="491"/>
      <c r="U118" s="491"/>
      <c r="V118" s="491"/>
      <c r="W118" s="491"/>
      <c r="X118" s="491"/>
      <c r="Y118" s="491"/>
      <c r="Z118" s="491"/>
      <c r="AA118" s="491"/>
      <c r="AB118" s="491"/>
      <c r="AC118" s="491"/>
      <c r="AD118" s="491"/>
      <c r="AE118" s="491"/>
      <c r="AF118" s="491"/>
      <c r="AG118" s="491"/>
      <c r="AH118" s="491"/>
      <c r="AI118" s="491"/>
      <c r="AJ118" s="491"/>
      <c r="AK118" s="491"/>
      <c r="AL118" s="491"/>
      <c r="AM118" s="491"/>
      <c r="AN118" s="491"/>
      <c r="AO118" s="491"/>
      <c r="AP118" s="491"/>
      <c r="AQ118" s="491"/>
      <c r="AR118" s="491"/>
      <c r="AS118" s="491"/>
      <c r="AT118" s="491"/>
      <c r="AU118" s="491"/>
      <c r="AV118" s="491"/>
      <c r="AW118" s="491"/>
      <c r="AX118" s="491"/>
      <c r="AY118" s="491"/>
      <c r="AZ118" s="491"/>
      <c r="BA118" s="491"/>
      <c r="BB118" s="491"/>
      <c r="BC118" s="491"/>
      <c r="BD118" s="491"/>
      <c r="BE118" s="491"/>
      <c r="BF118" s="491"/>
      <c r="BG118" s="491"/>
      <c r="BH118" s="491"/>
      <c r="BI118" s="491"/>
    </row>
    <row r="119" spans="1:61" s="21" customFormat="1" x14ac:dyDescent="0.35">
      <c r="A119" s="498"/>
      <c r="D119" s="333">
        <v>0.18</v>
      </c>
      <c r="E119" s="207" t="s">
        <v>48</v>
      </c>
      <c r="F119" s="208"/>
      <c r="G119" s="209"/>
      <c r="H119" s="50"/>
      <c r="I119" s="50"/>
      <c r="J119" s="50"/>
      <c r="K119" s="20"/>
      <c r="L119" s="20"/>
      <c r="M119" s="20"/>
      <c r="N119" s="20"/>
      <c r="O119" s="20"/>
      <c r="P119" s="20"/>
      <c r="Q119" s="494"/>
      <c r="R119" s="495"/>
      <c r="S119" s="491"/>
      <c r="T119" s="491"/>
      <c r="U119" s="491"/>
      <c r="V119" s="491"/>
      <c r="W119" s="491"/>
      <c r="X119" s="491"/>
      <c r="Y119" s="491"/>
      <c r="Z119" s="491"/>
      <c r="AA119" s="491"/>
      <c r="AB119" s="491"/>
      <c r="AC119" s="491"/>
      <c r="AD119" s="491"/>
      <c r="AE119" s="491"/>
      <c r="AF119" s="491"/>
      <c r="AG119" s="491"/>
      <c r="AH119" s="491"/>
      <c r="AI119" s="491"/>
      <c r="AJ119" s="491"/>
      <c r="AK119" s="491"/>
      <c r="AL119" s="491"/>
      <c r="AM119" s="491"/>
      <c r="AN119" s="491"/>
      <c r="AO119" s="491"/>
      <c r="AP119" s="491"/>
      <c r="AQ119" s="491"/>
      <c r="AR119" s="491"/>
      <c r="AS119" s="491"/>
      <c r="AT119" s="491"/>
      <c r="AU119" s="491"/>
      <c r="AV119" s="491"/>
      <c r="AW119" s="491"/>
      <c r="AX119" s="491"/>
      <c r="AY119" s="491"/>
      <c r="AZ119" s="491"/>
      <c r="BA119" s="491"/>
      <c r="BB119" s="491"/>
      <c r="BC119" s="491"/>
      <c r="BD119" s="491"/>
      <c r="BE119" s="491"/>
      <c r="BF119" s="491"/>
      <c r="BG119" s="491"/>
      <c r="BH119" s="491"/>
      <c r="BI119" s="491"/>
    </row>
    <row r="120" spans="1:61" s="21" customFormat="1" x14ac:dyDescent="0.35">
      <c r="A120" s="498"/>
      <c r="D120" s="334">
        <v>0.18</v>
      </c>
      <c r="E120" s="211" t="s">
        <v>49</v>
      </c>
      <c r="F120" s="212"/>
      <c r="G120" s="213"/>
      <c r="H120" s="50"/>
      <c r="I120" s="50"/>
      <c r="J120" s="50"/>
      <c r="K120" s="20"/>
      <c r="L120" s="20"/>
      <c r="M120" s="20"/>
      <c r="N120" s="20"/>
      <c r="O120" s="20"/>
      <c r="P120" s="20"/>
      <c r="Q120" s="494"/>
      <c r="R120" s="495"/>
      <c r="S120" s="491"/>
      <c r="T120" s="491"/>
      <c r="U120" s="491"/>
      <c r="V120" s="491"/>
      <c r="W120" s="491"/>
      <c r="X120" s="491"/>
      <c r="Y120" s="491"/>
      <c r="Z120" s="491"/>
      <c r="AA120" s="491"/>
      <c r="AB120" s="491"/>
      <c r="AC120" s="491"/>
      <c r="AD120" s="491"/>
      <c r="AE120" s="491"/>
      <c r="AF120" s="491"/>
      <c r="AG120" s="491"/>
      <c r="AH120" s="491"/>
      <c r="AI120" s="491"/>
      <c r="AJ120" s="491"/>
      <c r="AK120" s="491"/>
      <c r="AL120" s="491"/>
      <c r="AM120" s="491"/>
      <c r="AN120" s="491"/>
      <c r="AO120" s="491"/>
      <c r="AP120" s="491"/>
      <c r="AQ120" s="491"/>
      <c r="AR120" s="491"/>
      <c r="AS120" s="491"/>
      <c r="AT120" s="491"/>
      <c r="AU120" s="491"/>
      <c r="AV120" s="491"/>
      <c r="AW120" s="491"/>
      <c r="AX120" s="491"/>
      <c r="AY120" s="491"/>
      <c r="AZ120" s="491"/>
      <c r="BA120" s="491"/>
      <c r="BB120" s="491"/>
      <c r="BC120" s="491"/>
      <c r="BD120" s="491"/>
      <c r="BE120" s="491"/>
      <c r="BF120" s="491"/>
      <c r="BG120" s="491"/>
      <c r="BH120" s="491"/>
      <c r="BI120" s="491"/>
    </row>
    <row r="121" spans="1:61" x14ac:dyDescent="0.35">
      <c r="D121" s="335"/>
      <c r="E121" s="336"/>
      <c r="F121" s="335"/>
      <c r="G121" s="335"/>
      <c r="H121" s="21"/>
      <c r="I121" s="21"/>
      <c r="J121" s="21"/>
      <c r="K121" s="21"/>
      <c r="L121" s="21"/>
      <c r="Q121" s="488"/>
      <c r="R121" s="488"/>
      <c r="S121" s="488"/>
      <c r="T121" s="488"/>
      <c r="U121" s="488"/>
      <c r="V121" s="488"/>
      <c r="W121" s="488"/>
      <c r="X121" s="488"/>
      <c r="Y121" s="488"/>
      <c r="Z121" s="488"/>
      <c r="AA121" s="488"/>
      <c r="AB121" s="488"/>
      <c r="AC121" s="488"/>
      <c r="AD121" s="488"/>
      <c r="AE121" s="488"/>
      <c r="AF121" s="488"/>
      <c r="AG121" s="488"/>
      <c r="AH121" s="488"/>
      <c r="AI121" s="488"/>
      <c r="AJ121" s="488"/>
      <c r="AK121" s="488"/>
      <c r="AL121" s="488"/>
      <c r="AM121" s="488"/>
      <c r="AN121" s="488"/>
      <c r="AO121" s="488"/>
      <c r="AP121" s="488"/>
      <c r="AQ121" s="488"/>
      <c r="AR121" s="488"/>
      <c r="AS121" s="488"/>
      <c r="AT121" s="488"/>
      <c r="AU121" s="488"/>
      <c r="AV121" s="488"/>
      <c r="AW121" s="488"/>
      <c r="AX121" s="488"/>
      <c r="AY121" s="488"/>
      <c r="AZ121" s="488"/>
      <c r="BA121" s="488"/>
      <c r="BB121" s="488"/>
      <c r="BC121" s="488"/>
      <c r="BD121" s="488"/>
      <c r="BE121" s="488"/>
      <c r="BF121" s="488"/>
      <c r="BG121" s="488"/>
      <c r="BH121" s="488"/>
      <c r="BI121" s="488"/>
    </row>
    <row r="122" spans="1:61" x14ac:dyDescent="0.35">
      <c r="G122" s="21"/>
      <c r="H122" s="21"/>
      <c r="I122" s="21"/>
      <c r="J122" s="70"/>
      <c r="K122" s="70"/>
      <c r="L122" s="70"/>
      <c r="M122" s="70"/>
      <c r="N122" s="70"/>
      <c r="Q122" s="488"/>
      <c r="R122" s="488"/>
      <c r="S122" s="488"/>
      <c r="T122" s="488"/>
      <c r="U122" s="488"/>
      <c r="V122" s="488"/>
      <c r="W122" s="488"/>
      <c r="X122" s="488"/>
      <c r="Y122" s="488"/>
      <c r="Z122" s="488"/>
      <c r="AA122" s="488"/>
      <c r="AB122" s="488"/>
      <c r="AC122" s="488"/>
      <c r="AD122" s="488"/>
      <c r="AE122" s="488"/>
      <c r="AF122" s="488"/>
      <c r="AG122" s="488"/>
      <c r="AH122" s="488"/>
      <c r="AI122" s="488"/>
      <c r="AJ122" s="488"/>
      <c r="AK122" s="488"/>
      <c r="AL122" s="488"/>
      <c r="AM122" s="488"/>
      <c r="AN122" s="488"/>
      <c r="AO122" s="488"/>
      <c r="AP122" s="488"/>
      <c r="AQ122" s="488"/>
      <c r="AR122" s="488"/>
      <c r="AS122" s="488"/>
      <c r="AT122" s="488"/>
      <c r="AU122" s="488"/>
      <c r="AV122" s="488"/>
      <c r="AW122" s="488"/>
      <c r="AX122" s="488"/>
      <c r="AY122" s="488"/>
      <c r="AZ122" s="488"/>
      <c r="BA122" s="488"/>
      <c r="BB122" s="488"/>
      <c r="BC122" s="488"/>
      <c r="BD122" s="488"/>
      <c r="BE122" s="488"/>
      <c r="BF122" s="488"/>
      <c r="BG122" s="488"/>
      <c r="BH122" s="488"/>
      <c r="BI122" s="488"/>
    </row>
    <row r="123" spans="1:61" x14ac:dyDescent="0.35">
      <c r="G123" s="21"/>
      <c r="H123" s="21"/>
      <c r="I123" s="21"/>
      <c r="J123" s="70"/>
      <c r="K123" s="70"/>
      <c r="L123" s="70"/>
      <c r="M123" s="70"/>
      <c r="N123" s="70"/>
      <c r="Q123" s="488"/>
      <c r="R123" s="488"/>
      <c r="S123" s="488"/>
      <c r="T123" s="488"/>
      <c r="U123" s="488"/>
      <c r="V123" s="488"/>
      <c r="W123" s="488"/>
      <c r="X123" s="488"/>
      <c r="Y123" s="488"/>
      <c r="Z123" s="488"/>
      <c r="AA123" s="488"/>
      <c r="AB123" s="488"/>
      <c r="AC123" s="488"/>
      <c r="AD123" s="488"/>
      <c r="AE123" s="488"/>
      <c r="AF123" s="488"/>
      <c r="AG123" s="488"/>
      <c r="AH123" s="488"/>
      <c r="AI123" s="488"/>
      <c r="AJ123" s="488"/>
      <c r="AK123" s="488"/>
      <c r="AL123" s="488"/>
      <c r="AM123" s="488"/>
      <c r="AN123" s="488"/>
      <c r="AO123" s="488"/>
      <c r="AP123" s="488"/>
      <c r="AQ123" s="488"/>
      <c r="AR123" s="488"/>
      <c r="AS123" s="488"/>
      <c r="AT123" s="488"/>
      <c r="AU123" s="488"/>
      <c r="AV123" s="488"/>
      <c r="AW123" s="488"/>
      <c r="AX123" s="488"/>
      <c r="AY123" s="488"/>
      <c r="AZ123" s="488"/>
      <c r="BA123" s="488"/>
      <c r="BB123" s="488"/>
      <c r="BC123" s="488"/>
      <c r="BD123" s="488"/>
      <c r="BE123" s="488"/>
      <c r="BF123" s="488"/>
      <c r="BG123" s="488"/>
      <c r="BH123" s="488"/>
      <c r="BI123" s="488"/>
    </row>
    <row r="124" spans="1:61" x14ac:dyDescent="0.35">
      <c r="G124" s="21"/>
      <c r="H124" s="21"/>
      <c r="I124" s="21"/>
      <c r="J124" s="70"/>
      <c r="K124" s="70"/>
      <c r="L124" s="70"/>
      <c r="M124" s="70"/>
      <c r="N124" s="70"/>
      <c r="Q124" s="488"/>
      <c r="R124" s="488"/>
      <c r="S124" s="488"/>
      <c r="T124" s="488"/>
      <c r="U124" s="488"/>
      <c r="V124" s="488"/>
      <c r="W124" s="488"/>
      <c r="X124" s="488"/>
      <c r="Y124" s="488"/>
      <c r="Z124" s="488"/>
      <c r="AA124" s="488"/>
      <c r="AB124" s="488"/>
      <c r="AC124" s="488"/>
      <c r="AD124" s="488"/>
      <c r="AE124" s="488"/>
      <c r="AF124" s="488"/>
      <c r="AG124" s="488"/>
      <c r="AH124" s="488"/>
      <c r="AI124" s="488"/>
      <c r="AJ124" s="488"/>
      <c r="AK124" s="488"/>
      <c r="AL124" s="488"/>
      <c r="AM124" s="488"/>
      <c r="AN124" s="488"/>
      <c r="AO124" s="488"/>
      <c r="AP124" s="488"/>
      <c r="AQ124" s="488"/>
      <c r="AR124" s="488"/>
      <c r="AS124" s="488"/>
      <c r="AT124" s="488"/>
      <c r="AU124" s="488"/>
      <c r="AV124" s="488"/>
      <c r="AW124" s="488"/>
      <c r="AX124" s="488"/>
      <c r="AY124" s="488"/>
      <c r="AZ124" s="488"/>
      <c r="BA124" s="488"/>
      <c r="BB124" s="488"/>
      <c r="BC124" s="488"/>
      <c r="BD124" s="488"/>
      <c r="BE124" s="488"/>
      <c r="BF124" s="488"/>
      <c r="BG124" s="488"/>
      <c r="BH124" s="488"/>
      <c r="BI124" s="488"/>
    </row>
    <row r="125" spans="1:61" x14ac:dyDescent="0.35">
      <c r="G125" s="21"/>
      <c r="H125" s="21"/>
      <c r="I125" s="21"/>
      <c r="J125" s="70"/>
      <c r="K125" s="70"/>
      <c r="L125" s="70"/>
      <c r="M125" s="70"/>
      <c r="N125" s="70"/>
      <c r="Q125" s="488"/>
      <c r="R125" s="488"/>
      <c r="S125" s="488"/>
      <c r="T125" s="488"/>
      <c r="U125" s="488"/>
      <c r="V125" s="488"/>
      <c r="W125" s="488"/>
      <c r="X125" s="488"/>
      <c r="Y125" s="488"/>
      <c r="Z125" s="488"/>
      <c r="AA125" s="488"/>
      <c r="AB125" s="488"/>
      <c r="AC125" s="488"/>
      <c r="AD125" s="488"/>
      <c r="AE125" s="488"/>
      <c r="AF125" s="488"/>
      <c r="AG125" s="488"/>
      <c r="AH125" s="488"/>
      <c r="AI125" s="488"/>
      <c r="AJ125" s="488"/>
      <c r="AK125" s="488"/>
      <c r="AL125" s="488"/>
      <c r="AM125" s="488"/>
      <c r="AN125" s="488"/>
      <c r="AO125" s="488"/>
      <c r="AP125" s="488"/>
      <c r="AQ125" s="488"/>
      <c r="AR125" s="488"/>
      <c r="AS125" s="488"/>
      <c r="AT125" s="488"/>
      <c r="AU125" s="488"/>
      <c r="AV125" s="488"/>
      <c r="AW125" s="488"/>
      <c r="AX125" s="488"/>
      <c r="AY125" s="488"/>
      <c r="AZ125" s="488"/>
      <c r="BA125" s="488"/>
      <c r="BB125" s="488"/>
      <c r="BC125" s="488"/>
      <c r="BD125" s="488"/>
      <c r="BE125" s="488"/>
      <c r="BF125" s="488"/>
      <c r="BG125" s="488"/>
      <c r="BH125" s="488"/>
      <c r="BI125" s="488"/>
    </row>
    <row r="126" spans="1:61" x14ac:dyDescent="0.35">
      <c r="G126" s="21"/>
      <c r="H126" s="21"/>
      <c r="I126" s="21"/>
      <c r="J126" s="70"/>
      <c r="K126" s="70"/>
      <c r="L126" s="70"/>
      <c r="M126" s="70"/>
      <c r="N126" s="70"/>
      <c r="Q126" s="488"/>
      <c r="R126" s="488"/>
      <c r="S126" s="488"/>
      <c r="T126" s="488"/>
      <c r="U126" s="488"/>
      <c r="V126" s="488"/>
      <c r="W126" s="488"/>
      <c r="X126" s="488"/>
      <c r="Y126" s="488"/>
      <c r="Z126" s="488"/>
      <c r="AA126" s="488"/>
      <c r="AB126" s="488"/>
      <c r="AC126" s="488"/>
      <c r="AD126" s="488"/>
      <c r="AE126" s="488"/>
      <c r="AF126" s="488"/>
      <c r="AG126" s="488"/>
      <c r="AH126" s="488"/>
      <c r="AI126" s="488"/>
      <c r="AJ126" s="488"/>
      <c r="AK126" s="488"/>
      <c r="AL126" s="488"/>
      <c r="AM126" s="488"/>
      <c r="AN126" s="488"/>
      <c r="AO126" s="488"/>
      <c r="AP126" s="488"/>
      <c r="AQ126" s="488"/>
      <c r="AR126" s="488"/>
      <c r="AS126" s="488"/>
      <c r="AT126" s="488"/>
      <c r="AU126" s="488"/>
      <c r="AV126" s="488"/>
      <c r="AW126" s="488"/>
      <c r="AX126" s="488"/>
      <c r="AY126" s="488"/>
      <c r="AZ126" s="488"/>
      <c r="BA126" s="488"/>
      <c r="BB126" s="488"/>
      <c r="BC126" s="488"/>
      <c r="BD126" s="488"/>
      <c r="BE126" s="488"/>
      <c r="BF126" s="488"/>
      <c r="BG126" s="488"/>
      <c r="BH126" s="488"/>
      <c r="BI126" s="488"/>
    </row>
    <row r="127" spans="1:61" x14ac:dyDescent="0.35">
      <c r="G127" s="21"/>
      <c r="H127" s="21"/>
      <c r="I127" s="21"/>
      <c r="J127" s="70"/>
      <c r="K127" s="70"/>
      <c r="L127" s="70"/>
      <c r="M127" s="70"/>
      <c r="N127" s="70"/>
      <c r="Q127" s="488"/>
      <c r="R127" s="488"/>
      <c r="S127" s="488"/>
      <c r="T127" s="488"/>
      <c r="U127" s="488"/>
      <c r="V127" s="488"/>
      <c r="W127" s="488"/>
      <c r="X127" s="488"/>
      <c r="Y127" s="488"/>
      <c r="Z127" s="488"/>
      <c r="AA127" s="488"/>
      <c r="AB127" s="488"/>
      <c r="AC127" s="488"/>
      <c r="AD127" s="488"/>
      <c r="AE127" s="488"/>
      <c r="AF127" s="488"/>
      <c r="AG127" s="488"/>
      <c r="AH127" s="488"/>
      <c r="AI127" s="488"/>
      <c r="AJ127" s="488"/>
      <c r="AK127" s="488"/>
      <c r="AL127" s="488"/>
      <c r="AM127" s="488"/>
      <c r="AN127" s="488"/>
      <c r="AO127" s="488"/>
      <c r="AP127" s="488"/>
      <c r="AQ127" s="488"/>
      <c r="AR127" s="488"/>
      <c r="AS127" s="488"/>
      <c r="AT127" s="488"/>
      <c r="AU127" s="488"/>
      <c r="AV127" s="488"/>
      <c r="AW127" s="488"/>
      <c r="AX127" s="488"/>
      <c r="AY127" s="488"/>
      <c r="AZ127" s="488"/>
      <c r="BA127" s="488"/>
      <c r="BB127" s="488"/>
      <c r="BC127" s="488"/>
      <c r="BD127" s="488"/>
      <c r="BE127" s="488"/>
      <c r="BF127" s="488"/>
      <c r="BG127" s="488"/>
      <c r="BH127" s="488"/>
      <c r="BI127" s="488"/>
    </row>
    <row r="128" spans="1:61" x14ac:dyDescent="0.35">
      <c r="G128" s="21"/>
      <c r="H128" s="21"/>
      <c r="I128" s="21"/>
      <c r="J128" s="70"/>
      <c r="K128" s="70"/>
      <c r="L128" s="70"/>
      <c r="M128" s="70"/>
      <c r="N128" s="70"/>
      <c r="Q128" s="488"/>
      <c r="R128" s="488"/>
      <c r="S128" s="488"/>
      <c r="T128" s="488"/>
      <c r="U128" s="488"/>
      <c r="V128" s="488"/>
      <c r="W128" s="488"/>
      <c r="X128" s="488"/>
      <c r="Y128" s="488"/>
      <c r="Z128" s="488"/>
      <c r="AA128" s="488"/>
      <c r="AB128" s="488"/>
      <c r="AC128" s="488"/>
      <c r="AD128" s="488"/>
      <c r="AE128" s="488"/>
      <c r="AF128" s="488"/>
      <c r="AG128" s="488"/>
      <c r="AH128" s="488"/>
      <c r="AI128" s="488"/>
      <c r="AJ128" s="488"/>
      <c r="AK128" s="488"/>
      <c r="AL128" s="488"/>
      <c r="AM128" s="488"/>
      <c r="AN128" s="488"/>
      <c r="AO128" s="488"/>
      <c r="AP128" s="488"/>
      <c r="AQ128" s="488"/>
      <c r="AR128" s="488"/>
      <c r="AS128" s="488"/>
      <c r="AT128" s="488"/>
      <c r="AU128" s="488"/>
      <c r="AV128" s="488"/>
      <c r="AW128" s="488"/>
      <c r="AX128" s="488"/>
      <c r="AY128" s="488"/>
      <c r="AZ128" s="488"/>
      <c r="BA128" s="488"/>
      <c r="BB128" s="488"/>
      <c r="BC128" s="488"/>
      <c r="BD128" s="488"/>
      <c r="BE128" s="488"/>
      <c r="BF128" s="488"/>
      <c r="BG128" s="488"/>
      <c r="BH128" s="488"/>
      <c r="BI128" s="488"/>
    </row>
    <row r="129" spans="7:61" x14ac:dyDescent="0.35">
      <c r="G129" s="21"/>
      <c r="H129" s="21"/>
      <c r="I129" s="21"/>
      <c r="J129" s="70"/>
      <c r="K129" s="70"/>
      <c r="L129" s="70"/>
      <c r="M129" s="70"/>
      <c r="N129" s="70"/>
      <c r="Q129" s="488"/>
      <c r="R129" s="488"/>
      <c r="S129" s="488"/>
      <c r="T129" s="488"/>
      <c r="U129" s="488"/>
      <c r="V129" s="488"/>
      <c r="W129" s="488"/>
      <c r="X129" s="488"/>
      <c r="Y129" s="488"/>
      <c r="Z129" s="488"/>
      <c r="AA129" s="488"/>
      <c r="AB129" s="488"/>
      <c r="AC129" s="488"/>
      <c r="AD129" s="488"/>
      <c r="AE129" s="488"/>
      <c r="AF129" s="488"/>
      <c r="AG129" s="488"/>
      <c r="AH129" s="488"/>
      <c r="AI129" s="488"/>
      <c r="AJ129" s="488"/>
      <c r="AK129" s="488"/>
      <c r="AL129" s="488"/>
      <c r="AM129" s="488"/>
      <c r="AN129" s="488"/>
      <c r="AO129" s="488"/>
      <c r="AP129" s="488"/>
      <c r="AQ129" s="488"/>
      <c r="AR129" s="488"/>
      <c r="AS129" s="488"/>
      <c r="AT129" s="488"/>
      <c r="AU129" s="488"/>
      <c r="AV129" s="488"/>
      <c r="AW129" s="488"/>
      <c r="AX129" s="488"/>
      <c r="AY129" s="488"/>
      <c r="AZ129" s="488"/>
      <c r="BA129" s="488"/>
      <c r="BB129" s="488"/>
      <c r="BC129" s="488"/>
      <c r="BD129" s="488"/>
      <c r="BE129" s="488"/>
      <c r="BF129" s="488"/>
      <c r="BG129" s="488"/>
      <c r="BH129" s="488"/>
      <c r="BI129" s="488"/>
    </row>
    <row r="130" spans="7:61" x14ac:dyDescent="0.35">
      <c r="G130" s="21"/>
      <c r="H130" s="21"/>
      <c r="I130" s="21"/>
      <c r="J130" s="70"/>
      <c r="K130" s="70"/>
      <c r="L130" s="70"/>
      <c r="M130" s="70"/>
      <c r="N130" s="70"/>
      <c r="Q130" s="488"/>
      <c r="R130" s="488"/>
      <c r="S130" s="488"/>
      <c r="T130" s="488"/>
      <c r="U130" s="488"/>
      <c r="V130" s="488"/>
      <c r="W130" s="488"/>
      <c r="X130" s="488"/>
      <c r="Y130" s="488"/>
      <c r="Z130" s="488"/>
      <c r="AA130" s="488"/>
      <c r="AB130" s="488"/>
      <c r="AC130" s="488"/>
      <c r="AD130" s="488"/>
      <c r="AE130" s="488"/>
      <c r="AF130" s="488"/>
      <c r="AG130" s="488"/>
      <c r="AH130" s="488"/>
      <c r="AI130" s="488"/>
      <c r="AJ130" s="488"/>
      <c r="AK130" s="488"/>
      <c r="AL130" s="488"/>
      <c r="AM130" s="488"/>
      <c r="AN130" s="488"/>
      <c r="AO130" s="488"/>
      <c r="AP130" s="488"/>
      <c r="AQ130" s="488"/>
      <c r="AR130" s="488"/>
      <c r="AS130" s="488"/>
      <c r="AT130" s="488"/>
      <c r="AU130" s="488"/>
      <c r="AV130" s="488"/>
      <c r="AW130" s="488"/>
      <c r="AX130" s="488"/>
      <c r="AY130" s="488"/>
      <c r="AZ130" s="488"/>
      <c r="BA130" s="488"/>
      <c r="BB130" s="488"/>
      <c r="BC130" s="488"/>
      <c r="BD130" s="488"/>
      <c r="BE130" s="488"/>
      <c r="BF130" s="488"/>
      <c r="BG130" s="488"/>
      <c r="BH130" s="488"/>
      <c r="BI130" s="488"/>
    </row>
    <row r="131" spans="7:61" x14ac:dyDescent="0.35">
      <c r="G131" s="21"/>
      <c r="H131" s="21"/>
      <c r="I131" s="21"/>
      <c r="J131" s="70"/>
      <c r="K131" s="70"/>
      <c r="L131" s="70"/>
      <c r="M131" s="70"/>
      <c r="N131" s="70"/>
      <c r="Q131" s="488"/>
      <c r="R131" s="488"/>
      <c r="S131" s="488"/>
      <c r="T131" s="488"/>
      <c r="U131" s="488"/>
      <c r="V131" s="488"/>
      <c r="W131" s="488"/>
      <c r="X131" s="488"/>
      <c r="Y131" s="488"/>
      <c r="Z131" s="488"/>
      <c r="AA131" s="488"/>
      <c r="AB131" s="488"/>
      <c r="AC131" s="488"/>
      <c r="AD131" s="488"/>
      <c r="AE131" s="488"/>
      <c r="AF131" s="488"/>
      <c r="AG131" s="488"/>
      <c r="AH131" s="488"/>
      <c r="AI131" s="488"/>
      <c r="AJ131" s="488"/>
      <c r="AK131" s="488"/>
      <c r="AL131" s="488"/>
      <c r="AM131" s="488"/>
      <c r="AN131" s="488"/>
      <c r="AO131" s="488"/>
      <c r="AP131" s="488"/>
      <c r="AQ131" s="488"/>
      <c r="AR131" s="488"/>
      <c r="AS131" s="488"/>
      <c r="AT131" s="488"/>
      <c r="AU131" s="488"/>
      <c r="AV131" s="488"/>
      <c r="AW131" s="488"/>
      <c r="AX131" s="488"/>
      <c r="AY131" s="488"/>
      <c r="AZ131" s="488"/>
      <c r="BA131" s="488"/>
      <c r="BB131" s="488"/>
      <c r="BC131" s="488"/>
      <c r="BD131" s="488"/>
      <c r="BE131" s="488"/>
      <c r="BF131" s="488"/>
      <c r="BG131" s="488"/>
      <c r="BH131" s="488"/>
      <c r="BI131" s="488"/>
    </row>
    <row r="132" spans="7:61" x14ac:dyDescent="0.35">
      <c r="G132" s="21"/>
      <c r="H132" s="21"/>
      <c r="I132" s="21"/>
      <c r="J132" s="70"/>
      <c r="K132" s="70"/>
      <c r="L132" s="70"/>
      <c r="M132" s="70"/>
      <c r="N132" s="70"/>
      <c r="Q132" s="488"/>
      <c r="R132" s="488"/>
      <c r="S132" s="488"/>
      <c r="T132" s="488"/>
      <c r="U132" s="488"/>
      <c r="V132" s="488"/>
      <c r="W132" s="488"/>
      <c r="X132" s="488"/>
      <c r="Y132" s="488"/>
      <c r="Z132" s="488"/>
      <c r="AA132" s="488"/>
      <c r="AB132" s="488"/>
      <c r="AC132" s="488"/>
      <c r="AD132" s="488"/>
      <c r="AE132" s="488"/>
      <c r="AF132" s="488"/>
      <c r="AG132" s="488"/>
      <c r="AH132" s="488"/>
      <c r="AI132" s="488"/>
      <c r="AJ132" s="488"/>
      <c r="AK132" s="488"/>
      <c r="AL132" s="488"/>
      <c r="AM132" s="488"/>
      <c r="AN132" s="488"/>
      <c r="AO132" s="488"/>
      <c r="AP132" s="488"/>
      <c r="AQ132" s="488"/>
      <c r="AR132" s="488"/>
      <c r="AS132" s="488"/>
      <c r="AT132" s="488"/>
      <c r="AU132" s="488"/>
      <c r="AV132" s="488"/>
      <c r="AW132" s="488"/>
      <c r="AX132" s="488"/>
      <c r="AY132" s="488"/>
      <c r="AZ132" s="488"/>
      <c r="BA132" s="488"/>
      <c r="BB132" s="488"/>
      <c r="BC132" s="488"/>
      <c r="BD132" s="488"/>
      <c r="BE132" s="488"/>
      <c r="BF132" s="488"/>
      <c r="BG132" s="488"/>
      <c r="BH132" s="488"/>
      <c r="BI132" s="488"/>
    </row>
    <row r="133" spans="7:61" x14ac:dyDescent="0.35">
      <c r="G133" s="21"/>
      <c r="H133" s="21"/>
      <c r="I133" s="21"/>
      <c r="J133" s="70"/>
      <c r="K133" s="70"/>
      <c r="L133" s="70"/>
      <c r="M133" s="70"/>
      <c r="N133" s="70"/>
      <c r="Q133" s="488"/>
      <c r="R133" s="488"/>
      <c r="S133" s="488"/>
      <c r="T133" s="488"/>
      <c r="U133" s="488"/>
      <c r="V133" s="488"/>
      <c r="W133" s="488"/>
      <c r="X133" s="488"/>
      <c r="Y133" s="488"/>
      <c r="Z133" s="488"/>
      <c r="AA133" s="488"/>
      <c r="AB133" s="488"/>
      <c r="AC133" s="488"/>
      <c r="AD133" s="488"/>
      <c r="AE133" s="488"/>
      <c r="AF133" s="488"/>
      <c r="AG133" s="488"/>
      <c r="AH133" s="488"/>
      <c r="AI133" s="488"/>
      <c r="AJ133" s="488"/>
      <c r="AK133" s="488"/>
      <c r="AL133" s="488"/>
      <c r="AM133" s="488"/>
      <c r="AN133" s="488"/>
      <c r="AO133" s="488"/>
      <c r="AP133" s="488"/>
      <c r="AQ133" s="488"/>
      <c r="AR133" s="488"/>
      <c r="AS133" s="488"/>
      <c r="AT133" s="488"/>
      <c r="AU133" s="488"/>
      <c r="AV133" s="488"/>
      <c r="AW133" s="488"/>
      <c r="AX133" s="488"/>
      <c r="AY133" s="488"/>
      <c r="AZ133" s="488"/>
      <c r="BA133" s="488"/>
      <c r="BB133" s="488"/>
      <c r="BC133" s="488"/>
      <c r="BD133" s="488"/>
      <c r="BE133" s="488"/>
      <c r="BF133" s="488"/>
      <c r="BG133" s="488"/>
      <c r="BH133" s="488"/>
      <c r="BI133" s="488"/>
    </row>
    <row r="134" spans="7:61" x14ac:dyDescent="0.35">
      <c r="G134" s="21"/>
      <c r="H134" s="21"/>
      <c r="I134" s="21"/>
      <c r="J134" s="70"/>
      <c r="K134" s="70"/>
      <c r="L134" s="70"/>
      <c r="M134" s="70"/>
      <c r="Q134" s="488"/>
      <c r="R134" s="488"/>
      <c r="S134" s="488"/>
      <c r="T134" s="488"/>
      <c r="U134" s="488"/>
      <c r="V134" s="488"/>
      <c r="W134" s="488"/>
      <c r="X134" s="488"/>
      <c r="Y134" s="488"/>
      <c r="Z134" s="488"/>
      <c r="AA134" s="488"/>
      <c r="AB134" s="488"/>
      <c r="AC134" s="488"/>
      <c r="AD134" s="488"/>
      <c r="AE134" s="488"/>
      <c r="AF134" s="488"/>
      <c r="AG134" s="488"/>
      <c r="AH134" s="488"/>
      <c r="AI134" s="488"/>
      <c r="AJ134" s="488"/>
      <c r="AK134" s="488"/>
      <c r="AL134" s="488"/>
      <c r="AM134" s="488"/>
      <c r="AN134" s="488"/>
      <c r="AO134" s="488"/>
      <c r="AP134" s="488"/>
      <c r="AQ134" s="488"/>
      <c r="AR134" s="488"/>
      <c r="AS134" s="488"/>
      <c r="AT134" s="488"/>
      <c r="AU134" s="488"/>
      <c r="AV134" s="488"/>
      <c r="AW134" s="488"/>
      <c r="AX134" s="488"/>
      <c r="AY134" s="488"/>
      <c r="AZ134" s="488"/>
      <c r="BA134" s="488"/>
      <c r="BB134" s="488"/>
      <c r="BC134" s="488"/>
      <c r="BD134" s="488"/>
      <c r="BE134" s="488"/>
      <c r="BF134" s="488"/>
      <c r="BG134" s="488"/>
      <c r="BH134" s="488"/>
      <c r="BI134" s="488"/>
    </row>
    <row r="135" spans="7:61" x14ac:dyDescent="0.35">
      <c r="G135" s="21"/>
      <c r="H135" s="21"/>
      <c r="I135" s="21"/>
      <c r="J135" s="70"/>
      <c r="K135" s="70"/>
      <c r="L135" s="70"/>
      <c r="M135" s="70"/>
      <c r="Q135" s="488"/>
      <c r="R135" s="488"/>
      <c r="S135" s="488"/>
      <c r="T135" s="488"/>
      <c r="U135" s="488"/>
      <c r="V135" s="488"/>
      <c r="W135" s="488"/>
      <c r="X135" s="488"/>
      <c r="Y135" s="488"/>
      <c r="Z135" s="488"/>
      <c r="AA135" s="488"/>
      <c r="AB135" s="488"/>
      <c r="AC135" s="488"/>
      <c r="AD135" s="488"/>
      <c r="AE135" s="488"/>
      <c r="AF135" s="488"/>
      <c r="AG135" s="488"/>
      <c r="AH135" s="488"/>
      <c r="AI135" s="488"/>
      <c r="AJ135" s="488"/>
      <c r="AK135" s="488"/>
      <c r="AL135" s="488"/>
      <c r="AM135" s="488"/>
      <c r="AN135" s="488"/>
      <c r="AO135" s="488"/>
      <c r="AP135" s="488"/>
      <c r="AQ135" s="488"/>
      <c r="AR135" s="488"/>
      <c r="AS135" s="488"/>
      <c r="AT135" s="488"/>
      <c r="AU135" s="488"/>
      <c r="AV135" s="488"/>
      <c r="AW135" s="488"/>
      <c r="AX135" s="488"/>
      <c r="AY135" s="488"/>
      <c r="AZ135" s="488"/>
      <c r="BA135" s="488"/>
      <c r="BB135" s="488"/>
      <c r="BC135" s="488"/>
      <c r="BD135" s="488"/>
      <c r="BE135" s="488"/>
      <c r="BF135" s="488"/>
      <c r="BG135" s="488"/>
      <c r="BH135" s="488"/>
      <c r="BI135" s="488"/>
    </row>
    <row r="136" spans="7:61" x14ac:dyDescent="0.35">
      <c r="G136" s="21"/>
      <c r="H136" s="21"/>
      <c r="I136" s="21"/>
      <c r="J136" s="70"/>
      <c r="K136" s="70"/>
      <c r="L136" s="70"/>
      <c r="M136" s="70"/>
      <c r="Q136" s="488"/>
      <c r="R136" s="488"/>
      <c r="S136" s="488"/>
      <c r="T136" s="488"/>
      <c r="U136" s="488"/>
      <c r="V136" s="488"/>
      <c r="W136" s="488"/>
      <c r="X136" s="488"/>
      <c r="Y136" s="488"/>
      <c r="Z136" s="488"/>
      <c r="AA136" s="488"/>
      <c r="AB136" s="488"/>
      <c r="AC136" s="488"/>
      <c r="AD136" s="488"/>
      <c r="AE136" s="488"/>
      <c r="AF136" s="488"/>
      <c r="AG136" s="488"/>
      <c r="AH136" s="488"/>
      <c r="AI136" s="488"/>
      <c r="AJ136" s="488"/>
      <c r="AK136" s="488"/>
      <c r="AL136" s="488"/>
      <c r="AM136" s="488"/>
      <c r="AN136" s="488"/>
      <c r="AO136" s="488"/>
      <c r="AP136" s="488"/>
      <c r="AQ136" s="488"/>
      <c r="AR136" s="488"/>
      <c r="AS136" s="488"/>
      <c r="AT136" s="488"/>
      <c r="AU136" s="488"/>
      <c r="AV136" s="488"/>
      <c r="AW136" s="488"/>
      <c r="AX136" s="488"/>
      <c r="AY136" s="488"/>
      <c r="AZ136" s="488"/>
      <c r="BA136" s="488"/>
      <c r="BB136" s="488"/>
      <c r="BC136" s="488"/>
      <c r="BD136" s="488"/>
      <c r="BE136" s="488"/>
      <c r="BF136" s="488"/>
      <c r="BG136" s="488"/>
      <c r="BH136" s="488"/>
      <c r="BI136" s="488"/>
    </row>
    <row r="137" spans="7:61" x14ac:dyDescent="0.35">
      <c r="G137" s="21"/>
      <c r="H137" s="21"/>
      <c r="I137" s="21"/>
      <c r="J137" s="70"/>
      <c r="K137" s="70"/>
      <c r="L137" s="70"/>
      <c r="M137" s="70"/>
      <c r="Q137" s="488"/>
      <c r="R137" s="488"/>
      <c r="S137" s="488"/>
      <c r="T137" s="488"/>
      <c r="U137" s="488"/>
      <c r="V137" s="488"/>
      <c r="W137" s="488"/>
      <c r="X137" s="488"/>
      <c r="Y137" s="488"/>
      <c r="Z137" s="488"/>
      <c r="AA137" s="488"/>
      <c r="AB137" s="488"/>
      <c r="AC137" s="488"/>
      <c r="AD137" s="488"/>
      <c r="AE137" s="488"/>
      <c r="AF137" s="488"/>
      <c r="AG137" s="488"/>
      <c r="AH137" s="488"/>
      <c r="AI137" s="488"/>
      <c r="AJ137" s="488"/>
      <c r="AK137" s="488"/>
      <c r="AL137" s="488"/>
      <c r="AM137" s="488"/>
      <c r="AN137" s="488"/>
      <c r="AO137" s="488"/>
      <c r="AP137" s="488"/>
      <c r="AQ137" s="488"/>
      <c r="AR137" s="488"/>
      <c r="AS137" s="488"/>
      <c r="AT137" s="488"/>
      <c r="AU137" s="488"/>
      <c r="AV137" s="488"/>
      <c r="AW137" s="488"/>
      <c r="AX137" s="488"/>
      <c r="AY137" s="488"/>
      <c r="AZ137" s="488"/>
      <c r="BA137" s="488"/>
      <c r="BB137" s="488"/>
      <c r="BC137" s="488"/>
      <c r="BD137" s="488"/>
      <c r="BE137" s="488"/>
      <c r="BF137" s="488"/>
      <c r="BG137" s="488"/>
      <c r="BH137" s="488"/>
      <c r="BI137" s="488"/>
    </row>
    <row r="138" spans="7:61" x14ac:dyDescent="0.35">
      <c r="G138" s="21"/>
      <c r="H138" s="21"/>
      <c r="I138" s="21"/>
      <c r="J138" s="70"/>
      <c r="K138" s="70"/>
      <c r="L138" s="70"/>
      <c r="M138" s="70"/>
      <c r="Q138" s="488"/>
      <c r="R138" s="488"/>
      <c r="S138" s="488"/>
      <c r="T138" s="488"/>
      <c r="U138" s="488"/>
      <c r="V138" s="488"/>
      <c r="W138" s="488"/>
      <c r="X138" s="488"/>
      <c r="Y138" s="488"/>
      <c r="Z138" s="488"/>
      <c r="AA138" s="488"/>
      <c r="AB138" s="488"/>
      <c r="AC138" s="488"/>
      <c r="AD138" s="488"/>
      <c r="AE138" s="488"/>
      <c r="AF138" s="488"/>
      <c r="AG138" s="488"/>
      <c r="AH138" s="488"/>
      <c r="AI138" s="488"/>
      <c r="AJ138" s="488"/>
      <c r="AK138" s="488"/>
      <c r="AL138" s="488"/>
      <c r="AM138" s="488"/>
      <c r="AN138" s="488"/>
      <c r="AO138" s="488"/>
      <c r="AP138" s="488"/>
      <c r="AQ138" s="488"/>
      <c r="AR138" s="488"/>
      <c r="AS138" s="488"/>
      <c r="AT138" s="488"/>
      <c r="AU138" s="488"/>
      <c r="AV138" s="488"/>
      <c r="AW138" s="488"/>
      <c r="AX138" s="488"/>
      <c r="AY138" s="488"/>
      <c r="AZ138" s="488"/>
      <c r="BA138" s="488"/>
      <c r="BB138" s="488"/>
      <c r="BC138" s="488"/>
      <c r="BD138" s="488"/>
      <c r="BE138" s="488"/>
      <c r="BF138" s="488"/>
      <c r="BG138" s="488"/>
      <c r="BH138" s="488"/>
      <c r="BI138" s="488"/>
    </row>
    <row r="139" spans="7:61" x14ac:dyDescent="0.35">
      <c r="G139" s="21"/>
      <c r="H139" s="21"/>
      <c r="I139" s="21"/>
      <c r="J139" s="70"/>
      <c r="K139" s="70"/>
      <c r="L139" s="70"/>
      <c r="M139" s="70"/>
      <c r="Q139" s="488"/>
      <c r="R139" s="488"/>
      <c r="S139" s="488"/>
      <c r="T139" s="488"/>
      <c r="U139" s="488"/>
      <c r="V139" s="488"/>
      <c r="W139" s="488"/>
      <c r="X139" s="488"/>
      <c r="Y139" s="488"/>
      <c r="Z139" s="488"/>
      <c r="AA139" s="488"/>
      <c r="AB139" s="488"/>
      <c r="AC139" s="488"/>
      <c r="AD139" s="488"/>
      <c r="AE139" s="488"/>
      <c r="AF139" s="488"/>
      <c r="AG139" s="488"/>
      <c r="AH139" s="488"/>
      <c r="AI139" s="488"/>
      <c r="AJ139" s="488"/>
      <c r="AK139" s="488"/>
      <c r="AL139" s="488"/>
      <c r="AM139" s="488"/>
      <c r="AN139" s="488"/>
      <c r="AO139" s="488"/>
      <c r="AP139" s="488"/>
      <c r="AQ139" s="488"/>
      <c r="AR139" s="488"/>
      <c r="AS139" s="488"/>
      <c r="AT139" s="488"/>
      <c r="AU139" s="488"/>
      <c r="AV139" s="488"/>
      <c r="AW139" s="488"/>
      <c r="AX139" s="488"/>
      <c r="AY139" s="488"/>
      <c r="AZ139" s="488"/>
      <c r="BA139" s="488"/>
      <c r="BB139" s="488"/>
      <c r="BC139" s="488"/>
      <c r="BD139" s="488"/>
      <c r="BE139" s="488"/>
      <c r="BF139" s="488"/>
      <c r="BG139" s="488"/>
      <c r="BH139" s="488"/>
      <c r="BI139" s="488"/>
    </row>
    <row r="140" spans="7:61" x14ac:dyDescent="0.35">
      <c r="G140" s="21"/>
      <c r="H140" s="21"/>
      <c r="I140" s="21"/>
      <c r="J140" s="70"/>
      <c r="K140" s="70"/>
      <c r="L140" s="70"/>
      <c r="M140" s="70"/>
    </row>
    <row r="141" spans="7:61" x14ac:dyDescent="0.35">
      <c r="G141" s="21"/>
      <c r="H141" s="21"/>
      <c r="I141" s="21"/>
      <c r="J141" s="70"/>
      <c r="K141" s="70"/>
      <c r="L141" s="70"/>
      <c r="M141" s="70"/>
    </row>
    <row r="142" spans="7:61" x14ac:dyDescent="0.35">
      <c r="G142" s="21"/>
      <c r="H142" s="21"/>
      <c r="I142" s="21"/>
      <c r="J142" s="70"/>
      <c r="K142" s="70"/>
      <c r="L142" s="70"/>
      <c r="M142" s="70"/>
    </row>
    <row r="143" spans="7:61" x14ac:dyDescent="0.35">
      <c r="G143" s="21"/>
      <c r="H143" s="21"/>
      <c r="I143" s="21"/>
      <c r="J143" s="70"/>
      <c r="K143" s="70"/>
      <c r="L143" s="70"/>
      <c r="M143" s="70"/>
    </row>
    <row r="144" spans="7:61" x14ac:dyDescent="0.35">
      <c r="G144" s="21"/>
      <c r="H144" s="21"/>
      <c r="I144" s="21"/>
      <c r="J144" s="70"/>
      <c r="K144" s="70"/>
      <c r="L144" s="70"/>
      <c r="M144" s="70"/>
    </row>
    <row r="145" spans="7:13" x14ac:dyDescent="0.35">
      <c r="G145" s="21"/>
      <c r="H145" s="21"/>
      <c r="I145" s="21"/>
      <c r="J145" s="70"/>
      <c r="K145" s="70"/>
      <c r="L145" s="70"/>
      <c r="M145" s="70"/>
    </row>
    <row r="146" spans="7:13" x14ac:dyDescent="0.35">
      <c r="G146" s="21"/>
      <c r="H146" s="21"/>
      <c r="I146" s="21"/>
      <c r="J146" s="70"/>
      <c r="K146" s="70"/>
      <c r="L146" s="70"/>
      <c r="M146" s="70"/>
    </row>
    <row r="147" spans="7:13" x14ac:dyDescent="0.35">
      <c r="G147" s="21"/>
      <c r="H147" s="21"/>
      <c r="I147" s="21"/>
      <c r="J147" s="70"/>
      <c r="K147" s="70"/>
      <c r="L147" s="70"/>
      <c r="M147" s="70"/>
    </row>
    <row r="148" spans="7:13" x14ac:dyDescent="0.35">
      <c r="G148" s="21"/>
      <c r="H148" s="21"/>
      <c r="I148" s="21"/>
      <c r="J148" s="70"/>
      <c r="K148" s="70"/>
      <c r="L148" s="70"/>
      <c r="M148" s="70"/>
    </row>
    <row r="149" spans="7:13" x14ac:dyDescent="0.35">
      <c r="G149" s="21"/>
      <c r="H149" s="21"/>
      <c r="I149" s="21"/>
      <c r="J149" s="70"/>
      <c r="K149" s="70"/>
      <c r="L149" s="70"/>
      <c r="M149" s="70"/>
    </row>
    <row r="150" spans="7:13" x14ac:dyDescent="0.35">
      <c r="G150" s="21"/>
      <c r="H150" s="21"/>
      <c r="I150" s="21"/>
      <c r="J150" s="70"/>
      <c r="K150" s="70"/>
      <c r="L150" s="70"/>
      <c r="M150" s="70"/>
    </row>
    <row r="151" spans="7:13" x14ac:dyDescent="0.35">
      <c r="G151" s="21"/>
      <c r="H151" s="21"/>
      <c r="I151" s="21"/>
      <c r="J151" s="70"/>
      <c r="K151" s="70"/>
      <c r="L151" s="70"/>
      <c r="M151" s="70"/>
    </row>
    <row r="152" spans="7:13" x14ac:dyDescent="0.35">
      <c r="G152" s="21"/>
      <c r="H152" s="21"/>
      <c r="I152" s="21"/>
      <c r="J152" s="70"/>
      <c r="K152" s="70"/>
      <c r="L152" s="70"/>
      <c r="M152" s="70"/>
    </row>
    <row r="153" spans="7:13" x14ac:dyDescent="0.35">
      <c r="G153" s="21"/>
      <c r="H153" s="21"/>
      <c r="I153" s="21"/>
      <c r="J153" s="70"/>
      <c r="K153" s="70"/>
      <c r="L153" s="70"/>
      <c r="M153" s="70"/>
    </row>
    <row r="154" spans="7:13" x14ac:dyDescent="0.35">
      <c r="G154" s="21"/>
      <c r="H154" s="21"/>
      <c r="I154" s="21"/>
      <c r="J154" s="70"/>
      <c r="K154" s="70"/>
      <c r="L154" s="70"/>
      <c r="M154" s="70"/>
    </row>
    <row r="155" spans="7:13" x14ac:dyDescent="0.35">
      <c r="G155" s="21"/>
      <c r="H155" s="21"/>
      <c r="I155" s="21"/>
      <c r="J155" s="70"/>
      <c r="K155" s="70"/>
      <c r="L155" s="70"/>
      <c r="M155" s="70"/>
    </row>
    <row r="156" spans="7:13" x14ac:dyDescent="0.35">
      <c r="G156" s="21"/>
      <c r="H156" s="21"/>
      <c r="I156" s="21"/>
      <c r="J156" s="70"/>
      <c r="K156" s="70"/>
      <c r="L156" s="70"/>
      <c r="M156" s="70"/>
    </row>
    <row r="157" spans="7:13" x14ac:dyDescent="0.35">
      <c r="G157" s="21"/>
      <c r="H157" s="21"/>
      <c r="I157" s="21"/>
      <c r="J157" s="70"/>
      <c r="K157" s="70"/>
      <c r="L157" s="70"/>
      <c r="M157" s="70"/>
    </row>
    <row r="158" spans="7:13" x14ac:dyDescent="0.35">
      <c r="G158" s="21"/>
      <c r="H158" s="21"/>
      <c r="I158" s="21"/>
      <c r="J158" s="70"/>
      <c r="K158" s="70"/>
      <c r="L158" s="70"/>
      <c r="M158" s="70"/>
    </row>
    <row r="159" spans="7:13" x14ac:dyDescent="0.35">
      <c r="G159" s="21"/>
      <c r="H159" s="21"/>
      <c r="I159" s="21"/>
      <c r="J159" s="70"/>
      <c r="K159" s="70"/>
      <c r="L159" s="70"/>
      <c r="M159" s="70"/>
    </row>
    <row r="160" spans="7:13" x14ac:dyDescent="0.35">
      <c r="G160" s="21"/>
      <c r="H160" s="21"/>
      <c r="I160" s="21"/>
      <c r="J160" s="70"/>
      <c r="K160" s="70"/>
      <c r="L160" s="70"/>
      <c r="M160" s="70"/>
    </row>
    <row r="161" spans="7:13" x14ac:dyDescent="0.35">
      <c r="G161" s="21"/>
      <c r="H161" s="21"/>
      <c r="I161" s="21"/>
      <c r="J161" s="70"/>
      <c r="K161" s="70"/>
      <c r="L161" s="70"/>
      <c r="M161" s="70"/>
    </row>
    <row r="162" spans="7:13" x14ac:dyDescent="0.35">
      <c r="G162" s="21"/>
      <c r="H162" s="21"/>
      <c r="I162" s="21"/>
      <c r="J162" s="70"/>
      <c r="K162" s="70"/>
      <c r="L162" s="70"/>
      <c r="M162" s="70"/>
    </row>
    <row r="163" spans="7:13" x14ac:dyDescent="0.35">
      <c r="G163" s="21"/>
      <c r="H163" s="21"/>
      <c r="I163" s="21"/>
      <c r="J163" s="70"/>
      <c r="K163" s="70"/>
      <c r="L163" s="70"/>
      <c r="M163" s="70"/>
    </row>
    <row r="164" spans="7:13" x14ac:dyDescent="0.35">
      <c r="G164" s="21"/>
      <c r="H164" s="21"/>
      <c r="I164" s="21"/>
      <c r="J164" s="70"/>
      <c r="K164" s="70"/>
      <c r="L164" s="70"/>
      <c r="M164" s="70"/>
    </row>
    <row r="165" spans="7:13" x14ac:dyDescent="0.35">
      <c r="G165" s="21"/>
      <c r="H165" s="21"/>
      <c r="I165" s="21"/>
      <c r="J165" s="70"/>
      <c r="K165" s="70"/>
      <c r="L165" s="70"/>
      <c r="M165" s="70"/>
    </row>
    <row r="166" spans="7:13" x14ac:dyDescent="0.35">
      <c r="G166" s="21"/>
      <c r="H166" s="21"/>
      <c r="I166" s="21"/>
      <c r="J166" s="70"/>
      <c r="K166" s="70"/>
      <c r="L166" s="70"/>
      <c r="M166" s="70"/>
    </row>
    <row r="167" spans="7:13" x14ac:dyDescent="0.35">
      <c r="G167" s="21"/>
      <c r="H167" s="21"/>
      <c r="I167" s="21"/>
      <c r="J167" s="70"/>
      <c r="K167" s="70"/>
      <c r="L167" s="70"/>
      <c r="M167" s="70"/>
    </row>
    <row r="168" spans="7:13" x14ac:dyDescent="0.35">
      <c r="G168" s="21"/>
      <c r="H168" s="21"/>
      <c r="I168" s="21"/>
      <c r="J168" s="70"/>
      <c r="K168" s="70"/>
      <c r="L168" s="70"/>
      <c r="M168" s="70"/>
    </row>
    <row r="169" spans="7:13" x14ac:dyDescent="0.35">
      <c r="G169" s="21"/>
      <c r="H169" s="21"/>
      <c r="I169" s="21"/>
      <c r="J169" s="70"/>
      <c r="K169" s="70"/>
      <c r="L169" s="70"/>
      <c r="M169" s="70"/>
    </row>
    <row r="170" spans="7:13" x14ac:dyDescent="0.35">
      <c r="G170" s="21"/>
      <c r="H170" s="21"/>
      <c r="I170" s="21"/>
      <c r="J170" s="70"/>
      <c r="K170" s="70"/>
      <c r="L170" s="70"/>
      <c r="M170" s="70"/>
    </row>
    <row r="171" spans="7:13" x14ac:dyDescent="0.35">
      <c r="G171" s="21"/>
      <c r="H171" s="21"/>
      <c r="I171" s="21"/>
      <c r="J171" s="70"/>
      <c r="K171" s="70"/>
      <c r="L171" s="70"/>
      <c r="M171" s="70"/>
    </row>
    <row r="172" spans="7:13" x14ac:dyDescent="0.35">
      <c r="G172" s="21"/>
      <c r="H172" s="21"/>
      <c r="I172" s="21"/>
      <c r="J172" s="70"/>
      <c r="K172" s="70"/>
      <c r="L172" s="70"/>
      <c r="M172" s="70"/>
    </row>
    <row r="173" spans="7:13" x14ac:dyDescent="0.35">
      <c r="G173" s="21"/>
      <c r="H173" s="21"/>
      <c r="I173" s="21"/>
      <c r="J173" s="70"/>
      <c r="K173" s="70"/>
      <c r="L173" s="70"/>
      <c r="M173" s="70"/>
    </row>
    <row r="174" spans="7:13" x14ac:dyDescent="0.35">
      <c r="G174" s="21"/>
      <c r="H174" s="21"/>
      <c r="I174" s="21"/>
      <c r="J174" s="70"/>
      <c r="K174" s="70"/>
      <c r="L174" s="70"/>
      <c r="M174" s="70"/>
    </row>
    <row r="175" spans="7:13" x14ac:dyDescent="0.35">
      <c r="G175" s="21"/>
      <c r="H175" s="21"/>
      <c r="I175" s="21"/>
      <c r="J175" s="70"/>
      <c r="K175" s="70"/>
      <c r="L175" s="70"/>
      <c r="M175" s="70"/>
    </row>
    <row r="176" spans="7:13" x14ac:dyDescent="0.35">
      <c r="G176" s="21"/>
      <c r="H176" s="21"/>
      <c r="I176" s="21"/>
      <c r="J176" s="70"/>
      <c r="K176" s="70"/>
      <c r="L176" s="70"/>
      <c r="M176" s="70"/>
    </row>
    <row r="177" spans="7:13" x14ac:dyDescent="0.35">
      <c r="G177" s="21"/>
      <c r="H177" s="21"/>
      <c r="I177" s="21"/>
      <c r="J177" s="70"/>
      <c r="K177" s="70"/>
      <c r="L177" s="70"/>
      <c r="M177" s="70"/>
    </row>
    <row r="178" spans="7:13" x14ac:dyDescent="0.35">
      <c r="G178" s="21"/>
      <c r="H178" s="21"/>
      <c r="I178" s="21"/>
      <c r="J178" s="70"/>
      <c r="K178" s="70"/>
      <c r="L178" s="70"/>
      <c r="M178" s="70"/>
    </row>
    <row r="179" spans="7:13" x14ac:dyDescent="0.35">
      <c r="G179" s="21"/>
      <c r="H179" s="21"/>
      <c r="I179" s="21"/>
      <c r="J179" s="70"/>
      <c r="K179" s="70"/>
      <c r="L179" s="70"/>
      <c r="M179" s="70"/>
    </row>
    <row r="180" spans="7:13" x14ac:dyDescent="0.35">
      <c r="G180" s="21"/>
      <c r="H180" s="21"/>
      <c r="I180" s="21"/>
      <c r="J180" s="70"/>
      <c r="K180" s="70"/>
      <c r="L180" s="70"/>
      <c r="M180" s="70"/>
    </row>
    <row r="181" spans="7:13" x14ac:dyDescent="0.35">
      <c r="G181" s="21"/>
      <c r="H181" s="21"/>
      <c r="I181" s="21"/>
      <c r="J181" s="70"/>
      <c r="K181" s="70"/>
      <c r="L181" s="70"/>
      <c r="M181" s="70"/>
    </row>
    <row r="182" spans="7:13" x14ac:dyDescent="0.35">
      <c r="G182" s="21"/>
      <c r="H182" s="21"/>
      <c r="I182" s="21"/>
      <c r="J182" s="70"/>
      <c r="K182" s="70"/>
      <c r="L182" s="70"/>
      <c r="M182" s="70"/>
    </row>
    <row r="183" spans="7:13" x14ac:dyDescent="0.35">
      <c r="G183" s="21"/>
      <c r="H183" s="21"/>
      <c r="I183" s="21"/>
      <c r="J183" s="70"/>
      <c r="K183" s="70"/>
      <c r="L183" s="70"/>
      <c r="M183" s="70"/>
    </row>
    <row r="184" spans="7:13" x14ac:dyDescent="0.35">
      <c r="G184" s="21"/>
      <c r="H184" s="21"/>
      <c r="I184" s="21"/>
      <c r="J184" s="70"/>
      <c r="K184" s="70"/>
      <c r="L184" s="70"/>
      <c r="M184" s="70"/>
    </row>
    <row r="185" spans="7:13" x14ac:dyDescent="0.35">
      <c r="G185" s="21"/>
      <c r="H185" s="21"/>
      <c r="I185" s="21"/>
      <c r="J185" s="70"/>
      <c r="K185" s="70"/>
      <c r="L185" s="70"/>
      <c r="M185" s="70"/>
    </row>
    <row r="186" spans="7:13" x14ac:dyDescent="0.35">
      <c r="G186" s="21"/>
      <c r="H186" s="21"/>
      <c r="I186" s="21"/>
      <c r="J186" s="70"/>
      <c r="K186" s="70"/>
      <c r="L186" s="70"/>
      <c r="M186" s="70"/>
    </row>
    <row r="187" spans="7:13" x14ac:dyDescent="0.35">
      <c r="G187" s="21"/>
      <c r="H187" s="21"/>
      <c r="I187" s="21"/>
      <c r="J187" s="70"/>
      <c r="K187" s="70"/>
      <c r="L187" s="70"/>
      <c r="M187" s="70"/>
    </row>
    <row r="188" spans="7:13" x14ac:dyDescent="0.35">
      <c r="G188" s="21"/>
      <c r="H188" s="21"/>
      <c r="I188" s="21"/>
      <c r="J188" s="70"/>
      <c r="K188" s="70"/>
      <c r="L188" s="70"/>
      <c r="M188" s="70"/>
    </row>
    <row r="189" spans="7:13" x14ac:dyDescent="0.35">
      <c r="G189" s="21"/>
      <c r="H189" s="21"/>
      <c r="I189" s="21"/>
      <c r="J189" s="70"/>
      <c r="K189" s="70"/>
      <c r="L189" s="70"/>
      <c r="M189" s="70"/>
    </row>
    <row r="190" spans="7:13" x14ac:dyDescent="0.35">
      <c r="G190" s="21"/>
      <c r="H190" s="21"/>
      <c r="I190" s="21"/>
      <c r="J190" s="70"/>
      <c r="K190" s="70"/>
      <c r="L190" s="70"/>
      <c r="M190" s="70"/>
    </row>
    <row r="191" spans="7:13" x14ac:dyDescent="0.35">
      <c r="G191" s="21"/>
      <c r="H191" s="21"/>
      <c r="I191" s="21"/>
      <c r="J191" s="70"/>
      <c r="K191" s="70"/>
      <c r="L191" s="70"/>
      <c r="M191" s="70"/>
    </row>
    <row r="192" spans="7:13" x14ac:dyDescent="0.35">
      <c r="G192" s="21"/>
      <c r="H192" s="21"/>
      <c r="I192" s="21"/>
      <c r="J192" s="70"/>
      <c r="K192" s="70"/>
      <c r="L192" s="70"/>
      <c r="M192" s="70"/>
    </row>
    <row r="193" spans="7:13" x14ac:dyDescent="0.35">
      <c r="G193" s="21"/>
      <c r="H193" s="21"/>
      <c r="I193" s="21"/>
      <c r="J193" s="70"/>
      <c r="K193" s="70"/>
      <c r="L193" s="70"/>
      <c r="M193" s="70"/>
    </row>
    <row r="194" spans="7:13" x14ac:dyDescent="0.35">
      <c r="G194" s="21"/>
      <c r="H194" s="21"/>
      <c r="I194" s="21"/>
      <c r="J194" s="70"/>
      <c r="K194" s="70"/>
      <c r="L194" s="70"/>
      <c r="M194" s="70"/>
    </row>
    <row r="195" spans="7:13" x14ac:dyDescent="0.35">
      <c r="G195" s="21"/>
      <c r="H195" s="21"/>
      <c r="I195" s="21"/>
      <c r="J195" s="70"/>
      <c r="K195" s="70"/>
      <c r="L195" s="70"/>
      <c r="M195" s="70"/>
    </row>
    <row r="196" spans="7:13" x14ac:dyDescent="0.35">
      <c r="G196" s="21"/>
      <c r="H196" s="21"/>
      <c r="I196" s="21"/>
      <c r="J196" s="70"/>
      <c r="K196" s="70"/>
      <c r="L196" s="70"/>
      <c r="M196" s="70"/>
    </row>
    <row r="197" spans="7:13" x14ac:dyDescent="0.35">
      <c r="G197" s="21"/>
      <c r="H197" s="21"/>
      <c r="I197" s="21"/>
      <c r="J197" s="70"/>
      <c r="K197" s="70"/>
      <c r="L197" s="70"/>
      <c r="M197" s="70"/>
    </row>
    <row r="198" spans="7:13" x14ac:dyDescent="0.35">
      <c r="G198" s="21"/>
      <c r="H198" s="21"/>
      <c r="I198" s="21"/>
      <c r="J198" s="70"/>
      <c r="K198" s="70"/>
      <c r="L198" s="70"/>
      <c r="M198" s="70"/>
    </row>
    <row r="199" spans="7:13" x14ac:dyDescent="0.35">
      <c r="G199" s="21"/>
      <c r="H199" s="21"/>
      <c r="I199" s="21"/>
      <c r="J199" s="70"/>
      <c r="K199" s="70"/>
      <c r="L199" s="70"/>
      <c r="M199" s="70"/>
    </row>
    <row r="200" spans="7:13" x14ac:dyDescent="0.35">
      <c r="G200" s="21"/>
      <c r="H200" s="21"/>
      <c r="I200" s="21"/>
      <c r="J200" s="70"/>
      <c r="K200" s="70"/>
      <c r="L200" s="70"/>
      <c r="M200" s="70"/>
    </row>
    <row r="201" spans="7:13" x14ac:dyDescent="0.35">
      <c r="G201" s="21"/>
      <c r="H201" s="21"/>
      <c r="I201" s="21"/>
      <c r="J201" s="70"/>
      <c r="K201" s="70"/>
      <c r="L201" s="70"/>
      <c r="M201" s="70"/>
    </row>
    <row r="202" spans="7:13" x14ac:dyDescent="0.35">
      <c r="G202" s="21"/>
      <c r="H202" s="21"/>
      <c r="I202" s="21"/>
      <c r="J202" s="70"/>
      <c r="K202" s="70"/>
      <c r="L202" s="70"/>
      <c r="M202" s="70"/>
    </row>
    <row r="203" spans="7:13" x14ac:dyDescent="0.35">
      <c r="G203" s="21"/>
      <c r="H203" s="21"/>
      <c r="I203" s="21"/>
      <c r="J203" s="70"/>
      <c r="K203" s="70"/>
      <c r="L203" s="70"/>
      <c r="M203" s="70"/>
    </row>
    <row r="204" spans="7:13" x14ac:dyDescent="0.35">
      <c r="G204" s="21"/>
      <c r="H204" s="21"/>
      <c r="I204" s="21"/>
      <c r="J204" s="70"/>
      <c r="K204" s="70"/>
      <c r="L204" s="70"/>
      <c r="M204" s="70"/>
    </row>
    <row r="205" spans="7:13" x14ac:dyDescent="0.35">
      <c r="G205" s="21"/>
      <c r="H205" s="21"/>
      <c r="I205" s="21"/>
      <c r="J205" s="70"/>
      <c r="K205" s="70"/>
      <c r="L205" s="70"/>
      <c r="M205" s="70"/>
    </row>
    <row r="206" spans="7:13" x14ac:dyDescent="0.35">
      <c r="G206" s="21"/>
      <c r="H206" s="21"/>
      <c r="I206" s="21"/>
      <c r="J206" s="70"/>
      <c r="K206" s="70"/>
      <c r="L206" s="70"/>
      <c r="M206" s="70"/>
    </row>
    <row r="207" spans="7:13" x14ac:dyDescent="0.35">
      <c r="G207" s="21"/>
      <c r="H207" s="21"/>
      <c r="I207" s="21"/>
      <c r="J207" s="70"/>
      <c r="K207" s="70"/>
      <c r="L207" s="70"/>
      <c r="M207" s="70"/>
    </row>
    <row r="208" spans="7:13" x14ac:dyDescent="0.35">
      <c r="G208" s="21"/>
      <c r="H208" s="21"/>
      <c r="I208" s="21"/>
      <c r="J208" s="70"/>
      <c r="K208" s="70"/>
      <c r="L208" s="70"/>
      <c r="M208" s="70"/>
    </row>
    <row r="209" spans="7:13" x14ac:dyDescent="0.35">
      <c r="G209" s="21"/>
      <c r="H209" s="21"/>
      <c r="I209" s="21"/>
      <c r="J209" s="70"/>
      <c r="K209" s="70"/>
      <c r="L209" s="70"/>
      <c r="M209" s="70"/>
    </row>
    <row r="210" spans="7:13" x14ac:dyDescent="0.35">
      <c r="G210" s="21"/>
      <c r="H210" s="21"/>
      <c r="I210" s="21"/>
      <c r="J210" s="70"/>
      <c r="K210" s="70"/>
      <c r="L210" s="70"/>
      <c r="M210" s="70"/>
    </row>
    <row r="211" spans="7:13" x14ac:dyDescent="0.35">
      <c r="G211" s="21"/>
      <c r="H211" s="21"/>
      <c r="I211" s="21"/>
      <c r="J211" s="70"/>
      <c r="K211" s="70"/>
      <c r="L211" s="70"/>
      <c r="M211" s="70"/>
    </row>
    <row r="212" spans="7:13" x14ac:dyDescent="0.35">
      <c r="G212" s="21"/>
      <c r="H212" s="21"/>
      <c r="I212" s="21"/>
      <c r="J212" s="70"/>
      <c r="K212" s="70"/>
      <c r="L212" s="70"/>
      <c r="M212" s="70"/>
    </row>
    <row r="213" spans="7:13" x14ac:dyDescent="0.35">
      <c r="G213" s="21"/>
      <c r="H213" s="21"/>
      <c r="I213" s="21"/>
      <c r="J213" s="70"/>
      <c r="K213" s="70"/>
      <c r="L213" s="70"/>
      <c r="M213" s="70"/>
    </row>
    <row r="214" spans="7:13" x14ac:dyDescent="0.35">
      <c r="G214" s="21"/>
      <c r="H214" s="21"/>
      <c r="I214" s="21"/>
      <c r="J214" s="70"/>
      <c r="K214" s="70"/>
      <c r="L214" s="70"/>
      <c r="M214" s="70"/>
    </row>
    <row r="215" spans="7:13" x14ac:dyDescent="0.35">
      <c r="G215" s="21"/>
      <c r="H215" s="21"/>
      <c r="I215" s="21"/>
      <c r="J215" s="70"/>
      <c r="K215" s="70"/>
      <c r="L215" s="70"/>
      <c r="M215" s="70"/>
    </row>
    <row r="216" spans="7:13" x14ac:dyDescent="0.35">
      <c r="G216" s="21"/>
      <c r="H216" s="21"/>
      <c r="I216" s="21"/>
      <c r="J216" s="70"/>
      <c r="K216" s="70"/>
      <c r="L216" s="70"/>
      <c r="M216" s="70"/>
    </row>
    <row r="217" spans="7:13" x14ac:dyDescent="0.35">
      <c r="G217" s="21"/>
      <c r="H217" s="21"/>
      <c r="I217" s="21"/>
      <c r="J217" s="70"/>
      <c r="K217" s="70"/>
      <c r="L217" s="70"/>
      <c r="M217" s="70"/>
    </row>
    <row r="218" spans="7:13" x14ac:dyDescent="0.35">
      <c r="G218" s="21"/>
      <c r="H218" s="21"/>
      <c r="I218" s="21"/>
      <c r="J218" s="70"/>
      <c r="K218" s="70"/>
      <c r="L218" s="70"/>
      <c r="M218" s="70"/>
    </row>
    <row r="219" spans="7:13" x14ac:dyDescent="0.35">
      <c r="G219" s="21"/>
      <c r="H219" s="21"/>
      <c r="I219" s="21"/>
      <c r="J219" s="70"/>
      <c r="K219" s="70"/>
      <c r="L219" s="70"/>
      <c r="M219" s="70"/>
    </row>
    <row r="220" spans="7:13" x14ac:dyDescent="0.35">
      <c r="G220" s="21"/>
      <c r="H220" s="21"/>
      <c r="I220" s="21"/>
      <c r="J220" s="70"/>
      <c r="K220" s="70"/>
      <c r="L220" s="70"/>
      <c r="M220" s="70"/>
    </row>
    <row r="221" spans="7:13" x14ac:dyDescent="0.35">
      <c r="G221" s="21"/>
      <c r="H221" s="21"/>
      <c r="I221" s="21"/>
      <c r="J221" s="70"/>
      <c r="K221" s="70"/>
      <c r="L221" s="70"/>
      <c r="M221" s="70"/>
    </row>
    <row r="222" spans="7:13" x14ac:dyDescent="0.35">
      <c r="G222" s="21"/>
      <c r="H222" s="21"/>
      <c r="I222" s="21"/>
      <c r="J222" s="70"/>
      <c r="K222" s="70"/>
      <c r="L222" s="70"/>
      <c r="M222" s="70"/>
    </row>
    <row r="223" spans="7:13" x14ac:dyDescent="0.35">
      <c r="G223" s="21"/>
      <c r="H223" s="21"/>
      <c r="I223" s="21"/>
      <c r="J223" s="70"/>
      <c r="K223" s="70"/>
      <c r="L223" s="70"/>
      <c r="M223" s="70"/>
    </row>
    <row r="224" spans="7:13" x14ac:dyDescent="0.35">
      <c r="G224" s="21"/>
      <c r="H224" s="21"/>
      <c r="I224" s="21"/>
      <c r="J224" s="70"/>
      <c r="K224" s="70"/>
      <c r="L224" s="70"/>
      <c r="M224" s="70"/>
    </row>
    <row r="225" spans="7:13" x14ac:dyDescent="0.35">
      <c r="G225" s="21"/>
      <c r="H225" s="21"/>
      <c r="I225" s="21"/>
      <c r="J225" s="70"/>
      <c r="K225" s="70"/>
      <c r="L225" s="70"/>
      <c r="M225" s="70"/>
    </row>
    <row r="226" spans="7:13" x14ac:dyDescent="0.35">
      <c r="G226" s="21"/>
      <c r="H226" s="21"/>
      <c r="I226" s="21"/>
      <c r="J226" s="70"/>
      <c r="K226" s="70"/>
      <c r="L226" s="70"/>
      <c r="M226" s="70"/>
    </row>
    <row r="227" spans="7:13" x14ac:dyDescent="0.35">
      <c r="G227" s="21"/>
      <c r="H227" s="21"/>
      <c r="I227" s="21"/>
      <c r="J227" s="70"/>
      <c r="K227" s="70"/>
      <c r="L227" s="70"/>
      <c r="M227" s="70"/>
    </row>
    <row r="228" spans="7:13" x14ac:dyDescent="0.35">
      <c r="G228" s="21"/>
      <c r="H228" s="21"/>
      <c r="I228" s="21"/>
      <c r="J228" s="70"/>
      <c r="K228" s="70"/>
      <c r="L228" s="70"/>
      <c r="M228" s="70"/>
    </row>
    <row r="229" spans="7:13" x14ac:dyDescent="0.35">
      <c r="G229" s="21"/>
      <c r="H229" s="21"/>
      <c r="I229" s="21"/>
      <c r="J229" s="70"/>
      <c r="K229" s="70"/>
      <c r="L229" s="70"/>
      <c r="M229" s="70"/>
    </row>
  </sheetData>
  <mergeCells count="20">
    <mergeCell ref="B113:D113"/>
    <mergeCell ref="D75:D76"/>
    <mergeCell ref="O75:O76"/>
    <mergeCell ref="P75:P76"/>
    <mergeCell ref="B59:D59"/>
    <mergeCell ref="B64:J64"/>
    <mergeCell ref="B65:J65"/>
    <mergeCell ref="G74:I74"/>
    <mergeCell ref="K74:M74"/>
    <mergeCell ref="O74:P74"/>
    <mergeCell ref="O20:P20"/>
    <mergeCell ref="D21:D22"/>
    <mergeCell ref="O21:O22"/>
    <mergeCell ref="P21:P22"/>
    <mergeCell ref="A3:H3"/>
    <mergeCell ref="B10:J10"/>
    <mergeCell ref="B11:J11"/>
    <mergeCell ref="D14:M14"/>
    <mergeCell ref="G20:I20"/>
    <mergeCell ref="K20:M20"/>
  </mergeCells>
  <conditionalFormatting sqref="N123:N133 J184:J229 J122:N122 J123:M183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84:M229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18:J120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18:G120">
    <cfRule type="cellIs" dxfId="41" priority="1" operator="lessThan">
      <formula>0</formula>
    </cfRule>
    <cfRule type="cellIs" dxfId="40" priority="2" operator="greaterThan">
      <formula>0</formula>
    </cfRule>
  </conditionalFormatting>
  <dataValidations count="5">
    <dataValidation type="list" allowBlank="1" showInputMessage="1" showErrorMessage="1" sqref="D16 D70" xr:uid="{D7A2FDB3-4E60-4E3D-8E56-8BB22E7B1EBD}">
      <formula1>"TOU, non-TOU"</formula1>
    </dataValidation>
    <dataValidation type="list" allowBlank="1" showInputMessage="1" showErrorMessage="1" sqref="D23:D24 D77:D78" xr:uid="{9A183746-BC61-4C14-8A66-60AD7140BF27}">
      <formula1>"per 30 days, per kWh, per kW, per kVA"</formula1>
    </dataValidation>
    <dataValidation type="list" allowBlank="1" showInputMessage="1" showErrorMessage="1" prompt="Select Charge Unit - monthly, per kWh, per kW" sqref="D55 D60 D109 D114" xr:uid="{071C8EC7-86B9-453D-BFA1-1D04F441FCBB}">
      <formula1>"Monthly, per kWh, per kW"</formula1>
    </dataValidation>
    <dataValidation type="list" allowBlank="1" showInputMessage="1" showErrorMessage="1" sqref="E41:E42 E60 E44:E55 E95:E96 E114 E98:E109 E32:E39 E86:E93 E77:E84 E23:E30" xr:uid="{2BC68F32-0930-4B4C-88AA-513CCB8DAA1B}">
      <formula1>#REF!</formula1>
    </dataValidation>
    <dataValidation type="list" allowBlank="1" showInputMessage="1" showErrorMessage="1" prompt="Select Charge Unit - per 30 days, per kWh, per kW, per kVA." sqref="D41:D42 D44:D54 D95:D96 D98:D108 D79:D84 D25:D30 D32:D39 D86:D93" xr:uid="{CFA5B2D0-9A92-4065-AE4D-C59CAD894567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9" fitToHeight="0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rowBreaks count="1" manualBreakCount="1">
    <brk id="63" max="18" man="1"/>
  </rowBreaks>
  <colBreaks count="1" manualBreakCount="1">
    <brk id="1" min="9" max="11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57150</xdr:rowOff>
                  </from>
                  <to>
                    <xdr:col>19</xdr:col>
                    <xdr:colOff>114300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16</xdr:row>
                    <xdr:rowOff>171450</xdr:rowOff>
                  </from>
                  <to>
                    <xdr:col>10</xdr:col>
                    <xdr:colOff>450850</xdr:colOff>
                    <xdr:row>17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10</xdr:col>
                    <xdr:colOff>317500</xdr:colOff>
                    <xdr:row>70</xdr:row>
                    <xdr:rowOff>88900</xdr:rowOff>
                  </from>
                  <to>
                    <xdr:col>19</xdr:col>
                    <xdr:colOff>152400</xdr:colOff>
                    <xdr:row>72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70</xdr:row>
                    <xdr:rowOff>184150</xdr:rowOff>
                  </from>
                  <to>
                    <xdr:col>10</xdr:col>
                    <xdr:colOff>450850</xdr:colOff>
                    <xdr:row>72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E87A-A467-4F31-9B4B-0195F067B784}">
  <sheetPr>
    <pageSetUpPr fitToPage="1"/>
  </sheetPr>
  <dimension ref="A1:W270"/>
  <sheetViews>
    <sheetView zoomScale="70" zoomScaleNormal="70" workbookViewId="0">
      <selection activeCell="D183" sqref="D183"/>
    </sheetView>
  </sheetViews>
  <sheetFormatPr defaultColWidth="9.26953125" defaultRowHeight="14.5" x14ac:dyDescent="0.35"/>
  <cols>
    <col min="1" max="1" width="1.7265625" style="476" customWidth="1"/>
    <col min="2" max="2" width="129" style="419" customWidth="1"/>
    <col min="3" max="3" width="1.54296875" style="218" customWidth="1"/>
    <col min="4" max="4" width="13.54296875" style="337" customWidth="1"/>
    <col min="5" max="5" width="1.7265625" style="218" customWidth="1"/>
    <col min="6" max="6" width="0.1796875" style="218" customWidth="1"/>
    <col min="7" max="9" width="12.26953125" style="218" customWidth="1"/>
    <col min="10" max="10" width="1.26953125" style="218" customWidth="1"/>
    <col min="11" max="13" width="12.7265625" style="218" customWidth="1"/>
    <col min="14" max="14" width="1.453125" style="218" customWidth="1"/>
    <col min="15" max="15" width="10.26953125" style="218" customWidth="1"/>
    <col min="16" max="16" width="10.54296875" style="218" customWidth="1"/>
    <col min="17" max="17" width="1.26953125" style="218" customWidth="1"/>
    <col min="18" max="18" width="0.7265625" style="218" customWidth="1"/>
    <col min="19" max="19" width="1.26953125" style="218" customWidth="1"/>
    <col min="20" max="20" width="12" style="218" customWidth="1"/>
    <col min="21" max="16384" width="9.26953125" style="218"/>
  </cols>
  <sheetData>
    <row r="1" spans="1:19" ht="20" x14ac:dyDescent="0.35">
      <c r="A1" s="524"/>
      <c r="B1" s="216"/>
      <c r="C1" s="216"/>
      <c r="D1" s="217"/>
      <c r="E1" s="216"/>
      <c r="F1" s="216"/>
      <c r="G1" s="216"/>
      <c r="H1" s="216"/>
      <c r="I1" s="215"/>
      <c r="J1" s="215"/>
      <c r="L1" s="219">
        <v>1</v>
      </c>
      <c r="M1" s="219"/>
      <c r="N1" s="219">
        <v>1</v>
      </c>
      <c r="O1" s="219">
        <v>2</v>
      </c>
      <c r="P1" s="219"/>
      <c r="Q1" s="219"/>
    </row>
    <row r="2" spans="1:19" ht="17.5" x14ac:dyDescent="0.35">
      <c r="A2" s="525"/>
      <c r="B2" s="220"/>
      <c r="C2" s="220"/>
      <c r="D2" s="221"/>
      <c r="E2" s="220"/>
      <c r="F2" s="220"/>
      <c r="G2" s="220"/>
      <c r="H2" s="220"/>
      <c r="I2" s="215"/>
      <c r="J2" s="215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J3" s="215"/>
    </row>
    <row r="4" spans="1:19" ht="17.5" x14ac:dyDescent="0.35">
      <c r="A4" s="525"/>
      <c r="B4" s="220"/>
      <c r="C4" s="220"/>
      <c r="D4" s="221"/>
      <c r="E4" s="220"/>
      <c r="F4" s="222"/>
      <c r="G4" s="222"/>
      <c r="H4" s="222"/>
      <c r="I4" s="215"/>
      <c r="J4" s="215"/>
    </row>
    <row r="5" spans="1:19" ht="15.5" x14ac:dyDescent="0.35">
      <c r="A5" s="524"/>
      <c r="B5" s="338"/>
      <c r="C5" s="223"/>
      <c r="D5" s="224"/>
      <c r="E5" s="223"/>
      <c r="F5" s="215"/>
      <c r="G5" s="215"/>
      <c r="H5" s="215"/>
      <c r="I5" s="215"/>
      <c r="J5" s="215"/>
      <c r="N5" s="7"/>
      <c r="O5" s="7"/>
      <c r="P5" s="7"/>
    </row>
    <row r="6" spans="1:19" x14ac:dyDescent="0.35">
      <c r="A6" s="524"/>
      <c r="B6" s="338"/>
      <c r="C6" s="215"/>
      <c r="D6" s="225"/>
      <c r="E6" s="215"/>
      <c r="F6" s="215"/>
      <c r="G6" s="215"/>
      <c r="H6" s="215"/>
      <c r="I6" s="215"/>
      <c r="J6" s="215"/>
      <c r="N6" s="7"/>
      <c r="O6" s="7"/>
      <c r="P6" s="7"/>
    </row>
    <row r="7" spans="1:19" x14ac:dyDescent="0.35">
      <c r="A7" s="524"/>
      <c r="B7" s="338"/>
      <c r="C7" s="215"/>
      <c r="D7" s="225"/>
      <c r="E7" s="215"/>
      <c r="F7" s="215"/>
      <c r="G7" s="215"/>
      <c r="H7" s="215"/>
      <c r="I7" s="215"/>
      <c r="J7" s="215"/>
      <c r="N7" s="7"/>
      <c r="O7" s="7"/>
      <c r="P7" s="7"/>
      <c r="Q7" s="7"/>
    </row>
    <row r="8" spans="1:19" x14ac:dyDescent="0.35">
      <c r="A8" s="526"/>
      <c r="B8" s="338"/>
      <c r="C8" s="215"/>
      <c r="D8" s="225"/>
      <c r="E8" s="215"/>
      <c r="F8" s="215"/>
      <c r="G8" s="215"/>
      <c r="H8" s="215"/>
      <c r="I8" s="215"/>
      <c r="J8" s="215"/>
      <c r="N8" s="7"/>
      <c r="O8" s="7"/>
      <c r="P8" s="7"/>
      <c r="Q8" s="7"/>
    </row>
    <row r="9" spans="1:19" x14ac:dyDescent="0.35">
      <c r="A9" s="447"/>
      <c r="B9" s="339"/>
      <c r="C9" s="227"/>
      <c r="D9" s="228"/>
      <c r="E9" s="227"/>
      <c r="F9" s="227"/>
      <c r="G9" s="227"/>
      <c r="H9" s="227"/>
      <c r="N9" s="7"/>
      <c r="O9" s="7"/>
      <c r="P9" s="7"/>
      <c r="Q9" s="7"/>
    </row>
    <row r="10" spans="1:19" ht="18" x14ac:dyDescent="0.4">
      <c r="A10" s="447"/>
      <c r="B10" s="550" t="s">
        <v>0</v>
      </c>
      <c r="C10" s="550"/>
      <c r="D10" s="550"/>
      <c r="E10" s="550"/>
      <c r="F10" s="550"/>
      <c r="G10" s="550"/>
      <c r="H10" s="550"/>
      <c r="I10" s="550"/>
      <c r="J10" s="550"/>
      <c r="M10" s="233"/>
      <c r="N10" s="340"/>
      <c r="O10" s="340"/>
      <c r="P10" s="340"/>
      <c r="Q10" s="340"/>
    </row>
    <row r="11" spans="1:19" ht="18" x14ac:dyDescent="0.4">
      <c r="A11" s="447"/>
      <c r="B11" s="550" t="s">
        <v>1</v>
      </c>
      <c r="C11" s="550"/>
      <c r="D11" s="550"/>
      <c r="E11" s="550"/>
      <c r="F11" s="550"/>
      <c r="G11" s="550"/>
      <c r="H11" s="550"/>
      <c r="I11" s="550"/>
      <c r="J11" s="550"/>
      <c r="M11" s="233"/>
      <c r="N11" s="340"/>
      <c r="Q11" s="341"/>
    </row>
    <row r="12" spans="1:19" x14ac:dyDescent="0.35">
      <c r="A12" s="447"/>
      <c r="B12" s="339"/>
      <c r="C12" s="227"/>
      <c r="D12" s="228"/>
      <c r="E12" s="227"/>
      <c r="F12" s="227"/>
      <c r="G12" s="227"/>
      <c r="H12" s="227"/>
      <c r="M12" s="233"/>
      <c r="N12" s="342"/>
      <c r="Q12" s="341"/>
    </row>
    <row r="13" spans="1:19" x14ac:dyDescent="0.35">
      <c r="A13" s="447"/>
      <c r="B13" s="339"/>
      <c r="C13" s="227"/>
      <c r="D13" s="228"/>
      <c r="E13" s="227"/>
      <c r="F13" s="227"/>
      <c r="G13" s="227"/>
      <c r="H13" s="227"/>
      <c r="M13" s="233"/>
      <c r="N13" s="342"/>
      <c r="Q13" s="341"/>
    </row>
    <row r="14" spans="1:19" ht="15.5" x14ac:dyDescent="0.35">
      <c r="A14" s="447"/>
      <c r="B14" s="229" t="s">
        <v>2</v>
      </c>
      <c r="C14" s="227"/>
      <c r="D14" s="551" t="s">
        <v>61</v>
      </c>
      <c r="E14" s="551"/>
      <c r="F14" s="551"/>
      <c r="G14" s="551"/>
      <c r="H14" s="551"/>
      <c r="I14" s="551"/>
      <c r="J14" s="551"/>
      <c r="K14" s="551"/>
      <c r="L14" s="551"/>
      <c r="M14" s="233"/>
      <c r="N14" s="233"/>
      <c r="O14" s="344"/>
      <c r="P14" s="344"/>
      <c r="Q14" s="344"/>
    </row>
    <row r="15" spans="1:19" ht="15.5" x14ac:dyDescent="0.35">
      <c r="A15" s="447"/>
      <c r="B15" s="345"/>
      <c r="C15" s="227"/>
      <c r="D15" s="231"/>
      <c r="E15" s="231"/>
      <c r="F15" s="232"/>
      <c r="G15" s="232"/>
      <c r="H15" s="232"/>
      <c r="I15" s="232"/>
      <c r="J15" s="232"/>
      <c r="K15" s="233"/>
      <c r="L15" s="233"/>
      <c r="M15" s="232"/>
      <c r="N15" s="233"/>
      <c r="O15" s="233"/>
      <c r="P15" s="233"/>
      <c r="Q15" s="233"/>
      <c r="R15" s="233"/>
      <c r="S15" s="233"/>
    </row>
    <row r="16" spans="1:19" ht="15.5" x14ac:dyDescent="0.35">
      <c r="A16" s="447"/>
      <c r="B16" s="229" t="s">
        <v>4</v>
      </c>
      <c r="C16" s="227"/>
      <c r="D16" s="234" t="s">
        <v>5</v>
      </c>
      <c r="E16" s="231"/>
      <c r="F16" s="232"/>
      <c r="G16" s="233"/>
      <c r="H16" s="232"/>
      <c r="I16" s="235"/>
      <c r="J16" s="232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23" ht="15.5" x14ac:dyDescent="0.35">
      <c r="A17" s="447"/>
      <c r="B17" s="345"/>
      <c r="C17" s="227"/>
      <c r="D17" s="231"/>
      <c r="E17" s="231"/>
      <c r="F17" s="231"/>
      <c r="G17" s="231"/>
      <c r="H17" s="231"/>
      <c r="I17" s="231"/>
      <c r="J17" s="231"/>
    </row>
    <row r="18" spans="1:23" x14ac:dyDescent="0.35">
      <c r="A18" s="447"/>
      <c r="B18" s="345"/>
      <c r="C18" s="227"/>
      <c r="D18" s="240" t="s">
        <v>6</v>
      </c>
      <c r="E18" s="241"/>
      <c r="F18" s="227"/>
      <c r="G18" s="242">
        <v>2000</v>
      </c>
      <c r="H18" s="241" t="s">
        <v>7</v>
      </c>
      <c r="I18" s="227"/>
      <c r="J18" s="227"/>
    </row>
    <row r="19" spans="1:23" x14ac:dyDescent="0.35">
      <c r="A19" s="447"/>
      <c r="B19" s="345"/>
      <c r="C19" s="227"/>
      <c r="D19" s="228"/>
      <c r="E19" s="227"/>
      <c r="F19" s="227"/>
      <c r="G19" s="227"/>
      <c r="H19" s="227"/>
      <c r="I19" s="227"/>
      <c r="J19" s="227"/>
    </row>
    <row r="20" spans="1:23" s="21" customFormat="1" x14ac:dyDescent="0.35">
      <c r="A20" s="521"/>
      <c r="B20" s="346"/>
      <c r="C20" s="19"/>
      <c r="D20" s="53"/>
      <c r="E20" s="52"/>
      <c r="F20" s="19"/>
      <c r="G20" s="541" t="s">
        <v>8</v>
      </c>
      <c r="H20" s="552"/>
      <c r="I20" s="542"/>
      <c r="J20" s="19"/>
      <c r="K20" s="541" t="s">
        <v>9</v>
      </c>
      <c r="L20" s="552"/>
      <c r="M20" s="542"/>
      <c r="N20" s="19"/>
      <c r="O20" s="541" t="s">
        <v>10</v>
      </c>
      <c r="P20" s="542"/>
      <c r="Q20" s="39"/>
      <c r="R20" s="39"/>
    </row>
    <row r="21" spans="1:23" ht="15" customHeight="1" x14ac:dyDescent="0.35">
      <c r="A21" s="447"/>
      <c r="B21" s="347"/>
      <c r="C21" s="227"/>
      <c r="D21" s="543" t="s">
        <v>11</v>
      </c>
      <c r="E21" s="240"/>
      <c r="F21" s="227"/>
      <c r="G21" s="248" t="s">
        <v>12</v>
      </c>
      <c r="H21" s="246" t="s">
        <v>13</v>
      </c>
      <c r="I21" s="247" t="s">
        <v>14</v>
      </c>
      <c r="J21" s="227"/>
      <c r="K21" s="248" t="s">
        <v>12</v>
      </c>
      <c r="L21" s="246" t="s">
        <v>13</v>
      </c>
      <c r="M21" s="247" t="s">
        <v>14</v>
      </c>
      <c r="N21" s="227"/>
      <c r="O21" s="545" t="s">
        <v>15</v>
      </c>
      <c r="P21" s="547" t="s">
        <v>16</v>
      </c>
      <c r="Q21" s="233"/>
      <c r="R21" s="233"/>
    </row>
    <row r="22" spans="1:23" x14ac:dyDescent="0.35">
      <c r="A22" s="447"/>
      <c r="B22" s="347"/>
      <c r="C22" s="227"/>
      <c r="D22" s="544"/>
      <c r="E22" s="240"/>
      <c r="F22" s="227"/>
      <c r="G22" s="251" t="s">
        <v>17</v>
      </c>
      <c r="H22" s="250"/>
      <c r="I22" s="250" t="s">
        <v>17</v>
      </c>
      <c r="J22" s="227"/>
      <c r="K22" s="251" t="s">
        <v>17</v>
      </c>
      <c r="L22" s="250"/>
      <c r="M22" s="250" t="s">
        <v>17</v>
      </c>
      <c r="N22" s="227"/>
      <c r="O22" s="546"/>
      <c r="P22" s="548"/>
      <c r="Q22" s="233"/>
      <c r="R22" s="233"/>
    </row>
    <row r="23" spans="1:23" s="21" customFormat="1" x14ac:dyDescent="0.35">
      <c r="A23" s="521"/>
      <c r="B23" s="59" t="s">
        <v>18</v>
      </c>
      <c r="C23" s="60"/>
      <c r="D23" s="61" t="s">
        <v>19</v>
      </c>
      <c r="E23" s="60"/>
      <c r="F23" s="27"/>
      <c r="G23" s="62">
        <v>38.68</v>
      </c>
      <c r="H23" s="63">
        <v>1</v>
      </c>
      <c r="I23" s="64">
        <f t="shared" ref="I23:I32" si="0">H23*G23</f>
        <v>38.68</v>
      </c>
      <c r="J23" s="65"/>
      <c r="K23" s="62">
        <v>39.14</v>
      </c>
      <c r="L23" s="63">
        <v>1</v>
      </c>
      <c r="M23" s="64">
        <f t="shared" ref="M23:M32" si="1">L23*K23</f>
        <v>39.14</v>
      </c>
      <c r="N23" s="65"/>
      <c r="O23" s="66">
        <f t="shared" ref="O23:O58" si="2">M23-I23</f>
        <v>0.46000000000000085</v>
      </c>
      <c r="P23" s="67">
        <f t="shared" ref="P23:P58" si="3">IF(OR(I23=0,M23=0),"",(O23/I23))</f>
        <v>1.1892450879007262E-2</v>
      </c>
      <c r="Q23" s="68"/>
      <c r="R23" s="68"/>
      <c r="S23" s="69"/>
    </row>
    <row r="24" spans="1:23" x14ac:dyDescent="0.35">
      <c r="A24" s="447"/>
      <c r="B24" s="252" t="s">
        <v>20</v>
      </c>
      <c r="C24" s="253"/>
      <c r="D24" s="254" t="s">
        <v>29</v>
      </c>
      <c r="E24" s="253"/>
      <c r="F24" s="255"/>
      <c r="G24" s="348">
        <v>1.8000000000000001E-4</v>
      </c>
      <c r="H24" s="349">
        <f>$G$18</f>
        <v>2000</v>
      </c>
      <c r="I24" s="258">
        <f t="shared" si="0"/>
        <v>0.36000000000000004</v>
      </c>
      <c r="J24" s="255"/>
      <c r="K24" s="348">
        <v>1.8000000000000001E-4</v>
      </c>
      <c r="L24" s="349">
        <f>$G$18</f>
        <v>2000</v>
      </c>
      <c r="M24" s="258">
        <f t="shared" si="1"/>
        <v>0.36000000000000004</v>
      </c>
      <c r="N24" s="255"/>
      <c r="O24" s="259">
        <f t="shared" si="2"/>
        <v>0</v>
      </c>
      <c r="P24" s="260">
        <f t="shared" si="3"/>
        <v>0</v>
      </c>
      <c r="Q24" s="233"/>
      <c r="R24" s="233"/>
    </row>
    <row r="25" spans="1:23" x14ac:dyDescent="0.35">
      <c r="A25" s="447"/>
      <c r="B25" s="252" t="s">
        <v>21</v>
      </c>
      <c r="C25" s="253"/>
      <c r="D25" s="254" t="s">
        <v>19</v>
      </c>
      <c r="E25" s="253"/>
      <c r="F25" s="255"/>
      <c r="G25" s="262">
        <v>-0.13</v>
      </c>
      <c r="H25" s="349">
        <v>1</v>
      </c>
      <c r="I25" s="258">
        <f t="shared" si="0"/>
        <v>-0.13</v>
      </c>
      <c r="J25" s="255"/>
      <c r="K25" s="256">
        <v>-0.13</v>
      </c>
      <c r="L25" s="349">
        <v>1</v>
      </c>
      <c r="M25" s="258">
        <f t="shared" si="1"/>
        <v>-0.13</v>
      </c>
      <c r="N25" s="255"/>
      <c r="O25" s="259">
        <f t="shared" si="2"/>
        <v>0</v>
      </c>
      <c r="P25" s="260">
        <f t="shared" si="3"/>
        <v>0</v>
      </c>
      <c r="Q25" s="233"/>
      <c r="R25" s="233"/>
    </row>
    <row r="26" spans="1:23" x14ac:dyDescent="0.35">
      <c r="A26" s="447"/>
      <c r="B26" s="252" t="s">
        <v>22</v>
      </c>
      <c r="C26" s="253"/>
      <c r="D26" s="254" t="s">
        <v>29</v>
      </c>
      <c r="E26" s="253"/>
      <c r="F26" s="255"/>
      <c r="G26" s="348">
        <v>-2.48E-3</v>
      </c>
      <c r="H26" s="349">
        <f t="shared" ref="H26:H30" si="4">$G$18</f>
        <v>2000</v>
      </c>
      <c r="I26" s="258">
        <f t="shared" si="0"/>
        <v>-4.96</v>
      </c>
      <c r="J26" s="255"/>
      <c r="K26" s="348">
        <v>0</v>
      </c>
      <c r="L26" s="349">
        <f t="shared" ref="L26:L34" si="5">$G$18</f>
        <v>2000</v>
      </c>
      <c r="M26" s="258">
        <f t="shared" si="1"/>
        <v>0</v>
      </c>
      <c r="N26" s="255"/>
      <c r="O26" s="259">
        <f t="shared" si="2"/>
        <v>4.96</v>
      </c>
      <c r="P26" s="260" t="str">
        <f t="shared" si="3"/>
        <v/>
      </c>
      <c r="Q26" s="233"/>
      <c r="R26" s="233"/>
    </row>
    <row r="27" spans="1:23" x14ac:dyDescent="0.35">
      <c r="A27" s="447"/>
      <c r="B27" s="252" t="s">
        <v>23</v>
      </c>
      <c r="C27" s="253"/>
      <c r="D27" s="254" t="s">
        <v>29</v>
      </c>
      <c r="E27" s="253"/>
      <c r="F27" s="255"/>
      <c r="G27" s="348">
        <v>-4.0000000000000002E-4</v>
      </c>
      <c r="H27" s="349">
        <f t="shared" si="4"/>
        <v>2000</v>
      </c>
      <c r="I27" s="258">
        <f t="shared" si="0"/>
        <v>-0.8</v>
      </c>
      <c r="J27" s="255"/>
      <c r="K27" s="348">
        <v>0</v>
      </c>
      <c r="L27" s="349">
        <f t="shared" si="5"/>
        <v>2000</v>
      </c>
      <c r="M27" s="258">
        <f t="shared" si="1"/>
        <v>0</v>
      </c>
      <c r="N27" s="255"/>
      <c r="O27" s="259">
        <f t="shared" si="2"/>
        <v>0.8</v>
      </c>
      <c r="P27" s="260" t="str">
        <f t="shared" si="3"/>
        <v/>
      </c>
      <c r="Q27" s="233"/>
      <c r="R27" s="233"/>
    </row>
    <row r="28" spans="1:23" x14ac:dyDescent="0.35">
      <c r="A28" s="447"/>
      <c r="B28" s="252" t="s">
        <v>24</v>
      </c>
      <c r="C28" s="253"/>
      <c r="D28" s="254" t="s">
        <v>29</v>
      </c>
      <c r="E28" s="253"/>
      <c r="F28" s="255"/>
      <c r="G28" s="348">
        <v>-2.0000000000000002E-5</v>
      </c>
      <c r="H28" s="349">
        <f t="shared" si="4"/>
        <v>2000</v>
      </c>
      <c r="I28" s="258">
        <f t="shared" si="0"/>
        <v>-0.04</v>
      </c>
      <c r="J28" s="255"/>
      <c r="K28" s="348">
        <v>-2.0000000000000002E-5</v>
      </c>
      <c r="L28" s="349">
        <f t="shared" si="5"/>
        <v>2000</v>
      </c>
      <c r="M28" s="258">
        <f t="shared" si="1"/>
        <v>-0.04</v>
      </c>
      <c r="N28" s="255"/>
      <c r="O28" s="259">
        <f t="shared" si="2"/>
        <v>0</v>
      </c>
      <c r="P28" s="260">
        <f t="shared" si="3"/>
        <v>0</v>
      </c>
      <c r="Q28" s="233"/>
      <c r="R28" s="233"/>
    </row>
    <row r="29" spans="1:23" x14ac:dyDescent="0.35">
      <c r="A29" s="447"/>
      <c r="B29" s="252" t="s">
        <v>25</v>
      </c>
      <c r="C29" s="253"/>
      <c r="D29" s="254" t="s">
        <v>29</v>
      </c>
      <c r="E29" s="253"/>
      <c r="F29" s="255"/>
      <c r="G29" s="348">
        <v>0</v>
      </c>
      <c r="H29" s="349">
        <f t="shared" si="4"/>
        <v>2000</v>
      </c>
      <c r="I29" s="258">
        <f t="shared" si="0"/>
        <v>0</v>
      </c>
      <c r="J29" s="255"/>
      <c r="K29" s="348">
        <v>-2.0999999999999999E-3</v>
      </c>
      <c r="L29" s="349">
        <f t="shared" si="5"/>
        <v>2000</v>
      </c>
      <c r="M29" s="258">
        <f t="shared" si="1"/>
        <v>-4.2</v>
      </c>
      <c r="N29" s="255"/>
      <c r="O29" s="259">
        <f t="shared" si="2"/>
        <v>-4.2</v>
      </c>
      <c r="P29" s="260" t="str">
        <f t="shared" si="3"/>
        <v/>
      </c>
      <c r="Q29" s="233"/>
      <c r="R29" s="233"/>
    </row>
    <row r="30" spans="1:23" x14ac:dyDescent="0.35">
      <c r="A30" s="447"/>
      <c r="B30" s="252" t="s">
        <v>26</v>
      </c>
      <c r="C30" s="253"/>
      <c r="D30" s="254" t="s">
        <v>29</v>
      </c>
      <c r="E30" s="253"/>
      <c r="F30" s="255"/>
      <c r="G30" s="348">
        <v>-6.0000000000000002E-5</v>
      </c>
      <c r="H30" s="349">
        <f t="shared" si="4"/>
        <v>2000</v>
      </c>
      <c r="I30" s="258">
        <f t="shared" si="0"/>
        <v>-0.12000000000000001</v>
      </c>
      <c r="J30" s="255"/>
      <c r="K30" s="348">
        <v>-6.0000000000000002E-5</v>
      </c>
      <c r="L30" s="349">
        <f t="shared" si="5"/>
        <v>2000</v>
      </c>
      <c r="M30" s="258">
        <f t="shared" si="1"/>
        <v>-0.12000000000000001</v>
      </c>
      <c r="N30" s="255"/>
      <c r="O30" s="259">
        <f t="shared" si="2"/>
        <v>0</v>
      </c>
      <c r="P30" s="260">
        <f t="shared" si="3"/>
        <v>0</v>
      </c>
      <c r="Q30" s="233"/>
      <c r="R30" s="233"/>
    </row>
    <row r="31" spans="1:23" x14ac:dyDescent="0.35">
      <c r="A31" s="447"/>
      <c r="B31" s="252" t="s">
        <v>27</v>
      </c>
      <c r="C31" s="253"/>
      <c r="D31" s="254" t="s">
        <v>19</v>
      </c>
      <c r="E31" s="253"/>
      <c r="F31" s="255"/>
      <c r="G31" s="256">
        <v>0.11</v>
      </c>
      <c r="H31" s="257">
        <v>1</v>
      </c>
      <c r="I31" s="258">
        <f t="shared" si="0"/>
        <v>0.11</v>
      </c>
      <c r="J31" s="255"/>
      <c r="K31" s="256">
        <v>0</v>
      </c>
      <c r="L31" s="257">
        <v>1</v>
      </c>
      <c r="M31" s="258">
        <f t="shared" si="1"/>
        <v>0</v>
      </c>
      <c r="N31" s="255"/>
      <c r="O31" s="259">
        <f t="shared" si="2"/>
        <v>-0.11</v>
      </c>
      <c r="P31" s="260" t="str">
        <f t="shared" si="3"/>
        <v/>
      </c>
      <c r="Q31" s="233"/>
      <c r="R31" s="233"/>
      <c r="W31" s="350"/>
    </row>
    <row r="32" spans="1:23" x14ac:dyDescent="0.35">
      <c r="A32" s="447"/>
      <c r="B32" s="252" t="s">
        <v>27</v>
      </c>
      <c r="C32" s="253"/>
      <c r="D32" s="254" t="s">
        <v>29</v>
      </c>
      <c r="E32" s="253"/>
      <c r="F32" s="255"/>
      <c r="G32" s="348">
        <v>1E-4</v>
      </c>
      <c r="H32" s="349">
        <f t="shared" ref="H32:H34" si="6">$G$18</f>
        <v>2000</v>
      </c>
      <c r="I32" s="258">
        <f t="shared" si="0"/>
        <v>0.2</v>
      </c>
      <c r="J32" s="255"/>
      <c r="K32" s="348">
        <v>0</v>
      </c>
      <c r="L32" s="349">
        <f t="shared" si="5"/>
        <v>2000</v>
      </c>
      <c r="M32" s="258">
        <f t="shared" si="1"/>
        <v>0</v>
      </c>
      <c r="N32" s="255"/>
      <c r="O32" s="259">
        <f t="shared" si="2"/>
        <v>-0.2</v>
      </c>
      <c r="P32" s="260" t="str">
        <f t="shared" si="3"/>
        <v/>
      </c>
      <c r="Q32" s="233"/>
      <c r="R32" s="233"/>
    </row>
    <row r="33" spans="1:19" x14ac:dyDescent="0.35">
      <c r="A33" s="447"/>
      <c r="B33" s="252" t="s">
        <v>28</v>
      </c>
      <c r="C33" s="253"/>
      <c r="D33" s="254" t="s">
        <v>29</v>
      </c>
      <c r="E33" s="253"/>
      <c r="F33" s="255"/>
      <c r="G33" s="263">
        <v>3.5779999999999999E-2</v>
      </c>
      <c r="H33" s="349">
        <f t="shared" si="6"/>
        <v>2000</v>
      </c>
      <c r="I33" s="265">
        <f>H33*G33</f>
        <v>71.56</v>
      </c>
      <c r="J33" s="255"/>
      <c r="K33" s="263">
        <v>3.6200000000000003E-2</v>
      </c>
      <c r="L33" s="349">
        <f t="shared" si="5"/>
        <v>2000</v>
      </c>
      <c r="M33" s="265">
        <f>L33*K33</f>
        <v>72.400000000000006</v>
      </c>
      <c r="N33" s="255"/>
      <c r="O33" s="259">
        <f t="shared" si="2"/>
        <v>0.84000000000000341</v>
      </c>
      <c r="P33" s="260">
        <f t="shared" si="3"/>
        <v>1.1738401341531628E-2</v>
      </c>
      <c r="Q33" s="233"/>
      <c r="R33" s="233"/>
    </row>
    <row r="34" spans="1:19" s="21" customFormat="1" x14ac:dyDescent="0.35">
      <c r="A34" s="521"/>
      <c r="B34" s="71" t="s">
        <v>99</v>
      </c>
      <c r="C34" s="60"/>
      <c r="D34" s="61" t="s">
        <v>29</v>
      </c>
      <c r="E34" s="60"/>
      <c r="F34" s="27"/>
      <c r="G34" s="75">
        <v>1.8500000000000001E-3</v>
      </c>
      <c r="H34" s="76">
        <f t="shared" si="6"/>
        <v>2000</v>
      </c>
      <c r="I34" s="64">
        <f t="shared" ref="I34" si="7">H34*G34</f>
        <v>3.7</v>
      </c>
      <c r="J34" s="255"/>
      <c r="K34" s="75">
        <v>0</v>
      </c>
      <c r="L34" s="76">
        <f t="shared" si="5"/>
        <v>2000</v>
      </c>
      <c r="M34" s="64">
        <f t="shared" ref="M34" si="8">L34*K34</f>
        <v>0</v>
      </c>
      <c r="N34" s="255"/>
      <c r="O34" s="66">
        <f t="shared" si="2"/>
        <v>-3.7</v>
      </c>
      <c r="P34" s="67" t="str">
        <f t="shared" si="3"/>
        <v/>
      </c>
      <c r="Q34" s="68"/>
      <c r="R34" s="68"/>
      <c r="S34" s="69"/>
    </row>
    <row r="35" spans="1:19" s="21" customFormat="1" x14ac:dyDescent="0.35">
      <c r="A35" s="521"/>
      <c r="B35" s="156" t="s">
        <v>31</v>
      </c>
      <c r="C35" s="79"/>
      <c r="D35" s="80"/>
      <c r="E35" s="174"/>
      <c r="F35" s="175"/>
      <c r="G35" s="81"/>
      <c r="H35" s="351"/>
      <c r="I35" s="178">
        <f>SUM(I23:I34)</f>
        <v>108.56000000000002</v>
      </c>
      <c r="J35" s="255"/>
      <c r="K35" s="352"/>
      <c r="L35" s="351"/>
      <c r="M35" s="178">
        <f>SUM(M23:M34)</f>
        <v>107.41</v>
      </c>
      <c r="N35" s="255"/>
      <c r="O35" s="179">
        <f t="shared" si="2"/>
        <v>-1.1500000000000199</v>
      </c>
      <c r="P35" s="180">
        <f t="shared" si="3"/>
        <v>-1.0593220338983233E-2</v>
      </c>
      <c r="Q35" s="68"/>
      <c r="R35" s="68"/>
      <c r="S35" s="69"/>
    </row>
    <row r="36" spans="1:19" s="21" customFormat="1" x14ac:dyDescent="0.35">
      <c r="A36" s="521"/>
      <c r="B36" s="71" t="s">
        <v>32</v>
      </c>
      <c r="C36" s="60"/>
      <c r="D36" s="61" t="s">
        <v>29</v>
      </c>
      <c r="E36" s="60"/>
      <c r="F36" s="27"/>
      <c r="G36" s="87">
        <v>0.10342000000000001</v>
      </c>
      <c r="H36" s="173">
        <f>$G$18*(1+G71)-$G$18</f>
        <v>59</v>
      </c>
      <c r="I36" s="74">
        <f>H36*G36</f>
        <v>6.1017800000000006</v>
      </c>
      <c r="J36" s="255"/>
      <c r="K36" s="87">
        <v>0.10342000000000001</v>
      </c>
      <c r="L36" s="76">
        <f>$G$18*(1+K71)-$G$18</f>
        <v>59</v>
      </c>
      <c r="M36" s="74">
        <f>L36*K36</f>
        <v>6.1017800000000006</v>
      </c>
      <c r="N36" s="255"/>
      <c r="O36" s="66">
        <f t="shared" si="2"/>
        <v>0</v>
      </c>
      <c r="P36" s="67">
        <f t="shared" si="3"/>
        <v>0</v>
      </c>
      <c r="Q36" s="68"/>
      <c r="R36" s="68"/>
      <c r="S36" s="69"/>
    </row>
    <row r="37" spans="1:19" s="21" customFormat="1" x14ac:dyDescent="0.35">
      <c r="A37" s="521"/>
      <c r="B37" s="71" t="s">
        <v>33</v>
      </c>
      <c r="C37" s="60"/>
      <c r="D37" s="61" t="s">
        <v>29</v>
      </c>
      <c r="E37" s="60"/>
      <c r="F37" s="27"/>
      <c r="G37" s="88">
        <v>2.9E-4</v>
      </c>
      <c r="H37" s="89">
        <f t="shared" ref="H37:H40" si="9">$G$18</f>
        <v>2000</v>
      </c>
      <c r="I37" s="74">
        <f>H37*G37</f>
        <v>0.57999999999999996</v>
      </c>
      <c r="J37" s="255"/>
      <c r="K37" s="88"/>
      <c r="L37" s="89"/>
      <c r="M37" s="74">
        <f t="shared" ref="M37:M42" si="10">L37*K37</f>
        <v>0</v>
      </c>
      <c r="N37" s="255"/>
      <c r="O37" s="66">
        <f t="shared" si="2"/>
        <v>-0.57999999999999996</v>
      </c>
      <c r="P37" s="67" t="str">
        <f t="shared" si="3"/>
        <v/>
      </c>
      <c r="Q37" s="68"/>
      <c r="R37" s="68"/>
      <c r="S37" s="69"/>
    </row>
    <row r="38" spans="1:19" s="21" customFormat="1" x14ac:dyDescent="0.35">
      <c r="A38" s="521"/>
      <c r="B38" s="71" t="s">
        <v>34</v>
      </c>
      <c r="C38" s="60"/>
      <c r="D38" s="61" t="s">
        <v>29</v>
      </c>
      <c r="E38" s="60"/>
      <c r="F38" s="27"/>
      <c r="G38" s="88">
        <v>3.8000000000000002E-4</v>
      </c>
      <c r="H38" s="89">
        <f t="shared" si="9"/>
        <v>2000</v>
      </c>
      <c r="I38" s="74">
        <f t="shared" ref="I38" si="11">H38*G38</f>
        <v>0.76</v>
      </c>
      <c r="J38" s="255"/>
      <c r="K38" s="88"/>
      <c r="L38" s="89"/>
      <c r="M38" s="74">
        <f t="shared" si="10"/>
        <v>0</v>
      </c>
      <c r="N38" s="255"/>
      <c r="O38" s="66">
        <f t="shared" si="2"/>
        <v>-0.76</v>
      </c>
      <c r="P38" s="67" t="str">
        <f t="shared" si="3"/>
        <v/>
      </c>
      <c r="Q38" s="68"/>
      <c r="R38" s="68"/>
      <c r="S38" s="69"/>
    </row>
    <row r="39" spans="1:19" s="21" customFormat="1" x14ac:dyDescent="0.35">
      <c r="A39" s="521"/>
      <c r="B39" s="71" t="s">
        <v>35</v>
      </c>
      <c r="C39" s="60"/>
      <c r="D39" s="61" t="s">
        <v>29</v>
      </c>
      <c r="E39" s="60"/>
      <c r="F39" s="27"/>
      <c r="G39" s="88">
        <v>-9.0000000000000006E-5</v>
      </c>
      <c r="H39" s="89">
        <f t="shared" si="9"/>
        <v>2000</v>
      </c>
      <c r="I39" s="74">
        <f>H39*G39</f>
        <v>-0.18000000000000002</v>
      </c>
      <c r="J39" s="255"/>
      <c r="K39" s="88"/>
      <c r="L39" s="89"/>
      <c r="M39" s="74">
        <f t="shared" si="10"/>
        <v>0</v>
      </c>
      <c r="N39" s="255"/>
      <c r="O39" s="66">
        <f t="shared" si="2"/>
        <v>0.18000000000000002</v>
      </c>
      <c r="P39" s="67" t="str">
        <f t="shared" si="3"/>
        <v/>
      </c>
      <c r="Q39" s="68"/>
      <c r="R39" s="68"/>
      <c r="S39" s="69"/>
    </row>
    <row r="40" spans="1:19" s="21" customFormat="1" x14ac:dyDescent="0.35">
      <c r="A40" s="521"/>
      <c r="B40" s="71" t="s">
        <v>36</v>
      </c>
      <c r="C40" s="60"/>
      <c r="D40" s="61" t="s">
        <v>29</v>
      </c>
      <c r="E40" s="60"/>
      <c r="F40" s="27"/>
      <c r="G40" s="88">
        <v>-2.0000000000000002E-5</v>
      </c>
      <c r="H40" s="89">
        <f t="shared" si="9"/>
        <v>2000</v>
      </c>
      <c r="I40" s="74">
        <f t="shared" ref="I40:I42" si="12">H40*G40</f>
        <v>-0.04</v>
      </c>
      <c r="J40" s="255"/>
      <c r="K40" s="88"/>
      <c r="L40" s="89"/>
      <c r="M40" s="74">
        <f t="shared" si="10"/>
        <v>0</v>
      </c>
      <c r="N40" s="255"/>
      <c r="O40" s="66">
        <f t="shared" si="2"/>
        <v>0.04</v>
      </c>
      <c r="P40" s="67" t="str">
        <f t="shared" si="3"/>
        <v/>
      </c>
      <c r="Q40" s="68"/>
      <c r="R40" s="68"/>
      <c r="S40" s="69"/>
    </row>
    <row r="41" spans="1:19" s="21" customFormat="1" x14ac:dyDescent="0.35">
      <c r="A41" s="521"/>
      <c r="B41" s="71" t="s">
        <v>37</v>
      </c>
      <c r="C41" s="60"/>
      <c r="D41" s="61" t="s">
        <v>29</v>
      </c>
      <c r="E41" s="60"/>
      <c r="F41" s="27"/>
      <c r="G41" s="88">
        <v>2.3900000000000002E-3</v>
      </c>
      <c r="H41" s="89"/>
      <c r="I41" s="74">
        <f t="shared" si="12"/>
        <v>0</v>
      </c>
      <c r="J41" s="255"/>
      <c r="K41" s="88"/>
      <c r="L41" s="89"/>
      <c r="M41" s="74">
        <f t="shared" si="10"/>
        <v>0</v>
      </c>
      <c r="N41" s="255"/>
      <c r="O41" s="66">
        <f t="shared" si="2"/>
        <v>0</v>
      </c>
      <c r="P41" s="67" t="str">
        <f t="shared" si="3"/>
        <v/>
      </c>
      <c r="Q41" s="68"/>
      <c r="R41" s="68"/>
      <c r="S41" s="69"/>
    </row>
    <row r="42" spans="1:19" s="21" customFormat="1" x14ac:dyDescent="0.35">
      <c r="A42" s="521"/>
      <c r="B42" s="71" t="s">
        <v>38</v>
      </c>
      <c r="C42" s="60"/>
      <c r="D42" s="61" t="s">
        <v>29</v>
      </c>
      <c r="E42" s="60"/>
      <c r="F42" s="27"/>
      <c r="G42" s="88">
        <v>-1.5900000000000001E-3</v>
      </c>
      <c r="H42" s="89"/>
      <c r="I42" s="74">
        <f t="shared" si="12"/>
        <v>0</v>
      </c>
      <c r="J42" s="255"/>
      <c r="K42" s="88"/>
      <c r="L42" s="89"/>
      <c r="M42" s="74">
        <f t="shared" si="10"/>
        <v>0</v>
      </c>
      <c r="N42" s="255"/>
      <c r="O42" s="66">
        <f t="shared" si="2"/>
        <v>0</v>
      </c>
      <c r="P42" s="67" t="str">
        <f t="shared" si="3"/>
        <v/>
      </c>
      <c r="Q42" s="68"/>
      <c r="R42" s="68"/>
      <c r="S42" s="69"/>
    </row>
    <row r="43" spans="1:19" s="21" customFormat="1" x14ac:dyDescent="0.35">
      <c r="A43" s="521"/>
      <c r="B43" s="71" t="s">
        <v>98</v>
      </c>
      <c r="C43" s="60"/>
      <c r="D43" s="61" t="s">
        <v>19</v>
      </c>
      <c r="E43" s="60"/>
      <c r="F43" s="27"/>
      <c r="G43" s="91">
        <v>0.56219178082191779</v>
      </c>
      <c r="H43" s="63">
        <v>1</v>
      </c>
      <c r="I43" s="74">
        <f>H43*G43</f>
        <v>0.56219178082191779</v>
      </c>
      <c r="J43" s="255"/>
      <c r="K43" s="91">
        <f>+$G$43</f>
        <v>0.56219178082191779</v>
      </c>
      <c r="L43" s="63">
        <v>1</v>
      </c>
      <c r="M43" s="74">
        <f>L43*K43</f>
        <v>0.56219178082191779</v>
      </c>
      <c r="N43" s="255"/>
      <c r="O43" s="66">
        <f t="shared" si="2"/>
        <v>0</v>
      </c>
      <c r="P43" s="67">
        <f t="shared" si="3"/>
        <v>0</v>
      </c>
      <c r="Q43" s="68"/>
      <c r="R43" s="68"/>
      <c r="S43" s="69"/>
    </row>
    <row r="44" spans="1:19" s="21" customFormat="1" x14ac:dyDescent="0.35">
      <c r="A44" s="521"/>
      <c r="B44" s="92" t="s">
        <v>39</v>
      </c>
      <c r="C44" s="93"/>
      <c r="D44" s="184"/>
      <c r="E44" s="183"/>
      <c r="F44" s="175"/>
      <c r="G44" s="95"/>
      <c r="H44" s="353"/>
      <c r="I44" s="187">
        <f>SUM(I36:I43)+I35</f>
        <v>116.34397178082193</v>
      </c>
      <c r="J44" s="255"/>
      <c r="K44" s="354"/>
      <c r="L44" s="353"/>
      <c r="M44" s="187">
        <f>SUM(M36:M43)+M35</f>
        <v>114.07397178082192</v>
      </c>
      <c r="N44" s="255"/>
      <c r="O44" s="179">
        <f t="shared" si="2"/>
        <v>-2.2700000000000102</v>
      </c>
      <c r="P44" s="180">
        <f t="shared" si="3"/>
        <v>-1.9511109731378411E-2</v>
      </c>
      <c r="Q44" s="68"/>
      <c r="R44" s="68"/>
      <c r="S44" s="69"/>
    </row>
    <row r="45" spans="1:19" s="21" customFormat="1" x14ac:dyDescent="0.35">
      <c r="A45" s="521"/>
      <c r="B45" s="98" t="s">
        <v>40</v>
      </c>
      <c r="C45" s="27"/>
      <c r="D45" s="61" t="s">
        <v>29</v>
      </c>
      <c r="E45" s="27"/>
      <c r="F45" s="27"/>
      <c r="G45" s="75">
        <v>7.9900000000000006E-3</v>
      </c>
      <c r="H45" s="99">
        <f>$G$18*(1+G71)</f>
        <v>2059</v>
      </c>
      <c r="I45" s="64">
        <f>H45*G45</f>
        <v>16.451410000000003</v>
      </c>
      <c r="J45" s="255"/>
      <c r="K45" s="75">
        <v>1.0137719232946473E-2</v>
      </c>
      <c r="L45" s="99">
        <f>$G$18*(1+K71)</f>
        <v>2059</v>
      </c>
      <c r="M45" s="64">
        <f>L45*K45</f>
        <v>20.873563900636789</v>
      </c>
      <c r="N45" s="255"/>
      <c r="O45" s="66">
        <f t="shared" si="2"/>
        <v>4.4221539006367863</v>
      </c>
      <c r="P45" s="67">
        <f t="shared" si="3"/>
        <v>0.26880090524987132</v>
      </c>
      <c r="Q45" s="68"/>
      <c r="R45" s="68"/>
      <c r="S45" s="69"/>
    </row>
    <row r="46" spans="1:19" s="21" customFormat="1" x14ac:dyDescent="0.35">
      <c r="A46" s="521"/>
      <c r="B46" s="98" t="s">
        <v>41</v>
      </c>
      <c r="C46" s="27"/>
      <c r="D46" s="61" t="s">
        <v>29</v>
      </c>
      <c r="E46" s="27"/>
      <c r="F46" s="27"/>
      <c r="G46" s="75">
        <v>5.9199999999999999E-3</v>
      </c>
      <c r="H46" s="100">
        <f>H45</f>
        <v>2059</v>
      </c>
      <c r="I46" s="64">
        <f>H46*G46</f>
        <v>12.18928</v>
      </c>
      <c r="J46" s="255"/>
      <c r="K46" s="75">
        <v>6.1994214827220855E-3</v>
      </c>
      <c r="L46" s="100">
        <f>L45</f>
        <v>2059</v>
      </c>
      <c r="M46" s="64">
        <f>L46*K46</f>
        <v>12.764608832924774</v>
      </c>
      <c r="N46" s="255"/>
      <c r="O46" s="66">
        <f t="shared" si="2"/>
        <v>0.57532883292477344</v>
      </c>
      <c r="P46" s="67">
        <f t="shared" si="3"/>
        <v>4.7199574784136014E-2</v>
      </c>
      <c r="Q46" s="68"/>
      <c r="R46" s="68"/>
      <c r="S46" s="69"/>
    </row>
    <row r="47" spans="1:19" s="21" customFormat="1" x14ac:dyDescent="0.35">
      <c r="A47" s="521"/>
      <c r="B47" s="92" t="s">
        <v>42</v>
      </c>
      <c r="C47" s="79"/>
      <c r="D47" s="94"/>
      <c r="E47" s="174"/>
      <c r="F47" s="355"/>
      <c r="G47" s="356"/>
      <c r="H47" s="190"/>
      <c r="I47" s="187">
        <f>SUM(I44:I46)</f>
        <v>144.98466178082194</v>
      </c>
      <c r="J47" s="255"/>
      <c r="K47" s="356"/>
      <c r="L47" s="190"/>
      <c r="M47" s="187">
        <f>SUM(M44:M46)</f>
        <v>147.71214451438348</v>
      </c>
      <c r="N47" s="255"/>
      <c r="O47" s="179">
        <f t="shared" si="2"/>
        <v>2.7274827335615441</v>
      </c>
      <c r="P47" s="180">
        <f t="shared" si="3"/>
        <v>1.8812215720341294E-2</v>
      </c>
      <c r="Q47" s="68"/>
      <c r="R47" s="68"/>
      <c r="S47" s="69"/>
    </row>
    <row r="48" spans="1:19" s="21" customFormat="1" x14ac:dyDescent="0.35">
      <c r="A48" s="521"/>
      <c r="B48" s="71" t="s">
        <v>62</v>
      </c>
      <c r="C48" s="60"/>
      <c r="D48" s="61" t="s">
        <v>29</v>
      </c>
      <c r="E48" s="60"/>
      <c r="F48" s="27"/>
      <c r="G48" s="103">
        <v>3.0000000000000001E-3</v>
      </c>
      <c r="H48" s="89">
        <f>H45</f>
        <v>2059</v>
      </c>
      <c r="I48" s="74">
        <f t="shared" ref="I48:I58" si="13">H48*G48</f>
        <v>6.1770000000000005</v>
      </c>
      <c r="J48" s="255"/>
      <c r="K48" s="103">
        <v>3.0000000000000001E-3</v>
      </c>
      <c r="L48" s="89">
        <f>L45</f>
        <v>2059</v>
      </c>
      <c r="M48" s="74">
        <f t="shared" ref="M48:M58" si="14">L48*K48</f>
        <v>6.1770000000000005</v>
      </c>
      <c r="N48" s="255"/>
      <c r="O48" s="66">
        <f t="shared" si="2"/>
        <v>0</v>
      </c>
      <c r="P48" s="67">
        <f t="shared" si="3"/>
        <v>0</v>
      </c>
      <c r="Q48" s="68"/>
      <c r="R48" s="68"/>
      <c r="S48" s="69"/>
    </row>
    <row r="49" spans="1:19" s="21" customFormat="1" x14ac:dyDescent="0.35">
      <c r="A49" s="521"/>
      <c r="B49" s="71" t="s">
        <v>63</v>
      </c>
      <c r="C49" s="60"/>
      <c r="D49" s="61" t="s">
        <v>29</v>
      </c>
      <c r="E49" s="60"/>
      <c r="F49" s="27"/>
      <c r="G49" s="103">
        <v>5.0000000000000001E-4</v>
      </c>
      <c r="H49" s="89">
        <f>H45</f>
        <v>2059</v>
      </c>
      <c r="I49" s="74">
        <f t="shared" si="13"/>
        <v>1.0295000000000001</v>
      </c>
      <c r="J49" s="255"/>
      <c r="K49" s="103">
        <v>5.0000000000000001E-4</v>
      </c>
      <c r="L49" s="89">
        <f>L45</f>
        <v>2059</v>
      </c>
      <c r="M49" s="74">
        <f t="shared" si="14"/>
        <v>1.0295000000000001</v>
      </c>
      <c r="N49" s="255"/>
      <c r="O49" s="66">
        <f t="shared" si="2"/>
        <v>0</v>
      </c>
      <c r="P49" s="67">
        <f t="shared" si="3"/>
        <v>0</v>
      </c>
      <c r="Q49" s="68"/>
      <c r="R49" s="68"/>
      <c r="S49" s="69"/>
    </row>
    <row r="50" spans="1:19" s="21" customFormat="1" x14ac:dyDescent="0.35">
      <c r="A50" s="521"/>
      <c r="B50" s="71" t="s">
        <v>45</v>
      </c>
      <c r="C50" s="60"/>
      <c r="D50" s="61" t="s">
        <v>29</v>
      </c>
      <c r="E50" s="60"/>
      <c r="F50" s="27"/>
      <c r="G50" s="103">
        <v>4.0000000000000002E-4</v>
      </c>
      <c r="H50" s="89">
        <f>+H45</f>
        <v>2059</v>
      </c>
      <c r="I50" s="74">
        <f t="shared" si="13"/>
        <v>0.8236</v>
      </c>
      <c r="J50" s="65"/>
      <c r="K50" s="103">
        <v>4.0000000000000002E-4</v>
      </c>
      <c r="L50" s="89">
        <f>+L45</f>
        <v>2059</v>
      </c>
      <c r="M50" s="74">
        <f t="shared" si="14"/>
        <v>0.8236</v>
      </c>
      <c r="N50" s="65"/>
      <c r="O50" s="66">
        <f t="shared" si="2"/>
        <v>0</v>
      </c>
      <c r="P50" s="67">
        <f t="shared" si="3"/>
        <v>0</v>
      </c>
      <c r="Q50" s="68"/>
      <c r="R50" s="68"/>
      <c r="S50" s="69"/>
    </row>
    <row r="51" spans="1:19" s="21" customFormat="1" x14ac:dyDescent="0.35">
      <c r="A51" s="521"/>
      <c r="B51" s="71" t="s">
        <v>64</v>
      </c>
      <c r="C51" s="60"/>
      <c r="D51" s="61" t="s">
        <v>19</v>
      </c>
      <c r="E51" s="60"/>
      <c r="F51" s="27"/>
      <c r="G51" s="104">
        <v>0.25</v>
      </c>
      <c r="H51" s="63">
        <v>1</v>
      </c>
      <c r="I51" s="64">
        <f t="shared" si="13"/>
        <v>0.25</v>
      </c>
      <c r="J51" s="65"/>
      <c r="K51" s="104">
        <v>0.25</v>
      </c>
      <c r="L51" s="63">
        <v>1</v>
      </c>
      <c r="M51" s="64">
        <f t="shared" si="14"/>
        <v>0.25</v>
      </c>
      <c r="N51" s="65"/>
      <c r="O51" s="66">
        <f t="shared" si="2"/>
        <v>0</v>
      </c>
      <c r="P51" s="67">
        <f t="shared" si="3"/>
        <v>0</v>
      </c>
      <c r="Q51" s="68"/>
      <c r="R51" s="68"/>
      <c r="S51" s="69"/>
    </row>
    <row r="52" spans="1:19" s="21" customFormat="1" x14ac:dyDescent="0.35">
      <c r="A52" s="521"/>
      <c r="B52" s="71" t="s">
        <v>47</v>
      </c>
      <c r="C52" s="60"/>
      <c r="D52" s="61" t="s">
        <v>29</v>
      </c>
      <c r="E52" s="60"/>
      <c r="F52" s="27"/>
      <c r="G52" s="103">
        <v>8.2000000000000003E-2</v>
      </c>
      <c r="H52" s="89">
        <f>D136*$G$18</f>
        <v>1280</v>
      </c>
      <c r="I52" s="74">
        <f t="shared" si="13"/>
        <v>104.96000000000001</v>
      </c>
      <c r="J52" s="65"/>
      <c r="K52" s="103">
        <v>8.2000000000000003E-2</v>
      </c>
      <c r="L52" s="89">
        <f>+$H$52</f>
        <v>1280</v>
      </c>
      <c r="M52" s="74">
        <f t="shared" si="14"/>
        <v>104.96000000000001</v>
      </c>
      <c r="N52" s="65"/>
      <c r="O52" s="66">
        <f t="shared" si="2"/>
        <v>0</v>
      </c>
      <c r="P52" s="67">
        <f t="shared" si="3"/>
        <v>0</v>
      </c>
      <c r="Q52" s="68"/>
      <c r="R52" s="68"/>
      <c r="S52" s="69"/>
    </row>
    <row r="53" spans="1:19" s="21" customFormat="1" x14ac:dyDescent="0.35">
      <c r="A53" s="521"/>
      <c r="B53" s="71" t="s">
        <v>48</v>
      </c>
      <c r="C53" s="60"/>
      <c r="D53" s="61" t="s">
        <v>29</v>
      </c>
      <c r="E53" s="60"/>
      <c r="F53" s="27"/>
      <c r="G53" s="103">
        <v>0.113</v>
      </c>
      <c r="H53" s="89">
        <f t="shared" ref="H53:H54" si="15">D137*$G$18</f>
        <v>360</v>
      </c>
      <c r="I53" s="74">
        <f t="shared" si="13"/>
        <v>40.68</v>
      </c>
      <c r="J53" s="65"/>
      <c r="K53" s="103">
        <v>0.113</v>
      </c>
      <c r="L53" s="89">
        <f>+$H$53</f>
        <v>360</v>
      </c>
      <c r="M53" s="74">
        <f t="shared" si="14"/>
        <v>40.68</v>
      </c>
      <c r="N53" s="65"/>
      <c r="O53" s="66">
        <f t="shared" si="2"/>
        <v>0</v>
      </c>
      <c r="P53" s="67">
        <f t="shared" si="3"/>
        <v>0</v>
      </c>
      <c r="Q53" s="68"/>
      <c r="R53" s="68"/>
      <c r="S53" s="69"/>
    </row>
    <row r="54" spans="1:19" s="21" customFormat="1" x14ac:dyDescent="0.35">
      <c r="A54" s="521"/>
      <c r="B54" s="71" t="s">
        <v>49</v>
      </c>
      <c r="C54" s="60"/>
      <c r="D54" s="61" t="s">
        <v>29</v>
      </c>
      <c r="E54" s="60"/>
      <c r="F54" s="27"/>
      <c r="G54" s="103">
        <v>0.17</v>
      </c>
      <c r="H54" s="89">
        <f t="shared" si="15"/>
        <v>360</v>
      </c>
      <c r="I54" s="74">
        <f t="shared" si="13"/>
        <v>61.2</v>
      </c>
      <c r="J54" s="65"/>
      <c r="K54" s="103">
        <v>0.17</v>
      </c>
      <c r="L54" s="89">
        <f>+$H$53</f>
        <v>360</v>
      </c>
      <c r="M54" s="74">
        <f t="shared" si="14"/>
        <v>61.2</v>
      </c>
      <c r="N54" s="65"/>
      <c r="O54" s="66">
        <f t="shared" si="2"/>
        <v>0</v>
      </c>
      <c r="P54" s="67">
        <f t="shared" si="3"/>
        <v>0</v>
      </c>
      <c r="Q54" s="68"/>
      <c r="R54" s="68"/>
      <c r="S54" s="69"/>
    </row>
    <row r="55" spans="1:19" s="21" customFormat="1" x14ac:dyDescent="0.35">
      <c r="A55" s="521"/>
      <c r="B55" s="71" t="s">
        <v>50</v>
      </c>
      <c r="C55" s="60"/>
      <c r="D55" s="61" t="s">
        <v>29</v>
      </c>
      <c r="E55" s="60"/>
      <c r="F55" s="27"/>
      <c r="G55" s="103">
        <v>9.8000000000000004E-2</v>
      </c>
      <c r="H55" s="89">
        <f>IF(AND($L$1=1, $G$18&gt;=600), 600, IF(AND($L$1=1, AND($G$18&lt;600, $G$18&gt;=0)), $G$18, IF(AND($L$1=2, $G$18&gt;=1000), 1000, IF(AND($L$1=2, AND($G$18&lt;1000, $G$18&gt;=0)), $G$18))))</f>
        <v>600</v>
      </c>
      <c r="I55" s="74">
        <f t="shared" si="13"/>
        <v>58.800000000000004</v>
      </c>
      <c r="J55" s="65"/>
      <c r="K55" s="103">
        <v>9.8000000000000004E-2</v>
      </c>
      <c r="L55" s="89">
        <f>H55</f>
        <v>600</v>
      </c>
      <c r="M55" s="74">
        <f t="shared" si="14"/>
        <v>58.800000000000004</v>
      </c>
      <c r="N55" s="65"/>
      <c r="O55" s="66">
        <f t="shared" si="2"/>
        <v>0</v>
      </c>
      <c r="P55" s="67">
        <f t="shared" si="3"/>
        <v>0</v>
      </c>
      <c r="Q55" s="68"/>
      <c r="R55" s="68"/>
      <c r="S55" s="69"/>
    </row>
    <row r="56" spans="1:19" s="21" customFormat="1" x14ac:dyDescent="0.35">
      <c r="A56" s="521"/>
      <c r="B56" s="71" t="s">
        <v>51</v>
      </c>
      <c r="C56" s="60"/>
      <c r="D56" s="61" t="s">
        <v>29</v>
      </c>
      <c r="E56" s="60"/>
      <c r="F56" s="27"/>
      <c r="G56" s="103">
        <v>0.115</v>
      </c>
      <c r="H56" s="89">
        <f>IF(AND($L$1=1, $G$18&gt;=600), $G$18-600, IF(AND($L$1=1, AND($G$18&lt;600, $G$18&gt;=0)), 0, IF(AND($L$1=2, $G$18&gt;=1000), $G$18-1000, IF(AND($L$1=2, AND($G$18&lt;1000, $G$18&gt;=0)), 0))))</f>
        <v>1400</v>
      </c>
      <c r="I56" s="74">
        <f t="shared" si="13"/>
        <v>161</v>
      </c>
      <c r="J56" s="65"/>
      <c r="K56" s="103">
        <v>0.115</v>
      </c>
      <c r="L56" s="89">
        <f>H56</f>
        <v>1400</v>
      </c>
      <c r="M56" s="74">
        <f t="shared" si="14"/>
        <v>161</v>
      </c>
      <c r="N56" s="65"/>
      <c r="O56" s="66">
        <f t="shared" si="2"/>
        <v>0</v>
      </c>
      <c r="P56" s="67">
        <f t="shared" si="3"/>
        <v>0</v>
      </c>
      <c r="Q56" s="68"/>
      <c r="R56" s="68"/>
      <c r="S56" s="69"/>
    </row>
    <row r="57" spans="1:19" s="21" customFormat="1" x14ac:dyDescent="0.35">
      <c r="A57" s="521"/>
      <c r="B57" s="71" t="s">
        <v>52</v>
      </c>
      <c r="C57" s="60"/>
      <c r="D57" s="61" t="s">
        <v>29</v>
      </c>
      <c r="E57" s="60"/>
      <c r="F57" s="27"/>
      <c r="G57" s="103">
        <v>0.26889999999999997</v>
      </c>
      <c r="H57" s="89"/>
      <c r="I57" s="74">
        <f t="shared" si="13"/>
        <v>0</v>
      </c>
      <c r="J57" s="65"/>
      <c r="K57" s="103">
        <v>0.26889999999999997</v>
      </c>
      <c r="L57" s="89"/>
      <c r="M57" s="74">
        <f t="shared" si="14"/>
        <v>0</v>
      </c>
      <c r="N57" s="65"/>
      <c r="O57" s="66">
        <f t="shared" si="2"/>
        <v>0</v>
      </c>
      <c r="P57" s="67" t="str">
        <f t="shared" si="3"/>
        <v/>
      </c>
      <c r="Q57" s="68"/>
      <c r="R57" s="68"/>
      <c r="S57" s="69"/>
    </row>
    <row r="58" spans="1:19" s="21" customFormat="1" ht="15" thickBot="1" x14ac:dyDescent="0.4">
      <c r="A58" s="521"/>
      <c r="B58" s="71" t="s">
        <v>53</v>
      </c>
      <c r="C58" s="60"/>
      <c r="D58" s="61" t="s">
        <v>29</v>
      </c>
      <c r="E58" s="60"/>
      <c r="F58" s="27"/>
      <c r="G58" s="103">
        <v>0.26889999999999997</v>
      </c>
      <c r="H58" s="89"/>
      <c r="I58" s="74">
        <f t="shared" si="13"/>
        <v>0</v>
      </c>
      <c r="J58" s="65"/>
      <c r="K58" s="103">
        <v>0.26889999999999997</v>
      </c>
      <c r="L58" s="89"/>
      <c r="M58" s="74">
        <f t="shared" si="14"/>
        <v>0</v>
      </c>
      <c r="N58" s="65"/>
      <c r="O58" s="66">
        <f t="shared" si="2"/>
        <v>0</v>
      </c>
      <c r="P58" s="67" t="str">
        <f t="shared" si="3"/>
        <v/>
      </c>
      <c r="Q58" s="68"/>
      <c r="R58" s="68"/>
      <c r="S58" s="69"/>
    </row>
    <row r="59" spans="1:19" ht="15" thickBot="1" x14ac:dyDescent="0.4">
      <c r="A59" s="447"/>
      <c r="B59" s="357"/>
      <c r="C59" s="293"/>
      <c r="D59" s="294"/>
      <c r="E59" s="293"/>
      <c r="F59" s="295"/>
      <c r="G59" s="296"/>
      <c r="H59" s="297"/>
      <c r="I59" s="298"/>
      <c r="J59" s="295"/>
      <c r="K59" s="296"/>
      <c r="L59" s="297"/>
      <c r="M59" s="298"/>
      <c r="N59" s="295"/>
      <c r="O59" s="299"/>
      <c r="P59" s="300"/>
      <c r="Q59" s="233"/>
      <c r="R59" s="233"/>
    </row>
    <row r="60" spans="1:19" x14ac:dyDescent="0.35">
      <c r="A60" s="447"/>
      <c r="B60" s="301" t="s">
        <v>54</v>
      </c>
      <c r="C60" s="253"/>
      <c r="D60" s="302"/>
      <c r="E60" s="253"/>
      <c r="F60" s="303"/>
      <c r="G60" s="304"/>
      <c r="H60" s="304"/>
      <c r="I60" s="305">
        <f>SUM(I48:I54,I47)</f>
        <v>360.10476178082195</v>
      </c>
      <c r="J60" s="306"/>
      <c r="K60" s="304"/>
      <c r="L60" s="304"/>
      <c r="M60" s="305">
        <f>SUM(M48:M54,M47)</f>
        <v>362.83224451438355</v>
      </c>
      <c r="N60" s="306"/>
      <c r="O60" s="307">
        <f>M60-I60</f>
        <v>2.727482733561601</v>
      </c>
      <c r="P60" s="308">
        <f>IF(OR(I60=0,M60=0),"",(O60/I60))</f>
        <v>7.5741368152795648E-3</v>
      </c>
      <c r="Q60" s="233"/>
      <c r="R60" s="233"/>
    </row>
    <row r="61" spans="1:19" x14ac:dyDescent="0.35">
      <c r="A61" s="447"/>
      <c r="B61" s="301" t="s">
        <v>55</v>
      </c>
      <c r="C61" s="253"/>
      <c r="D61" s="302"/>
      <c r="E61" s="253"/>
      <c r="F61" s="303"/>
      <c r="G61" s="309">
        <v>-0.189</v>
      </c>
      <c r="H61" s="310"/>
      <c r="I61" s="259">
        <f>+I60*G61</f>
        <v>-68.059799976575349</v>
      </c>
      <c r="J61" s="306"/>
      <c r="K61" s="309">
        <f>$G61</f>
        <v>-0.189</v>
      </c>
      <c r="L61" s="310"/>
      <c r="M61" s="259">
        <f>+M60*K61</f>
        <v>-68.575294213218484</v>
      </c>
      <c r="N61" s="306"/>
      <c r="O61" s="259">
        <f>M61-I61</f>
        <v>-0.51549423664313565</v>
      </c>
      <c r="P61" s="260">
        <f>IF(OR(I61=0,M61=0),"",(O61/I61))</f>
        <v>7.5741368152794624E-3</v>
      </c>
      <c r="Q61" s="233"/>
      <c r="R61" s="233"/>
    </row>
    <row r="62" spans="1:19" x14ac:dyDescent="0.35">
      <c r="A62" s="447"/>
      <c r="B62" s="311" t="s">
        <v>56</v>
      </c>
      <c r="C62" s="253"/>
      <c r="D62" s="302"/>
      <c r="E62" s="253"/>
      <c r="F62" s="257"/>
      <c r="G62" s="312">
        <v>0.13</v>
      </c>
      <c r="H62" s="257"/>
      <c r="I62" s="259">
        <f>I60*G62</f>
        <v>46.813619031506853</v>
      </c>
      <c r="J62" s="313"/>
      <c r="K62" s="312">
        <v>0.13</v>
      </c>
      <c r="L62" s="257"/>
      <c r="M62" s="259">
        <f>M60*K62</f>
        <v>47.168191786869862</v>
      </c>
      <c r="N62" s="313"/>
      <c r="O62" s="259">
        <f>M62-I62</f>
        <v>0.3545727553630087</v>
      </c>
      <c r="P62" s="260">
        <f>IF(OR(I62=0,M62=0),"",(O62/I62))</f>
        <v>7.5741368152795769E-3</v>
      </c>
      <c r="Q62" s="233"/>
      <c r="R62" s="233"/>
    </row>
    <row r="63" spans="1:19" ht="15" thickBot="1" x14ac:dyDescent="0.4">
      <c r="A63" s="447"/>
      <c r="B63" s="553" t="s">
        <v>57</v>
      </c>
      <c r="C63" s="553"/>
      <c r="D63" s="553"/>
      <c r="E63" s="314"/>
      <c r="F63" s="315"/>
      <c r="G63" s="315"/>
      <c r="H63" s="315"/>
      <c r="I63" s="316">
        <f>SUM(I60:I62)</f>
        <v>338.85858083575346</v>
      </c>
      <c r="J63" s="317"/>
      <c r="K63" s="315"/>
      <c r="L63" s="315"/>
      <c r="M63" s="316">
        <f>SUM(M60:M62)</f>
        <v>341.42514208803487</v>
      </c>
      <c r="N63" s="317"/>
      <c r="O63" s="318">
        <f>M63-I63</f>
        <v>2.5665612522814172</v>
      </c>
      <c r="P63" s="319">
        <f>IF(OR(I63=0,M63=0),"",(O63/I63))</f>
        <v>7.574136815279419E-3</v>
      </c>
      <c r="Q63" s="233"/>
      <c r="R63" s="233"/>
    </row>
    <row r="64" spans="1:19" ht="15" thickBot="1" x14ac:dyDescent="0.4">
      <c r="A64" s="527"/>
      <c r="B64" s="360"/>
      <c r="C64" s="361"/>
      <c r="D64" s="362"/>
      <c r="E64" s="361"/>
      <c r="F64" s="363"/>
      <c r="G64" s="296"/>
      <c r="H64" s="364"/>
      <c r="I64" s="365"/>
      <c r="J64" s="381"/>
      <c r="K64" s="296"/>
      <c r="L64" s="364"/>
      <c r="M64" s="365"/>
      <c r="N64" s="381"/>
      <c r="O64" s="366"/>
      <c r="P64" s="300"/>
      <c r="Q64" s="233"/>
      <c r="R64" s="233"/>
    </row>
    <row r="65" spans="1:19" x14ac:dyDescent="0.35">
      <c r="A65" s="527"/>
      <c r="B65" s="367" t="s">
        <v>65</v>
      </c>
      <c r="C65" s="368"/>
      <c r="D65" s="369"/>
      <c r="E65" s="368"/>
      <c r="F65" s="370"/>
      <c r="G65" s="371"/>
      <c r="H65" s="371"/>
      <c r="I65" s="372">
        <f>SUM(I55:I56,I47,I48:I51)</f>
        <v>373.06476178082193</v>
      </c>
      <c r="J65" s="373"/>
      <c r="K65" s="371"/>
      <c r="L65" s="371"/>
      <c r="M65" s="372">
        <f>SUM(M55:M56,M47,M48:M51)</f>
        <v>375.79224451438353</v>
      </c>
      <c r="N65" s="373"/>
      <c r="O65" s="307">
        <f>M65-I65</f>
        <v>2.727482733561601</v>
      </c>
      <c r="P65" s="308">
        <f>IF(OR(I65=0,M65=0),"",(O65/I65))</f>
        <v>7.3110167804163063E-3</v>
      </c>
      <c r="Q65" s="233"/>
    </row>
    <row r="66" spans="1:19" x14ac:dyDescent="0.35">
      <c r="A66" s="527"/>
      <c r="B66" s="301" t="s">
        <v>55</v>
      </c>
      <c r="C66" s="253"/>
      <c r="D66" s="302"/>
      <c r="E66" s="253"/>
      <c r="F66" s="303"/>
      <c r="G66" s="309">
        <v>-0.189</v>
      </c>
      <c r="H66" s="310"/>
      <c r="I66" s="259">
        <f>+I65*G66</f>
        <v>-70.509239976575344</v>
      </c>
      <c r="J66" s="306"/>
      <c r="K66" s="309">
        <f>$G66</f>
        <v>-0.189</v>
      </c>
      <c r="L66" s="310"/>
      <c r="M66" s="259">
        <f>+M65*K66</f>
        <v>-71.024734213218494</v>
      </c>
      <c r="N66" s="306"/>
      <c r="O66" s="259">
        <f>M66-I66</f>
        <v>-0.51549423664314986</v>
      </c>
      <c r="P66" s="260">
        <f>IF(OR(I66=0,M66=0),"",(O66/I66))</f>
        <v>7.3110167804164095E-3</v>
      </c>
      <c r="Q66" s="233"/>
    </row>
    <row r="67" spans="1:19" x14ac:dyDescent="0.35">
      <c r="A67" s="527"/>
      <c r="B67" s="441" t="s">
        <v>56</v>
      </c>
      <c r="C67" s="368"/>
      <c r="D67" s="369"/>
      <c r="E67" s="368"/>
      <c r="F67" s="374"/>
      <c r="G67" s="375">
        <v>0.13</v>
      </c>
      <c r="H67" s="376"/>
      <c r="I67" s="377">
        <f>I65*G67</f>
        <v>48.498419031506849</v>
      </c>
      <c r="J67" s="378"/>
      <c r="K67" s="375">
        <v>0.13</v>
      </c>
      <c r="L67" s="376"/>
      <c r="M67" s="377">
        <f>M65*K67</f>
        <v>48.852991786869858</v>
      </c>
      <c r="N67" s="378"/>
      <c r="O67" s="259">
        <f>M67-I67</f>
        <v>0.3545727553630087</v>
      </c>
      <c r="P67" s="260">
        <f>IF(OR(I67=0,M67=0),"",(O67/I67))</f>
        <v>7.3110167804163184E-3</v>
      </c>
      <c r="Q67" s="233"/>
    </row>
    <row r="68" spans="1:19" ht="15" thickBot="1" x14ac:dyDescent="0.4">
      <c r="A68" s="527"/>
      <c r="B68" s="555" t="s">
        <v>66</v>
      </c>
      <c r="C68" s="555"/>
      <c r="D68" s="555"/>
      <c r="E68" s="379"/>
      <c r="F68" s="315"/>
      <c r="G68" s="315"/>
      <c r="H68" s="315"/>
      <c r="I68" s="380">
        <f>SUM(I65:I67)</f>
        <v>351.05394083575345</v>
      </c>
      <c r="J68" s="317"/>
      <c r="K68" s="315"/>
      <c r="L68" s="315"/>
      <c r="M68" s="380">
        <f>SUM(M65:M67)</f>
        <v>353.62050208803487</v>
      </c>
      <c r="N68" s="317"/>
      <c r="O68" s="318">
        <f>M68-I68</f>
        <v>2.5665612522814172</v>
      </c>
      <c r="P68" s="319">
        <f>IF(OR(I68=0,M68=0),"",(O68/I68))</f>
        <v>7.3110167804161649E-3</v>
      </c>
      <c r="Q68" s="233"/>
    </row>
    <row r="69" spans="1:19" ht="15" thickBot="1" x14ac:dyDescent="0.4">
      <c r="A69" s="527"/>
      <c r="B69" s="360"/>
      <c r="C69" s="361"/>
      <c r="D69" s="362"/>
      <c r="E69" s="361"/>
      <c r="F69" s="381"/>
      <c r="G69" s="382"/>
      <c r="H69" s="383"/>
      <c r="I69" s="384"/>
      <c r="J69" s="363"/>
      <c r="K69" s="382"/>
      <c r="L69" s="383"/>
      <c r="M69" s="384"/>
      <c r="N69" s="381"/>
      <c r="O69" s="366"/>
      <c r="P69" s="385"/>
      <c r="Q69" s="233"/>
    </row>
    <row r="70" spans="1:19" x14ac:dyDescent="0.35">
      <c r="A70" s="447"/>
      <c r="B70" s="339"/>
      <c r="C70" s="227"/>
      <c r="D70" s="228"/>
      <c r="E70" s="227"/>
      <c r="F70" s="227"/>
      <c r="G70" s="227"/>
      <c r="H70" s="227"/>
      <c r="I70" s="243"/>
      <c r="J70" s="227"/>
      <c r="K70" s="227"/>
      <c r="L70" s="227"/>
      <c r="M70" s="243"/>
      <c r="N70" s="227"/>
      <c r="O70" s="227"/>
      <c r="P70" s="227"/>
      <c r="Q70" s="233"/>
    </row>
    <row r="71" spans="1:19" x14ac:dyDescent="0.35">
      <c r="A71" s="447"/>
      <c r="B71" s="343" t="s">
        <v>59</v>
      </c>
      <c r="C71" s="227"/>
      <c r="D71" s="228"/>
      <c r="E71" s="227"/>
      <c r="F71" s="227"/>
      <c r="G71" s="330">
        <v>2.9499999999999998E-2</v>
      </c>
      <c r="H71" s="227"/>
      <c r="I71" s="227"/>
      <c r="J71" s="227"/>
      <c r="K71" s="330">
        <v>2.9499999999999998E-2</v>
      </c>
      <c r="L71" s="227"/>
      <c r="M71" s="227"/>
      <c r="N71" s="227"/>
      <c r="O71" s="227"/>
      <c r="P71" s="227"/>
      <c r="Q71" s="233"/>
      <c r="R71" s="233"/>
    </row>
    <row r="72" spans="1:19" x14ac:dyDescent="0.35">
      <c r="A72" s="447"/>
      <c r="B72" s="339"/>
      <c r="C72" s="227"/>
      <c r="D72" s="228"/>
      <c r="E72" s="227"/>
      <c r="F72" s="227"/>
      <c r="G72" s="227"/>
      <c r="H72" s="227"/>
      <c r="I72" s="227"/>
      <c r="J72" s="227"/>
    </row>
    <row r="73" spans="1:19" ht="18" x14ac:dyDescent="0.4">
      <c r="A73" s="447"/>
      <c r="B73" s="550" t="s">
        <v>0</v>
      </c>
      <c r="C73" s="550"/>
      <c r="D73" s="550"/>
      <c r="E73" s="550"/>
      <c r="F73" s="550"/>
      <c r="G73" s="550"/>
      <c r="H73" s="550"/>
      <c r="I73" s="550"/>
      <c r="J73" s="550"/>
    </row>
    <row r="74" spans="1:19" ht="18" x14ac:dyDescent="0.4">
      <c r="A74" s="447"/>
      <c r="B74" s="550" t="s">
        <v>1</v>
      </c>
      <c r="C74" s="550"/>
      <c r="D74" s="550"/>
      <c r="E74" s="550"/>
      <c r="F74" s="550"/>
      <c r="G74" s="550"/>
      <c r="H74" s="550"/>
      <c r="I74" s="550"/>
      <c r="J74" s="550"/>
    </row>
    <row r="75" spans="1:19" x14ac:dyDescent="0.35">
      <c r="A75" s="447"/>
      <c r="B75" s="339"/>
      <c r="C75" s="227"/>
      <c r="D75" s="228"/>
      <c r="E75" s="227"/>
      <c r="F75" s="227"/>
      <c r="G75" s="227"/>
      <c r="H75" s="227"/>
    </row>
    <row r="76" spans="1:19" x14ac:dyDescent="0.35">
      <c r="A76" s="447"/>
      <c r="B76" s="339"/>
      <c r="C76" s="227"/>
      <c r="D76" s="228"/>
      <c r="E76" s="227"/>
      <c r="F76" s="227"/>
      <c r="G76" s="227"/>
      <c r="H76" s="227"/>
    </row>
    <row r="77" spans="1:19" ht="15.5" x14ac:dyDescent="0.35">
      <c r="A77" s="447"/>
      <c r="B77" s="229" t="s">
        <v>2</v>
      </c>
      <c r="C77" s="227"/>
      <c r="D77" s="386" t="s">
        <v>61</v>
      </c>
      <c r="E77" s="331"/>
      <c r="F77" s="331"/>
      <c r="G77" s="331"/>
      <c r="H77" s="331"/>
      <c r="I77" s="331"/>
      <c r="J77" s="331"/>
      <c r="K77" s="274"/>
      <c r="L77" s="274"/>
      <c r="M77" s="274"/>
    </row>
    <row r="78" spans="1:19" ht="15.5" x14ac:dyDescent="0.35">
      <c r="A78" s="447"/>
      <c r="B78" s="230"/>
      <c r="C78" s="227"/>
      <c r="D78" s="231"/>
      <c r="E78" s="231"/>
      <c r="F78" s="232"/>
      <c r="G78" s="232"/>
      <c r="H78" s="232"/>
      <c r="I78" s="232"/>
      <c r="J78" s="232"/>
      <c r="K78" s="233"/>
      <c r="L78" s="233"/>
      <c r="M78" s="232"/>
      <c r="N78" s="233"/>
      <c r="O78" s="233"/>
      <c r="P78" s="233"/>
      <c r="Q78" s="233"/>
      <c r="R78" s="233"/>
      <c r="S78" s="233"/>
    </row>
    <row r="79" spans="1:19" ht="15.5" x14ac:dyDescent="0.35">
      <c r="A79" s="447"/>
      <c r="B79" s="229" t="s">
        <v>4</v>
      </c>
      <c r="C79" s="227"/>
      <c r="D79" s="234" t="s">
        <v>5</v>
      </c>
      <c r="E79" s="231"/>
      <c r="F79" s="232"/>
      <c r="G79" s="233"/>
      <c r="H79" s="232"/>
      <c r="I79" s="235"/>
      <c r="J79" s="232"/>
      <c r="K79" s="236"/>
      <c r="L79" s="233"/>
      <c r="M79" s="235"/>
      <c r="N79" s="233"/>
      <c r="O79" s="237"/>
      <c r="P79" s="238"/>
      <c r="Q79" s="233"/>
      <c r="R79" s="233"/>
      <c r="S79" s="233"/>
    </row>
    <row r="80" spans="1:19" ht="15.5" x14ac:dyDescent="0.35">
      <c r="A80" s="447"/>
      <c r="B80" s="345"/>
      <c r="C80" s="227"/>
      <c r="D80" s="231"/>
      <c r="E80" s="231"/>
      <c r="F80" s="231"/>
      <c r="G80" s="231"/>
      <c r="H80" s="231"/>
      <c r="I80" s="231"/>
      <c r="J80" s="231"/>
    </row>
    <row r="81" spans="1:23" x14ac:dyDescent="0.35">
      <c r="A81" s="447"/>
      <c r="B81" s="345"/>
      <c r="C81" s="227"/>
      <c r="D81" s="240" t="s">
        <v>6</v>
      </c>
      <c r="E81" s="241"/>
      <c r="F81" s="227"/>
      <c r="G81" s="242">
        <v>2800</v>
      </c>
      <c r="H81" s="241" t="s">
        <v>7</v>
      </c>
      <c r="I81" s="227"/>
      <c r="J81" s="227"/>
    </row>
    <row r="82" spans="1:23" x14ac:dyDescent="0.35">
      <c r="A82" s="447"/>
      <c r="B82" s="345"/>
      <c r="C82" s="227"/>
      <c r="D82" s="228"/>
      <c r="E82" s="227"/>
      <c r="F82" s="227"/>
      <c r="G82" s="227"/>
      <c r="H82" s="227"/>
      <c r="I82" s="227"/>
      <c r="J82" s="227"/>
    </row>
    <row r="83" spans="1:23" s="21" customFormat="1" x14ac:dyDescent="0.35">
      <c r="A83" s="521"/>
      <c r="B83" s="387"/>
      <c r="C83" s="19"/>
      <c r="D83" s="53"/>
      <c r="E83" s="52"/>
      <c r="F83" s="19"/>
      <c r="G83" s="541" t="s">
        <v>8</v>
      </c>
      <c r="H83" s="552"/>
      <c r="I83" s="542"/>
      <c r="J83" s="19"/>
      <c r="K83" s="541" t="s">
        <v>9</v>
      </c>
      <c r="L83" s="552"/>
      <c r="M83" s="542"/>
      <c r="N83" s="19"/>
      <c r="O83" s="541" t="s">
        <v>10</v>
      </c>
      <c r="P83" s="542"/>
      <c r="Q83" s="39"/>
      <c r="R83" s="39"/>
    </row>
    <row r="84" spans="1:23" x14ac:dyDescent="0.35">
      <c r="A84" s="447"/>
      <c r="B84" s="388"/>
      <c r="C84" s="227"/>
      <c r="D84" s="557" t="s">
        <v>11</v>
      </c>
      <c r="E84" s="389"/>
      <c r="F84" s="227"/>
      <c r="G84" s="390" t="s">
        <v>12</v>
      </c>
      <c r="H84" s="391" t="s">
        <v>13</v>
      </c>
      <c r="I84" s="392" t="s">
        <v>14</v>
      </c>
      <c r="J84" s="227"/>
      <c r="K84" s="390" t="s">
        <v>12</v>
      </c>
      <c r="L84" s="391" t="s">
        <v>13</v>
      </c>
      <c r="M84" s="392" t="s">
        <v>14</v>
      </c>
      <c r="N84" s="227"/>
      <c r="O84" s="558" t="s">
        <v>15</v>
      </c>
      <c r="P84" s="559" t="s">
        <v>16</v>
      </c>
      <c r="Q84" s="233"/>
      <c r="R84" s="233"/>
    </row>
    <row r="85" spans="1:23" x14ac:dyDescent="0.35">
      <c r="A85" s="447"/>
      <c r="B85" s="388"/>
      <c r="C85" s="227"/>
      <c r="D85" s="544"/>
      <c r="E85" s="389"/>
      <c r="F85" s="227"/>
      <c r="G85" s="393" t="s">
        <v>17</v>
      </c>
      <c r="H85" s="394"/>
      <c r="I85" s="394" t="s">
        <v>17</v>
      </c>
      <c r="J85" s="227"/>
      <c r="K85" s="393" t="s">
        <v>17</v>
      </c>
      <c r="L85" s="394"/>
      <c r="M85" s="394" t="s">
        <v>17</v>
      </c>
      <c r="N85" s="227"/>
      <c r="O85" s="546"/>
      <c r="P85" s="548"/>
      <c r="Q85" s="233"/>
      <c r="R85" s="233"/>
    </row>
    <row r="86" spans="1:23" s="21" customFormat="1" x14ac:dyDescent="0.35">
      <c r="A86" s="521"/>
      <c r="B86" s="59" t="s">
        <v>18</v>
      </c>
      <c r="C86" s="60"/>
      <c r="D86" s="61" t="s">
        <v>19</v>
      </c>
      <c r="E86" s="60"/>
      <c r="F86" s="27"/>
      <c r="G86" s="62">
        <v>38.68</v>
      </c>
      <c r="H86" s="63">
        <v>1</v>
      </c>
      <c r="I86" s="64">
        <f t="shared" ref="I86:I95" si="16">H86*G86</f>
        <v>38.68</v>
      </c>
      <c r="J86" s="65"/>
      <c r="K86" s="62">
        <v>39.14</v>
      </c>
      <c r="L86" s="63">
        <v>1</v>
      </c>
      <c r="M86" s="64">
        <f t="shared" ref="M86:M95" si="17">L86*K86</f>
        <v>39.14</v>
      </c>
      <c r="N86" s="65"/>
      <c r="O86" s="66">
        <f t="shared" ref="O86:O121" si="18">M86-I86</f>
        <v>0.46000000000000085</v>
      </c>
      <c r="P86" s="67">
        <f t="shared" ref="P86:P121" si="19">IF(OR(I86=0,M86=0),"",(O86/I86))</f>
        <v>1.1892450879007262E-2</v>
      </c>
      <c r="Q86" s="68"/>
      <c r="R86" s="68"/>
      <c r="S86" s="69"/>
    </row>
    <row r="87" spans="1:23" x14ac:dyDescent="0.35">
      <c r="A87" s="447"/>
      <c r="B87" s="252" t="s">
        <v>20</v>
      </c>
      <c r="C87" s="253"/>
      <c r="D87" s="254" t="s">
        <v>29</v>
      </c>
      <c r="E87" s="253"/>
      <c r="F87" s="255"/>
      <c r="G87" s="348">
        <v>1.8000000000000001E-4</v>
      </c>
      <c r="H87" s="349">
        <f>$G$81</f>
        <v>2800</v>
      </c>
      <c r="I87" s="258">
        <f t="shared" si="16"/>
        <v>0.504</v>
      </c>
      <c r="J87" s="255"/>
      <c r="K87" s="348">
        <v>1.8000000000000001E-4</v>
      </c>
      <c r="L87" s="349">
        <f>$G$81</f>
        <v>2800</v>
      </c>
      <c r="M87" s="258">
        <f t="shared" si="17"/>
        <v>0.504</v>
      </c>
      <c r="N87" s="255"/>
      <c r="O87" s="259">
        <f t="shared" si="18"/>
        <v>0</v>
      </c>
      <c r="P87" s="260">
        <f t="shared" si="19"/>
        <v>0</v>
      </c>
      <c r="Q87" s="233"/>
      <c r="R87" s="233"/>
    </row>
    <row r="88" spans="1:23" x14ac:dyDescent="0.35">
      <c r="A88" s="447"/>
      <c r="B88" s="252" t="s">
        <v>21</v>
      </c>
      <c r="C88" s="253"/>
      <c r="D88" s="254" t="s">
        <v>19</v>
      </c>
      <c r="E88" s="253"/>
      <c r="F88" s="255"/>
      <c r="G88" s="262">
        <v>-0.13</v>
      </c>
      <c r="H88" s="349">
        <v>1</v>
      </c>
      <c r="I88" s="258">
        <f t="shared" si="16"/>
        <v>-0.13</v>
      </c>
      <c r="J88" s="255"/>
      <c r="K88" s="256">
        <v>-0.13</v>
      </c>
      <c r="L88" s="349">
        <v>1</v>
      </c>
      <c r="M88" s="258">
        <f t="shared" si="17"/>
        <v>-0.13</v>
      </c>
      <c r="N88" s="255"/>
      <c r="O88" s="259">
        <f t="shared" si="18"/>
        <v>0</v>
      </c>
      <c r="P88" s="260">
        <f t="shared" si="19"/>
        <v>0</v>
      </c>
      <c r="Q88" s="233"/>
      <c r="R88" s="233"/>
    </row>
    <row r="89" spans="1:23" x14ac:dyDescent="0.35">
      <c r="A89" s="447"/>
      <c r="B89" s="252" t="s">
        <v>22</v>
      </c>
      <c r="C89" s="253"/>
      <c r="D89" s="254" t="s">
        <v>29</v>
      </c>
      <c r="E89" s="253"/>
      <c r="F89" s="255"/>
      <c r="G89" s="348">
        <v>-2.48E-3</v>
      </c>
      <c r="H89" s="349">
        <f t="shared" ref="H89:H93" si="20">$G$81</f>
        <v>2800</v>
      </c>
      <c r="I89" s="258">
        <f t="shared" si="16"/>
        <v>-6.944</v>
      </c>
      <c r="J89" s="255"/>
      <c r="K89" s="348">
        <v>0</v>
      </c>
      <c r="L89" s="349">
        <f t="shared" ref="L89:L93" si="21">$G$81</f>
        <v>2800</v>
      </c>
      <c r="M89" s="258">
        <f t="shared" si="17"/>
        <v>0</v>
      </c>
      <c r="N89" s="255"/>
      <c r="O89" s="259">
        <f t="shared" si="18"/>
        <v>6.944</v>
      </c>
      <c r="P89" s="260" t="str">
        <f t="shared" si="19"/>
        <v/>
      </c>
      <c r="Q89" s="233"/>
      <c r="R89" s="233"/>
    </row>
    <row r="90" spans="1:23" x14ac:dyDescent="0.35">
      <c r="A90" s="447"/>
      <c r="B90" s="252" t="s">
        <v>23</v>
      </c>
      <c r="C90" s="253"/>
      <c r="D90" s="254" t="s">
        <v>29</v>
      </c>
      <c r="E90" s="253"/>
      <c r="F90" s="255"/>
      <c r="G90" s="348">
        <v>-4.0000000000000002E-4</v>
      </c>
      <c r="H90" s="349">
        <f t="shared" si="20"/>
        <v>2800</v>
      </c>
      <c r="I90" s="258">
        <f t="shared" si="16"/>
        <v>-1.1200000000000001</v>
      </c>
      <c r="J90" s="255"/>
      <c r="K90" s="348">
        <v>0</v>
      </c>
      <c r="L90" s="349">
        <f t="shared" si="21"/>
        <v>2800</v>
      </c>
      <c r="M90" s="258">
        <f t="shared" si="17"/>
        <v>0</v>
      </c>
      <c r="N90" s="255"/>
      <c r="O90" s="259">
        <f t="shared" si="18"/>
        <v>1.1200000000000001</v>
      </c>
      <c r="P90" s="260" t="str">
        <f t="shared" si="19"/>
        <v/>
      </c>
      <c r="Q90" s="233"/>
      <c r="R90" s="233"/>
    </row>
    <row r="91" spans="1:23" x14ac:dyDescent="0.35">
      <c r="A91" s="447"/>
      <c r="B91" s="252" t="s">
        <v>24</v>
      </c>
      <c r="C91" s="253"/>
      <c r="D91" s="254" t="s">
        <v>29</v>
      </c>
      <c r="E91" s="253"/>
      <c r="F91" s="255"/>
      <c r="G91" s="348">
        <v>-2.0000000000000002E-5</v>
      </c>
      <c r="H91" s="349">
        <f t="shared" si="20"/>
        <v>2800</v>
      </c>
      <c r="I91" s="258">
        <f t="shared" si="16"/>
        <v>-5.6000000000000001E-2</v>
      </c>
      <c r="J91" s="255"/>
      <c r="K91" s="348">
        <v>-2.0000000000000002E-5</v>
      </c>
      <c r="L91" s="349">
        <f t="shared" si="21"/>
        <v>2800</v>
      </c>
      <c r="M91" s="258">
        <f t="shared" si="17"/>
        <v>-5.6000000000000001E-2</v>
      </c>
      <c r="N91" s="255"/>
      <c r="O91" s="259">
        <f t="shared" si="18"/>
        <v>0</v>
      </c>
      <c r="P91" s="260">
        <f t="shared" si="19"/>
        <v>0</v>
      </c>
      <c r="Q91" s="233"/>
      <c r="R91" s="233"/>
    </row>
    <row r="92" spans="1:23" x14ac:dyDescent="0.35">
      <c r="A92" s="447"/>
      <c r="B92" s="252" t="s">
        <v>25</v>
      </c>
      <c r="C92" s="253"/>
      <c r="D92" s="254" t="s">
        <v>29</v>
      </c>
      <c r="E92" s="253"/>
      <c r="F92" s="255"/>
      <c r="G92" s="348">
        <v>0</v>
      </c>
      <c r="H92" s="349">
        <f t="shared" si="20"/>
        <v>2800</v>
      </c>
      <c r="I92" s="258">
        <f t="shared" si="16"/>
        <v>0</v>
      </c>
      <c r="J92" s="255"/>
      <c r="K92" s="348">
        <v>-2.0999999999999999E-3</v>
      </c>
      <c r="L92" s="349">
        <f t="shared" si="21"/>
        <v>2800</v>
      </c>
      <c r="M92" s="258">
        <f t="shared" si="17"/>
        <v>-5.88</v>
      </c>
      <c r="N92" s="255"/>
      <c r="O92" s="259">
        <f t="shared" si="18"/>
        <v>-5.88</v>
      </c>
      <c r="P92" s="260" t="str">
        <f t="shared" si="19"/>
        <v/>
      </c>
      <c r="Q92" s="233"/>
      <c r="R92" s="233"/>
    </row>
    <row r="93" spans="1:23" x14ac:dyDescent="0.35">
      <c r="A93" s="447"/>
      <c r="B93" s="252" t="s">
        <v>26</v>
      </c>
      <c r="C93" s="253"/>
      <c r="D93" s="254" t="s">
        <v>29</v>
      </c>
      <c r="E93" s="253"/>
      <c r="F93" s="255"/>
      <c r="G93" s="348">
        <v>-6.0000000000000002E-5</v>
      </c>
      <c r="H93" s="349">
        <f t="shared" si="20"/>
        <v>2800</v>
      </c>
      <c r="I93" s="258">
        <f t="shared" si="16"/>
        <v>-0.16800000000000001</v>
      </c>
      <c r="J93" s="255"/>
      <c r="K93" s="348">
        <v>-6.0000000000000002E-5</v>
      </c>
      <c r="L93" s="349">
        <f t="shared" si="21"/>
        <v>2800</v>
      </c>
      <c r="M93" s="258">
        <f t="shared" si="17"/>
        <v>-0.16800000000000001</v>
      </c>
      <c r="N93" s="255"/>
      <c r="O93" s="259">
        <f t="shared" si="18"/>
        <v>0</v>
      </c>
      <c r="P93" s="260">
        <f t="shared" si="19"/>
        <v>0</v>
      </c>
      <c r="Q93" s="233"/>
      <c r="R93" s="233"/>
    </row>
    <row r="94" spans="1:23" x14ac:dyDescent="0.35">
      <c r="A94" s="447"/>
      <c r="B94" s="252" t="s">
        <v>27</v>
      </c>
      <c r="C94" s="253"/>
      <c r="D94" s="254" t="s">
        <v>19</v>
      </c>
      <c r="E94" s="253"/>
      <c r="F94" s="255"/>
      <c r="G94" s="256">
        <v>0.11</v>
      </c>
      <c r="H94" s="257">
        <v>1</v>
      </c>
      <c r="I94" s="258">
        <f t="shared" si="16"/>
        <v>0.11</v>
      </c>
      <c r="J94" s="255"/>
      <c r="K94" s="256">
        <v>0</v>
      </c>
      <c r="L94" s="257">
        <v>1</v>
      </c>
      <c r="M94" s="258">
        <f t="shared" si="17"/>
        <v>0</v>
      </c>
      <c r="N94" s="255"/>
      <c r="O94" s="259">
        <f t="shared" si="18"/>
        <v>-0.11</v>
      </c>
      <c r="P94" s="260" t="str">
        <f t="shared" si="19"/>
        <v/>
      </c>
      <c r="Q94" s="233"/>
      <c r="R94" s="233"/>
      <c r="W94" s="350"/>
    </row>
    <row r="95" spans="1:23" x14ac:dyDescent="0.35">
      <c r="A95" s="447"/>
      <c r="B95" s="252" t="s">
        <v>27</v>
      </c>
      <c r="C95" s="253"/>
      <c r="D95" s="254" t="s">
        <v>29</v>
      </c>
      <c r="E95" s="253"/>
      <c r="F95" s="255"/>
      <c r="G95" s="348">
        <v>1E-4</v>
      </c>
      <c r="H95" s="349">
        <f>$G$81</f>
        <v>2800</v>
      </c>
      <c r="I95" s="258">
        <f t="shared" si="16"/>
        <v>0.28000000000000003</v>
      </c>
      <c r="J95" s="255"/>
      <c r="K95" s="348">
        <v>0</v>
      </c>
      <c r="L95" s="349">
        <f>$G$81</f>
        <v>2800</v>
      </c>
      <c r="M95" s="258">
        <f t="shared" si="17"/>
        <v>0</v>
      </c>
      <c r="N95" s="255"/>
      <c r="O95" s="259">
        <f t="shared" si="18"/>
        <v>-0.28000000000000003</v>
      </c>
      <c r="P95" s="260" t="str">
        <f t="shared" si="19"/>
        <v/>
      </c>
      <c r="Q95" s="233"/>
      <c r="R95" s="233"/>
    </row>
    <row r="96" spans="1:23" x14ac:dyDescent="0.35">
      <c r="A96" s="447"/>
      <c r="B96" s="252" t="s">
        <v>28</v>
      </c>
      <c r="C96" s="253"/>
      <c r="D96" s="254" t="s">
        <v>29</v>
      </c>
      <c r="E96" s="253"/>
      <c r="F96" s="255"/>
      <c r="G96" s="263">
        <v>3.5779999999999999E-2</v>
      </c>
      <c r="H96" s="349">
        <f>+$G$81</f>
        <v>2800</v>
      </c>
      <c r="I96" s="265">
        <f>H96*G96</f>
        <v>100.184</v>
      </c>
      <c r="J96" s="255"/>
      <c r="K96" s="263">
        <v>3.6200000000000003E-2</v>
      </c>
      <c r="L96" s="349">
        <f>+$G$81</f>
        <v>2800</v>
      </c>
      <c r="M96" s="265">
        <f>L96*K96</f>
        <v>101.36000000000001</v>
      </c>
      <c r="N96" s="255"/>
      <c r="O96" s="259">
        <f t="shared" si="18"/>
        <v>1.1760000000000161</v>
      </c>
      <c r="P96" s="260">
        <f t="shared" si="19"/>
        <v>1.1738401341531743E-2</v>
      </c>
      <c r="Q96" s="233"/>
      <c r="R96" s="233"/>
    </row>
    <row r="97" spans="1:19" s="21" customFormat="1" x14ac:dyDescent="0.35">
      <c r="A97" s="521"/>
      <c r="B97" s="77" t="s">
        <v>99</v>
      </c>
      <c r="C97" s="60"/>
      <c r="D97" s="61" t="s">
        <v>29</v>
      </c>
      <c r="E97" s="60"/>
      <c r="F97" s="27"/>
      <c r="G97" s="75">
        <v>1.8500000000000001E-3</v>
      </c>
      <c r="H97" s="76">
        <f>+$G$81</f>
        <v>2800</v>
      </c>
      <c r="I97" s="64">
        <f t="shared" ref="I97" si="22">H97*G97</f>
        <v>5.1800000000000006</v>
      </c>
      <c r="J97" s="255"/>
      <c r="K97" s="75">
        <v>0</v>
      </c>
      <c r="L97" s="76">
        <f>+$G$81</f>
        <v>2800</v>
      </c>
      <c r="M97" s="64">
        <f t="shared" ref="M97" si="23">L97*K97</f>
        <v>0</v>
      </c>
      <c r="N97" s="255"/>
      <c r="O97" s="66">
        <f t="shared" si="18"/>
        <v>-5.1800000000000006</v>
      </c>
      <c r="P97" s="67" t="str">
        <f t="shared" si="19"/>
        <v/>
      </c>
      <c r="Q97" s="68"/>
      <c r="R97" s="68"/>
      <c r="S97" s="69"/>
    </row>
    <row r="98" spans="1:19" x14ac:dyDescent="0.35">
      <c r="A98" s="447"/>
      <c r="B98" s="156" t="s">
        <v>31</v>
      </c>
      <c r="C98" s="266"/>
      <c r="D98" s="267"/>
      <c r="E98" s="395"/>
      <c r="F98" s="397"/>
      <c r="G98" s="398"/>
      <c r="H98" s="399"/>
      <c r="I98" s="400">
        <f>SUM(I86:I97)</f>
        <v>136.51999999999998</v>
      </c>
      <c r="J98" s="255"/>
      <c r="K98" s="398"/>
      <c r="L98" s="399"/>
      <c r="M98" s="400">
        <f>SUM(M86:M97)</f>
        <v>134.77000000000001</v>
      </c>
      <c r="N98" s="255"/>
      <c r="O98" s="401">
        <f t="shared" si="18"/>
        <v>-1.7499999999999716</v>
      </c>
      <c r="P98" s="402">
        <f t="shared" si="19"/>
        <v>-1.2818634632288103E-2</v>
      </c>
      <c r="Q98" s="233"/>
      <c r="R98" s="233"/>
    </row>
    <row r="99" spans="1:19" x14ac:dyDescent="0.35">
      <c r="A99" s="447"/>
      <c r="B99" s="71" t="s">
        <v>32</v>
      </c>
      <c r="C99" s="255"/>
      <c r="D99" s="254" t="s">
        <v>29</v>
      </c>
      <c r="E99" s="255"/>
      <c r="F99" s="255"/>
      <c r="G99" s="263">
        <f>+$G$36</f>
        <v>0.10342000000000001</v>
      </c>
      <c r="H99" s="275">
        <f>$G$81*(1+G134)-$G$81</f>
        <v>82.600000000000364</v>
      </c>
      <c r="I99" s="265">
        <f>H99*G99</f>
        <v>8.5424920000000384</v>
      </c>
      <c r="J99" s="255"/>
      <c r="K99" s="263">
        <f>+$G$36</f>
        <v>0.10342000000000001</v>
      </c>
      <c r="L99" s="275">
        <f>$G$81*(1+K134)-$G$81</f>
        <v>82.600000000000364</v>
      </c>
      <c r="M99" s="265">
        <f>L99*K99</f>
        <v>8.5424920000000384</v>
      </c>
      <c r="N99" s="255"/>
      <c r="O99" s="259">
        <f t="shared" si="18"/>
        <v>0</v>
      </c>
      <c r="P99" s="260">
        <f t="shared" si="19"/>
        <v>0</v>
      </c>
      <c r="Q99" s="233"/>
      <c r="R99" s="233"/>
    </row>
    <row r="100" spans="1:19" s="21" customFormat="1" x14ac:dyDescent="0.35">
      <c r="A100" s="521"/>
      <c r="B100" s="77" t="s">
        <v>33</v>
      </c>
      <c r="C100" s="60"/>
      <c r="D100" s="61" t="s">
        <v>29</v>
      </c>
      <c r="E100" s="60"/>
      <c r="F100" s="27"/>
      <c r="G100" s="88">
        <v>2.9E-4</v>
      </c>
      <c r="H100" s="76">
        <f>+$G$81</f>
        <v>2800</v>
      </c>
      <c r="I100" s="74">
        <f>H100*G100</f>
        <v>0.81200000000000006</v>
      </c>
      <c r="J100" s="255"/>
      <c r="K100" s="88"/>
      <c r="L100" s="89"/>
      <c r="M100" s="265">
        <f t="shared" ref="M100:M105" si="24">L100*K100</f>
        <v>0</v>
      </c>
      <c r="N100" s="255"/>
      <c r="O100" s="259">
        <f t="shared" si="18"/>
        <v>-0.81200000000000006</v>
      </c>
      <c r="P100" s="260" t="str">
        <f t="shared" si="19"/>
        <v/>
      </c>
      <c r="Q100" s="68"/>
      <c r="R100" s="68"/>
      <c r="S100" s="69"/>
    </row>
    <row r="101" spans="1:19" s="21" customFormat="1" x14ac:dyDescent="0.35">
      <c r="A101" s="521"/>
      <c r="B101" s="77" t="s">
        <v>34</v>
      </c>
      <c r="C101" s="60"/>
      <c r="D101" s="61" t="s">
        <v>29</v>
      </c>
      <c r="E101" s="60"/>
      <c r="F101" s="27"/>
      <c r="G101" s="88">
        <v>3.8000000000000002E-4</v>
      </c>
      <c r="H101" s="76">
        <f>+$G$81</f>
        <v>2800</v>
      </c>
      <c r="I101" s="74">
        <f t="shared" ref="I101" si="25">H101*G101</f>
        <v>1.0640000000000001</v>
      </c>
      <c r="J101" s="255"/>
      <c r="K101" s="88"/>
      <c r="L101" s="89"/>
      <c r="M101" s="265">
        <f t="shared" si="24"/>
        <v>0</v>
      </c>
      <c r="N101" s="255"/>
      <c r="O101" s="259">
        <f t="shared" si="18"/>
        <v>-1.0640000000000001</v>
      </c>
      <c r="P101" s="260" t="str">
        <f t="shared" si="19"/>
        <v/>
      </c>
      <c r="Q101" s="68"/>
      <c r="R101" s="68"/>
      <c r="S101" s="69"/>
    </row>
    <row r="102" spans="1:19" s="21" customFormat="1" ht="15.75" customHeight="1" x14ac:dyDescent="0.35">
      <c r="A102" s="521"/>
      <c r="B102" s="77" t="s">
        <v>35</v>
      </c>
      <c r="C102" s="60"/>
      <c r="D102" s="61" t="s">
        <v>29</v>
      </c>
      <c r="E102" s="60"/>
      <c r="F102" s="27"/>
      <c r="G102" s="88">
        <v>-9.0000000000000006E-5</v>
      </c>
      <c r="H102" s="76">
        <f>+$G$81</f>
        <v>2800</v>
      </c>
      <c r="I102" s="74">
        <f>H102*G102</f>
        <v>-0.252</v>
      </c>
      <c r="J102" s="255"/>
      <c r="K102" s="88"/>
      <c r="L102" s="89"/>
      <c r="M102" s="265">
        <f t="shared" si="24"/>
        <v>0</v>
      </c>
      <c r="N102" s="255"/>
      <c r="O102" s="259">
        <f t="shared" si="18"/>
        <v>0.252</v>
      </c>
      <c r="P102" s="260" t="str">
        <f t="shared" si="19"/>
        <v/>
      </c>
      <c r="Q102" s="68"/>
      <c r="R102" s="68"/>
      <c r="S102" s="69"/>
    </row>
    <row r="103" spans="1:19" s="21" customFormat="1" ht="16.5" customHeight="1" x14ac:dyDescent="0.35">
      <c r="A103" s="521"/>
      <c r="B103" s="77" t="s">
        <v>36</v>
      </c>
      <c r="C103" s="60"/>
      <c r="D103" s="61" t="s">
        <v>29</v>
      </c>
      <c r="E103" s="60"/>
      <c r="F103" s="27"/>
      <c r="G103" s="88">
        <v>-2.0000000000000002E-5</v>
      </c>
      <c r="H103" s="76">
        <f>+$G$81</f>
        <v>2800</v>
      </c>
      <c r="I103" s="74">
        <f t="shared" ref="I103:I105" si="26">H103*G103</f>
        <v>-5.6000000000000001E-2</v>
      </c>
      <c r="J103" s="255"/>
      <c r="K103" s="88"/>
      <c r="L103" s="89"/>
      <c r="M103" s="265">
        <f t="shared" si="24"/>
        <v>0</v>
      </c>
      <c r="N103" s="255"/>
      <c r="O103" s="259">
        <f t="shared" si="18"/>
        <v>5.6000000000000001E-2</v>
      </c>
      <c r="P103" s="260" t="str">
        <f t="shared" si="19"/>
        <v/>
      </c>
      <c r="Q103" s="68"/>
      <c r="R103" s="68"/>
      <c r="S103" s="69"/>
    </row>
    <row r="104" spans="1:19" s="21" customFormat="1" x14ac:dyDescent="0.35">
      <c r="A104" s="521"/>
      <c r="B104" s="77" t="s">
        <v>37</v>
      </c>
      <c r="C104" s="60"/>
      <c r="D104" s="61" t="s">
        <v>29</v>
      </c>
      <c r="E104" s="60"/>
      <c r="F104" s="27"/>
      <c r="G104" s="88">
        <v>2.3900000000000002E-3</v>
      </c>
      <c r="H104" s="76"/>
      <c r="I104" s="74">
        <f t="shared" si="26"/>
        <v>0</v>
      </c>
      <c r="J104" s="255"/>
      <c r="K104" s="88"/>
      <c r="L104" s="89"/>
      <c r="M104" s="265">
        <f t="shared" si="24"/>
        <v>0</v>
      </c>
      <c r="N104" s="255"/>
      <c r="O104" s="259">
        <f t="shared" si="18"/>
        <v>0</v>
      </c>
      <c r="P104" s="260" t="str">
        <f t="shared" si="19"/>
        <v/>
      </c>
      <c r="Q104" s="68"/>
      <c r="R104" s="68"/>
      <c r="S104" s="69"/>
    </row>
    <row r="105" spans="1:19" s="21" customFormat="1" x14ac:dyDescent="0.35">
      <c r="A105" s="521"/>
      <c r="B105" s="77" t="s">
        <v>38</v>
      </c>
      <c r="C105" s="60"/>
      <c r="D105" s="61" t="s">
        <v>29</v>
      </c>
      <c r="E105" s="60"/>
      <c r="F105" s="27"/>
      <c r="G105" s="88">
        <v>-1.5900000000000001E-3</v>
      </c>
      <c r="H105" s="76"/>
      <c r="I105" s="74">
        <f t="shared" si="26"/>
        <v>0</v>
      </c>
      <c r="J105" s="255"/>
      <c r="K105" s="88"/>
      <c r="L105" s="89"/>
      <c r="M105" s="265">
        <f t="shared" si="24"/>
        <v>0</v>
      </c>
      <c r="N105" s="255"/>
      <c r="O105" s="259">
        <f t="shared" si="18"/>
        <v>0</v>
      </c>
      <c r="P105" s="260" t="str">
        <f t="shared" si="19"/>
        <v/>
      </c>
      <c r="Q105" s="68"/>
      <c r="R105" s="68"/>
      <c r="S105" s="69"/>
    </row>
    <row r="106" spans="1:19" x14ac:dyDescent="0.35">
      <c r="A106" s="447"/>
      <c r="B106" s="252" t="s">
        <v>98</v>
      </c>
      <c r="C106" s="253"/>
      <c r="D106" s="254" t="s">
        <v>19</v>
      </c>
      <c r="E106" s="253"/>
      <c r="F106" s="255"/>
      <c r="G106" s="403">
        <f>G43</f>
        <v>0.56219178082191779</v>
      </c>
      <c r="H106" s="349">
        <v>1</v>
      </c>
      <c r="I106" s="258">
        <f>H106*G106</f>
        <v>0.56219178082191779</v>
      </c>
      <c r="J106" s="255"/>
      <c r="K106" s="403">
        <f>+$G$106</f>
        <v>0.56219178082191779</v>
      </c>
      <c r="L106" s="261">
        <v>1</v>
      </c>
      <c r="M106" s="258">
        <f>L106*K106</f>
        <v>0.56219178082191779</v>
      </c>
      <c r="N106" s="255"/>
      <c r="O106" s="259">
        <f t="shared" si="18"/>
        <v>0</v>
      </c>
      <c r="P106" s="260">
        <f t="shared" si="19"/>
        <v>0</v>
      </c>
      <c r="Q106" s="233"/>
      <c r="R106" s="233"/>
    </row>
    <row r="107" spans="1:19" x14ac:dyDescent="0.35">
      <c r="A107" s="447"/>
      <c r="B107" s="277" t="s">
        <v>39</v>
      </c>
      <c r="C107" s="278"/>
      <c r="D107" s="279"/>
      <c r="E107" s="404"/>
      <c r="F107" s="397"/>
      <c r="G107" s="406"/>
      <c r="H107" s="407"/>
      <c r="I107" s="408">
        <f>SUM(I99:I106)+I98</f>
        <v>147.19268378082194</v>
      </c>
      <c r="J107" s="255"/>
      <c r="K107" s="406"/>
      <c r="L107" s="407"/>
      <c r="M107" s="408">
        <f>SUM(M99:M106)+M98</f>
        <v>143.87468378082195</v>
      </c>
      <c r="N107" s="255"/>
      <c r="O107" s="401">
        <f t="shared" si="18"/>
        <v>-3.3179999999999836</v>
      </c>
      <c r="P107" s="402">
        <f t="shared" si="19"/>
        <v>-2.2541881259130172E-2</v>
      </c>
      <c r="Q107" s="233"/>
      <c r="R107" s="233"/>
    </row>
    <row r="108" spans="1:19" x14ac:dyDescent="0.35">
      <c r="A108" s="447"/>
      <c r="B108" s="283" t="s">
        <v>40</v>
      </c>
      <c r="C108" s="255"/>
      <c r="D108" s="254" t="s">
        <v>29</v>
      </c>
      <c r="E108" s="255"/>
      <c r="F108" s="255"/>
      <c r="G108" s="263">
        <v>7.9900000000000006E-3</v>
      </c>
      <c r="H108" s="349">
        <f>$G$81*(1+G134)</f>
        <v>2882.6000000000004</v>
      </c>
      <c r="I108" s="265">
        <f>H108*G108</f>
        <v>23.031974000000005</v>
      </c>
      <c r="J108" s="255"/>
      <c r="K108" s="263">
        <f>+$K$45</f>
        <v>1.0137719232946473E-2</v>
      </c>
      <c r="L108" s="349">
        <f>$G$81*(1+K134)</f>
        <v>2882.6000000000004</v>
      </c>
      <c r="M108" s="265">
        <f>L108*K108</f>
        <v>29.222989460891505</v>
      </c>
      <c r="N108" s="255"/>
      <c r="O108" s="259">
        <f t="shared" si="18"/>
        <v>6.1910154608914993</v>
      </c>
      <c r="P108" s="260">
        <f t="shared" si="19"/>
        <v>0.26880090524987121</v>
      </c>
      <c r="Q108" s="233"/>
      <c r="R108" s="233"/>
    </row>
    <row r="109" spans="1:19" x14ac:dyDescent="0.35">
      <c r="A109" s="447"/>
      <c r="B109" s="285" t="s">
        <v>41</v>
      </c>
      <c r="C109" s="255"/>
      <c r="D109" s="254" t="s">
        <v>29</v>
      </c>
      <c r="E109" s="255"/>
      <c r="F109" s="255"/>
      <c r="G109" s="263">
        <v>5.9199999999999999E-3</v>
      </c>
      <c r="H109" s="349">
        <f>H108</f>
        <v>2882.6000000000004</v>
      </c>
      <c r="I109" s="265">
        <f>H109*G109</f>
        <v>17.064992</v>
      </c>
      <c r="J109" s="255"/>
      <c r="K109" s="263">
        <f>+$K$46</f>
        <v>6.1994214827220855E-3</v>
      </c>
      <c r="L109" s="349">
        <f>L108</f>
        <v>2882.6000000000004</v>
      </c>
      <c r="M109" s="265">
        <f>L109*K109</f>
        <v>17.870452366094685</v>
      </c>
      <c r="N109" s="255"/>
      <c r="O109" s="259">
        <f t="shared" si="18"/>
        <v>0.8054603660946853</v>
      </c>
      <c r="P109" s="260">
        <f t="shared" si="19"/>
        <v>4.719957478413616E-2</v>
      </c>
      <c r="Q109" s="233"/>
      <c r="R109" s="233"/>
    </row>
    <row r="110" spans="1:19" x14ac:dyDescent="0.35">
      <c r="A110" s="447"/>
      <c r="B110" s="277" t="s">
        <v>42</v>
      </c>
      <c r="C110" s="266"/>
      <c r="D110" s="286"/>
      <c r="E110" s="395"/>
      <c r="F110" s="410"/>
      <c r="G110" s="411"/>
      <c r="H110" s="412"/>
      <c r="I110" s="408">
        <f>SUM(I107:I109)</f>
        <v>187.28964978082192</v>
      </c>
      <c r="J110" s="255"/>
      <c r="K110" s="411"/>
      <c r="L110" s="412"/>
      <c r="M110" s="408">
        <f>SUM(M107:M109)</f>
        <v>190.96812560780816</v>
      </c>
      <c r="N110" s="255"/>
      <c r="O110" s="401">
        <f t="shared" si="18"/>
        <v>3.6784758269862436</v>
      </c>
      <c r="P110" s="402">
        <f t="shared" si="19"/>
        <v>1.9640571869780452E-2</v>
      </c>
      <c r="Q110" s="233"/>
      <c r="R110" s="233"/>
    </row>
    <row r="111" spans="1:19" x14ac:dyDescent="0.35">
      <c r="A111" s="447"/>
      <c r="B111" s="413" t="s">
        <v>62</v>
      </c>
      <c r="C111" s="253"/>
      <c r="D111" s="254" t="s">
        <v>29</v>
      </c>
      <c r="E111" s="253"/>
      <c r="F111" s="255"/>
      <c r="G111" s="290">
        <v>3.0000000000000001E-3</v>
      </c>
      <c r="H111" s="349">
        <f>H108</f>
        <v>2882.6000000000004</v>
      </c>
      <c r="I111" s="265">
        <f t="shared" ref="I111:I121" si="27">H111*G111</f>
        <v>8.6478000000000019</v>
      </c>
      <c r="J111" s="255"/>
      <c r="K111" s="290">
        <v>3.0000000000000001E-3</v>
      </c>
      <c r="L111" s="349">
        <f>L108</f>
        <v>2882.6000000000004</v>
      </c>
      <c r="M111" s="265">
        <f t="shared" ref="M111:M121" si="28">L111*K111</f>
        <v>8.6478000000000019</v>
      </c>
      <c r="N111" s="255"/>
      <c r="O111" s="259">
        <f t="shared" si="18"/>
        <v>0</v>
      </c>
      <c r="P111" s="260">
        <f t="shared" si="19"/>
        <v>0</v>
      </c>
      <c r="Q111" s="233"/>
      <c r="R111" s="233"/>
    </row>
    <row r="112" spans="1:19" x14ac:dyDescent="0.35">
      <c r="A112" s="447"/>
      <c r="B112" s="413" t="s">
        <v>63</v>
      </c>
      <c r="C112" s="253"/>
      <c r="D112" s="254" t="s">
        <v>29</v>
      </c>
      <c r="E112" s="253"/>
      <c r="F112" s="255"/>
      <c r="G112" s="290">
        <v>5.0000000000000001E-4</v>
      </c>
      <c r="H112" s="349">
        <f>H108</f>
        <v>2882.6000000000004</v>
      </c>
      <c r="I112" s="265">
        <f t="shared" si="27"/>
        <v>1.4413000000000002</v>
      </c>
      <c r="J112" s="255"/>
      <c r="K112" s="290">
        <v>5.0000000000000001E-4</v>
      </c>
      <c r="L112" s="349">
        <f>L108</f>
        <v>2882.6000000000004</v>
      </c>
      <c r="M112" s="265">
        <f t="shared" si="28"/>
        <v>1.4413000000000002</v>
      </c>
      <c r="N112" s="255"/>
      <c r="O112" s="259">
        <f t="shared" si="18"/>
        <v>0</v>
      </c>
      <c r="P112" s="260">
        <f t="shared" si="19"/>
        <v>0</v>
      </c>
      <c r="Q112" s="233"/>
      <c r="R112" s="233"/>
    </row>
    <row r="113" spans="1:19" x14ac:dyDescent="0.35">
      <c r="A113" s="447"/>
      <c r="B113" s="413" t="s">
        <v>45</v>
      </c>
      <c r="C113" s="253"/>
      <c r="D113" s="254" t="s">
        <v>29</v>
      </c>
      <c r="E113" s="253"/>
      <c r="F113" s="255"/>
      <c r="G113" s="290">
        <v>4.0000000000000002E-4</v>
      </c>
      <c r="H113" s="349">
        <f>+H108</f>
        <v>2882.6000000000004</v>
      </c>
      <c r="I113" s="265">
        <f t="shared" si="27"/>
        <v>1.1530400000000003</v>
      </c>
      <c r="J113" s="255"/>
      <c r="K113" s="290">
        <v>4.0000000000000002E-4</v>
      </c>
      <c r="L113" s="349">
        <f>+L108</f>
        <v>2882.6000000000004</v>
      </c>
      <c r="M113" s="265">
        <f t="shared" si="28"/>
        <v>1.1530400000000003</v>
      </c>
      <c r="N113" s="255"/>
      <c r="O113" s="259">
        <f t="shared" si="18"/>
        <v>0</v>
      </c>
      <c r="P113" s="260">
        <f t="shared" si="19"/>
        <v>0</v>
      </c>
      <c r="Q113" s="233"/>
      <c r="R113" s="233"/>
    </row>
    <row r="114" spans="1:19" x14ac:dyDescent="0.35">
      <c r="A114" s="447"/>
      <c r="B114" s="252" t="s">
        <v>64</v>
      </c>
      <c r="C114" s="253"/>
      <c r="D114" s="254" t="s">
        <v>19</v>
      </c>
      <c r="E114" s="253"/>
      <c r="F114" s="255"/>
      <c r="G114" s="262">
        <v>0.25</v>
      </c>
      <c r="H114" s="349">
        <v>1</v>
      </c>
      <c r="I114" s="265">
        <f t="shared" si="27"/>
        <v>0.25</v>
      </c>
      <c r="J114" s="255"/>
      <c r="K114" s="262">
        <v>0.25</v>
      </c>
      <c r="L114" s="349">
        <v>1</v>
      </c>
      <c r="M114" s="265">
        <f t="shared" si="28"/>
        <v>0.25</v>
      </c>
      <c r="N114" s="255"/>
      <c r="O114" s="259">
        <f t="shared" si="18"/>
        <v>0</v>
      </c>
      <c r="P114" s="260">
        <f t="shared" si="19"/>
        <v>0</v>
      </c>
      <c r="Q114" s="233"/>
      <c r="R114" s="233"/>
    </row>
    <row r="115" spans="1:19" s="21" customFormat="1" x14ac:dyDescent="0.35">
      <c r="A115" s="521"/>
      <c r="B115" s="71" t="s">
        <v>47</v>
      </c>
      <c r="C115" s="60"/>
      <c r="D115" s="61" t="s">
        <v>29</v>
      </c>
      <c r="E115" s="60"/>
      <c r="F115" s="27"/>
      <c r="G115" s="103">
        <v>8.2000000000000003E-2</v>
      </c>
      <c r="H115" s="89">
        <f>D136*$G$81</f>
        <v>1792</v>
      </c>
      <c r="I115" s="74">
        <f t="shared" si="27"/>
        <v>146.94400000000002</v>
      </c>
      <c r="J115" s="65"/>
      <c r="K115" s="103">
        <v>8.2000000000000003E-2</v>
      </c>
      <c r="L115" s="89">
        <f>+$H$115</f>
        <v>1792</v>
      </c>
      <c r="M115" s="74">
        <f t="shared" si="28"/>
        <v>146.94400000000002</v>
      </c>
      <c r="N115" s="65"/>
      <c r="O115" s="66">
        <f t="shared" si="18"/>
        <v>0</v>
      </c>
      <c r="P115" s="67">
        <f t="shared" si="19"/>
        <v>0</v>
      </c>
      <c r="Q115" s="68"/>
      <c r="R115" s="68"/>
      <c r="S115" s="69"/>
    </row>
    <row r="116" spans="1:19" s="21" customFormat="1" x14ac:dyDescent="0.35">
      <c r="A116" s="521"/>
      <c r="B116" s="71" t="s">
        <v>48</v>
      </c>
      <c r="C116" s="60"/>
      <c r="D116" s="61" t="s">
        <v>29</v>
      </c>
      <c r="E116" s="60"/>
      <c r="F116" s="27"/>
      <c r="G116" s="103">
        <v>0.113</v>
      </c>
      <c r="H116" s="89">
        <f t="shared" ref="H116:H117" si="29">D137*$G$81</f>
        <v>504</v>
      </c>
      <c r="I116" s="74">
        <f t="shared" si="27"/>
        <v>56.951999999999998</v>
      </c>
      <c r="J116" s="65"/>
      <c r="K116" s="103">
        <v>0.113</v>
      </c>
      <c r="L116" s="89">
        <f>+$H$116</f>
        <v>504</v>
      </c>
      <c r="M116" s="74">
        <f t="shared" si="28"/>
        <v>56.951999999999998</v>
      </c>
      <c r="N116" s="65"/>
      <c r="O116" s="66">
        <f t="shared" si="18"/>
        <v>0</v>
      </c>
      <c r="P116" s="67">
        <f t="shared" si="19"/>
        <v>0</v>
      </c>
      <c r="Q116" s="68"/>
      <c r="R116" s="68"/>
      <c r="S116" s="69"/>
    </row>
    <row r="117" spans="1:19" s="21" customFormat="1" x14ac:dyDescent="0.35">
      <c r="A117" s="521"/>
      <c r="B117" s="71" t="s">
        <v>49</v>
      </c>
      <c r="C117" s="60"/>
      <c r="D117" s="61" t="s">
        <v>29</v>
      </c>
      <c r="E117" s="60"/>
      <c r="F117" s="27"/>
      <c r="G117" s="103">
        <v>0.17</v>
      </c>
      <c r="H117" s="89">
        <f t="shared" si="29"/>
        <v>504</v>
      </c>
      <c r="I117" s="74">
        <f t="shared" si="27"/>
        <v>85.68</v>
      </c>
      <c r="J117" s="65"/>
      <c r="K117" s="103">
        <v>0.17</v>
      </c>
      <c r="L117" s="89">
        <f>+$H$117</f>
        <v>504</v>
      </c>
      <c r="M117" s="74">
        <f t="shared" si="28"/>
        <v>85.68</v>
      </c>
      <c r="N117" s="65"/>
      <c r="O117" s="66">
        <f t="shared" si="18"/>
        <v>0</v>
      </c>
      <c r="P117" s="67">
        <f t="shared" si="19"/>
        <v>0</v>
      </c>
      <c r="Q117" s="68"/>
      <c r="R117" s="68"/>
      <c r="S117" s="69"/>
    </row>
    <row r="118" spans="1:19" s="21" customFormat="1" x14ac:dyDescent="0.35">
      <c r="A118" s="521"/>
      <c r="B118" s="71" t="s">
        <v>50</v>
      </c>
      <c r="C118" s="60"/>
      <c r="D118" s="61" t="s">
        <v>29</v>
      </c>
      <c r="E118" s="60"/>
      <c r="F118" s="27"/>
      <c r="G118" s="103">
        <v>9.8000000000000004E-2</v>
      </c>
      <c r="H118" s="89">
        <f>IF(AND($N$1=1, $G$81&gt;=600), 600, IF(AND($N$1=1, AND($G$81&lt;600, $G$81&gt;=0)), $G$81, IF(AND($N$1=2, $G$81&gt;=1000), 1000, IF(AND($N$1=2, AND($G$81&lt;1000, $G$81&gt;=0)), $G$81))))</f>
        <v>600</v>
      </c>
      <c r="I118" s="74">
        <f t="shared" si="27"/>
        <v>58.800000000000004</v>
      </c>
      <c r="J118" s="65"/>
      <c r="K118" s="103">
        <v>9.8000000000000004E-2</v>
      </c>
      <c r="L118" s="89">
        <f>IF(AND($N$1=1, $G$81&gt;=600), 600, IF(AND($N$1=1, AND($G$81&lt;600, $G$81&gt;=0)), $G$81, IF(AND($N$1=2, $G$81&gt;=1000), 1000, IF(AND($N$1=2, AND($G$81&lt;1000, $G$81&gt;=0)), $G$81))))</f>
        <v>600</v>
      </c>
      <c r="M118" s="74">
        <f t="shared" si="28"/>
        <v>58.800000000000004</v>
      </c>
      <c r="N118" s="65"/>
      <c r="O118" s="66">
        <f t="shared" si="18"/>
        <v>0</v>
      </c>
      <c r="P118" s="67">
        <f t="shared" si="19"/>
        <v>0</v>
      </c>
      <c r="Q118" s="68"/>
      <c r="R118" s="68"/>
      <c r="S118" s="69"/>
    </row>
    <row r="119" spans="1:19" s="21" customFormat="1" x14ac:dyDescent="0.35">
      <c r="A119" s="521"/>
      <c r="B119" s="71" t="s">
        <v>51</v>
      </c>
      <c r="C119" s="60"/>
      <c r="D119" s="61" t="s">
        <v>29</v>
      </c>
      <c r="E119" s="60"/>
      <c r="F119" s="27"/>
      <c r="G119" s="103">
        <v>0.115</v>
      </c>
      <c r="H119" s="89">
        <f>IF(AND($N$1=1, $G$81&gt;=600), $G$81-600, IF(AND($N$1=1, AND($G$81&lt;600, $G$81&gt;=0)), 0, IF(AND($N$1=2, $G$81&gt;=1000), $G$81-1000, IF(AND($N$1=2, AND($G$81&lt;1000, $G$81&gt;=0)), 0))))</f>
        <v>2200</v>
      </c>
      <c r="I119" s="74">
        <f t="shared" si="27"/>
        <v>253</v>
      </c>
      <c r="J119" s="65"/>
      <c r="K119" s="103">
        <v>0.115</v>
      </c>
      <c r="L119" s="89">
        <f>IF(AND($N$1=1, $G$81&gt;=600), $G$81-600, IF(AND($N$1=1, AND($G$81&lt;600, $G$81&gt;=0)), 0, IF(AND($N$1=2, $G$81&gt;=1000), $G$81-1000, IF(AND($N$1=2, AND($G$81&lt;1000, $G$81&gt;=0)), 0))))</f>
        <v>2200</v>
      </c>
      <c r="M119" s="74">
        <f t="shared" si="28"/>
        <v>253</v>
      </c>
      <c r="N119" s="65"/>
      <c r="O119" s="66">
        <f t="shared" si="18"/>
        <v>0</v>
      </c>
      <c r="P119" s="67">
        <f t="shared" si="19"/>
        <v>0</v>
      </c>
      <c r="Q119" s="68"/>
      <c r="R119" s="68"/>
      <c r="S119" s="69"/>
    </row>
    <row r="120" spans="1:19" s="21" customFormat="1" x14ac:dyDescent="0.35">
      <c r="A120" s="521"/>
      <c r="B120" s="71" t="s">
        <v>52</v>
      </c>
      <c r="C120" s="60"/>
      <c r="D120" s="61" t="s">
        <v>29</v>
      </c>
      <c r="E120" s="60"/>
      <c r="F120" s="27"/>
      <c r="G120" s="103">
        <v>0.26889999999999997</v>
      </c>
      <c r="H120" s="89"/>
      <c r="I120" s="74">
        <f t="shared" si="27"/>
        <v>0</v>
      </c>
      <c r="J120" s="65"/>
      <c r="K120" s="103">
        <v>0.26889999999999997</v>
      </c>
      <c r="L120" s="89"/>
      <c r="M120" s="74">
        <f t="shared" si="28"/>
        <v>0</v>
      </c>
      <c r="N120" s="65"/>
      <c r="O120" s="66">
        <f t="shared" si="18"/>
        <v>0</v>
      </c>
      <c r="P120" s="67" t="str">
        <f t="shared" si="19"/>
        <v/>
      </c>
      <c r="Q120" s="68"/>
      <c r="R120" s="68"/>
      <c r="S120" s="69"/>
    </row>
    <row r="121" spans="1:19" s="21" customFormat="1" ht="15" thickBot="1" x14ac:dyDescent="0.4">
      <c r="A121" s="521"/>
      <c r="B121" s="71" t="s">
        <v>53</v>
      </c>
      <c r="C121" s="60"/>
      <c r="D121" s="61" t="s">
        <v>29</v>
      </c>
      <c r="E121" s="60"/>
      <c r="F121" s="27"/>
      <c r="G121" s="103">
        <v>0.26889999999999997</v>
      </c>
      <c r="H121" s="89"/>
      <c r="I121" s="74">
        <f t="shared" si="27"/>
        <v>0</v>
      </c>
      <c r="J121" s="65"/>
      <c r="K121" s="103">
        <v>0.26889999999999997</v>
      </c>
      <c r="L121" s="89"/>
      <c r="M121" s="74">
        <f t="shared" si="28"/>
        <v>0</v>
      </c>
      <c r="N121" s="65"/>
      <c r="O121" s="66">
        <f t="shared" si="18"/>
        <v>0</v>
      </c>
      <c r="P121" s="67" t="str">
        <f t="shared" si="19"/>
        <v/>
      </c>
      <c r="Q121" s="68"/>
      <c r="R121" s="68"/>
      <c r="S121" s="69"/>
    </row>
    <row r="122" spans="1:19" ht="15" thickBot="1" x14ac:dyDescent="0.4">
      <c r="A122" s="447"/>
      <c r="B122" s="357"/>
      <c r="C122" s="293"/>
      <c r="D122" s="294"/>
      <c r="E122" s="293"/>
      <c r="F122" s="295"/>
      <c r="G122" s="296"/>
      <c r="H122" s="297"/>
      <c r="I122" s="298"/>
      <c r="J122" s="295"/>
      <c r="K122" s="296"/>
      <c r="L122" s="297"/>
      <c r="M122" s="298"/>
      <c r="N122" s="295"/>
      <c r="O122" s="299"/>
      <c r="P122" s="300"/>
      <c r="Q122" s="233"/>
      <c r="R122" s="233"/>
    </row>
    <row r="123" spans="1:19" x14ac:dyDescent="0.35">
      <c r="A123" s="447"/>
      <c r="B123" s="301" t="s">
        <v>54</v>
      </c>
      <c r="C123" s="253"/>
      <c r="D123" s="302"/>
      <c r="E123" s="253"/>
      <c r="F123" s="303"/>
      <c r="G123" s="304"/>
      <c r="H123" s="304"/>
      <c r="I123" s="305">
        <f>SUM(I111:I117,I110)</f>
        <v>488.35778978082192</v>
      </c>
      <c r="J123" s="306"/>
      <c r="K123" s="304"/>
      <c r="L123" s="304"/>
      <c r="M123" s="305">
        <f>SUM(M111:M117,M110)</f>
        <v>492.03626560780822</v>
      </c>
      <c r="N123" s="306"/>
      <c r="O123" s="307">
        <f>M123-I123</f>
        <v>3.6784758269863005</v>
      </c>
      <c r="P123" s="308">
        <f>IF(OR(I123=0,M123=0),"",(O123/I123))</f>
        <v>7.5323377735762621E-3</v>
      </c>
      <c r="Q123" s="233"/>
      <c r="R123" s="233"/>
    </row>
    <row r="124" spans="1:19" x14ac:dyDescent="0.35">
      <c r="A124" s="447"/>
      <c r="B124" s="301" t="s">
        <v>55</v>
      </c>
      <c r="C124" s="253"/>
      <c r="D124" s="302"/>
      <c r="E124" s="253"/>
      <c r="F124" s="303"/>
      <c r="G124" s="309">
        <f>G61</f>
        <v>-0.189</v>
      </c>
      <c r="H124" s="310"/>
      <c r="I124" s="259">
        <f>+I123*G124</f>
        <v>-92.299622268575348</v>
      </c>
      <c r="J124" s="306"/>
      <c r="K124" s="309">
        <f>$G124</f>
        <v>-0.189</v>
      </c>
      <c r="L124" s="310"/>
      <c r="M124" s="259">
        <f>+M123*K124</f>
        <v>-92.994854199875761</v>
      </c>
      <c r="N124" s="306"/>
      <c r="O124" s="259">
        <f>M124-I124</f>
        <v>-0.6952319313004125</v>
      </c>
      <c r="P124" s="260">
        <f>IF(OR(I124=0,M124=0),"",(O124/I124))</f>
        <v>7.5323377735762804E-3</v>
      </c>
      <c r="Q124" s="233"/>
      <c r="R124" s="233"/>
    </row>
    <row r="125" spans="1:19" x14ac:dyDescent="0.35">
      <c r="A125" s="447"/>
      <c r="B125" s="311" t="s">
        <v>56</v>
      </c>
      <c r="C125" s="253"/>
      <c r="D125" s="302"/>
      <c r="E125" s="253"/>
      <c r="F125" s="257"/>
      <c r="G125" s="312">
        <v>0.13</v>
      </c>
      <c r="H125" s="257"/>
      <c r="I125" s="259">
        <f>I123*G125</f>
        <v>63.486512671506851</v>
      </c>
      <c r="J125" s="313"/>
      <c r="K125" s="312">
        <v>0.13</v>
      </c>
      <c r="L125" s="257"/>
      <c r="M125" s="259">
        <f>M123*K125</f>
        <v>63.964714529015069</v>
      </c>
      <c r="N125" s="313"/>
      <c r="O125" s="259">
        <f>M125-I125</f>
        <v>0.47820185750821764</v>
      </c>
      <c r="P125" s="260">
        <f>IF(OR(I125=0,M125=0),"",(O125/I125))</f>
        <v>7.5323377735762396E-3</v>
      </c>
      <c r="Q125" s="233"/>
      <c r="R125" s="233"/>
    </row>
    <row r="126" spans="1:19" ht="15" thickBot="1" x14ac:dyDescent="0.4">
      <c r="A126" s="447"/>
      <c r="B126" s="553" t="s">
        <v>57</v>
      </c>
      <c r="C126" s="553"/>
      <c r="D126" s="553"/>
      <c r="E126" s="314"/>
      <c r="F126" s="315"/>
      <c r="G126" s="315"/>
      <c r="H126" s="315"/>
      <c r="I126" s="316">
        <f>SUM(I123:I125)</f>
        <v>459.54468018375337</v>
      </c>
      <c r="J126" s="317"/>
      <c r="K126" s="315"/>
      <c r="L126" s="315"/>
      <c r="M126" s="316">
        <f>SUM(M123:M125)</f>
        <v>463.00612593694751</v>
      </c>
      <c r="N126" s="317"/>
      <c r="O126" s="318">
        <f>M126-I126</f>
        <v>3.4614457531941412</v>
      </c>
      <c r="P126" s="319">
        <f>IF(OR(I126=0,M126=0),"",(O126/I126))</f>
        <v>7.5323377735763333E-3</v>
      </c>
      <c r="Q126" s="233"/>
      <c r="R126" s="233"/>
    </row>
    <row r="127" spans="1:19" ht="15" thickBot="1" x14ac:dyDescent="0.4">
      <c r="A127" s="527"/>
      <c r="B127" s="360"/>
      <c r="C127" s="361"/>
      <c r="D127" s="362"/>
      <c r="E127" s="361"/>
      <c r="F127" s="363"/>
      <c r="G127" s="296"/>
      <c r="H127" s="364"/>
      <c r="I127" s="365"/>
      <c r="J127" s="381"/>
      <c r="K127" s="296"/>
      <c r="L127" s="364"/>
      <c r="M127" s="365"/>
      <c r="N127" s="381"/>
      <c r="O127" s="366"/>
      <c r="P127" s="300"/>
      <c r="Q127" s="233"/>
      <c r="R127" s="233"/>
    </row>
    <row r="128" spans="1:19" x14ac:dyDescent="0.35">
      <c r="A128" s="527"/>
      <c r="B128" s="368" t="s">
        <v>65</v>
      </c>
      <c r="C128" s="368"/>
      <c r="D128" s="369"/>
      <c r="E128" s="368"/>
      <c r="F128" s="374"/>
      <c r="G128" s="376"/>
      <c r="H128" s="376"/>
      <c r="I128" s="415">
        <f>SUM(I118:I119,I110,I111:I114)</f>
        <v>510.58178978082191</v>
      </c>
      <c r="J128" s="378"/>
      <c r="K128" s="376"/>
      <c r="L128" s="376"/>
      <c r="M128" s="415">
        <f>SUM(M118:M119,M110,M111:M114)</f>
        <v>514.26026560780826</v>
      </c>
      <c r="N128" s="378"/>
      <c r="O128" s="259">
        <f>M128-I128</f>
        <v>3.6784758269863573</v>
      </c>
      <c r="P128" s="260">
        <f>IF(OR(I128=0,M128=0),"",(O128/I128))</f>
        <v>7.2044790876020495E-3</v>
      </c>
      <c r="Q128" s="233"/>
    </row>
    <row r="129" spans="1:18" x14ac:dyDescent="0.35">
      <c r="A129" s="527"/>
      <c r="B129" s="253" t="s">
        <v>55</v>
      </c>
      <c r="C129" s="253"/>
      <c r="D129" s="302"/>
      <c r="E129" s="253"/>
      <c r="F129" s="257"/>
      <c r="G129" s="309">
        <f>G66</f>
        <v>-0.189</v>
      </c>
      <c r="H129" s="310"/>
      <c r="I129" s="259">
        <f>+I128*G129</f>
        <v>-96.499958268575341</v>
      </c>
      <c r="J129" s="313"/>
      <c r="K129" s="309">
        <f>$G129</f>
        <v>-0.189</v>
      </c>
      <c r="L129" s="310"/>
      <c r="M129" s="259">
        <f>+M128*K129</f>
        <v>-97.195190199875768</v>
      </c>
      <c r="N129" s="313"/>
      <c r="O129" s="259">
        <f>M129-I129</f>
        <v>-0.69523193130042671</v>
      </c>
      <c r="P129" s="260">
        <f>IF(OR(I129=0,M129=0),"",(O129/I129))</f>
        <v>7.2044790876021033E-3</v>
      </c>
      <c r="Q129" s="233"/>
    </row>
    <row r="130" spans="1:18" x14ac:dyDescent="0.35">
      <c r="A130" s="527"/>
      <c r="B130" s="368" t="s">
        <v>56</v>
      </c>
      <c r="C130" s="368"/>
      <c r="D130" s="369"/>
      <c r="E130" s="368"/>
      <c r="F130" s="374"/>
      <c r="G130" s="375">
        <v>0.13</v>
      </c>
      <c r="H130" s="376"/>
      <c r="I130" s="377">
        <f>I128*G130</f>
        <v>66.37563267150685</v>
      </c>
      <c r="J130" s="378"/>
      <c r="K130" s="375">
        <v>0.13</v>
      </c>
      <c r="L130" s="376"/>
      <c r="M130" s="377">
        <f>M128*K130</f>
        <v>66.853834529015074</v>
      </c>
      <c r="N130" s="378"/>
      <c r="O130" s="259">
        <f>M130-I130</f>
        <v>0.47820185750822475</v>
      </c>
      <c r="P130" s="260">
        <f>IF(OR(I130=0,M130=0),"",(O130/I130))</f>
        <v>7.2044790876020235E-3</v>
      </c>
      <c r="Q130" s="233"/>
    </row>
    <row r="131" spans="1:18" ht="15" thickBot="1" x14ac:dyDescent="0.4">
      <c r="A131" s="527"/>
      <c r="B131" s="556" t="s">
        <v>66</v>
      </c>
      <c r="C131" s="556"/>
      <c r="D131" s="556"/>
      <c r="E131" s="368"/>
      <c r="F131" s="416"/>
      <c r="G131" s="416"/>
      <c r="H131" s="416"/>
      <c r="I131" s="417">
        <f>SUM(I128:I130)</f>
        <v>480.45746418375347</v>
      </c>
      <c r="J131" s="418"/>
      <c r="K131" s="416"/>
      <c r="L131" s="416"/>
      <c r="M131" s="417">
        <f>SUM(M128:M130)</f>
        <v>483.91890993694756</v>
      </c>
      <c r="N131" s="418"/>
      <c r="O131" s="259">
        <f>M131-I131</f>
        <v>3.4614457531940843</v>
      </c>
      <c r="P131" s="260">
        <f>IF(OR(I131=0,M131=0),"",(O131/I131))</f>
        <v>7.2044790876018864E-3</v>
      </c>
      <c r="Q131" s="233"/>
    </row>
    <row r="132" spans="1:18" ht="15" thickBot="1" x14ac:dyDescent="0.4">
      <c r="A132" s="527"/>
      <c r="B132" s="360"/>
      <c r="C132" s="361"/>
      <c r="D132" s="362"/>
      <c r="E132" s="361"/>
      <c r="F132" s="381"/>
      <c r="G132" s="382"/>
      <c r="H132" s="383"/>
      <c r="I132" s="384"/>
      <c r="J132" s="363"/>
      <c r="K132" s="382"/>
      <c r="L132" s="383"/>
      <c r="M132" s="384"/>
      <c r="N132" s="381"/>
      <c r="O132" s="366"/>
      <c r="P132" s="385"/>
      <c r="Q132" s="233"/>
    </row>
    <row r="133" spans="1:18" x14ac:dyDescent="0.35">
      <c r="A133" s="447"/>
      <c r="B133" s="339"/>
      <c r="C133" s="227"/>
      <c r="D133" s="228"/>
      <c r="E133" s="227"/>
      <c r="F133" s="227"/>
      <c r="G133" s="227"/>
      <c r="H133" s="227"/>
      <c r="I133" s="243"/>
      <c r="J133" s="227"/>
      <c r="K133" s="227"/>
      <c r="L133" s="227"/>
      <c r="M133" s="243"/>
      <c r="N133" s="227"/>
      <c r="O133" s="227"/>
      <c r="P133" s="227"/>
      <c r="Q133" s="233"/>
    </row>
    <row r="134" spans="1:18" x14ac:dyDescent="0.35">
      <c r="A134" s="447"/>
      <c r="B134" s="343" t="s">
        <v>59</v>
      </c>
      <c r="C134" s="227"/>
      <c r="D134" s="228"/>
      <c r="E134" s="227"/>
      <c r="F134" s="227"/>
      <c r="G134" s="330">
        <v>2.9499999999999998E-2</v>
      </c>
      <c r="H134" s="227"/>
      <c r="I134" s="227"/>
      <c r="J134" s="227"/>
      <c r="K134" s="330">
        <v>2.9499999999999998E-2</v>
      </c>
      <c r="L134" s="227"/>
      <c r="M134" s="227"/>
      <c r="N134" s="227"/>
      <c r="O134" s="227"/>
      <c r="P134" s="227"/>
      <c r="Q134" s="233"/>
      <c r="R134" s="233"/>
    </row>
    <row r="135" spans="1:18" s="21" customFormat="1" x14ac:dyDescent="0.35">
      <c r="A135" s="498"/>
      <c r="D135" s="214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</row>
    <row r="136" spans="1:18" s="21" customFormat="1" x14ac:dyDescent="0.35">
      <c r="A136" s="498"/>
      <c r="D136" s="332">
        <v>0.64</v>
      </c>
      <c r="E136" s="203" t="s">
        <v>47</v>
      </c>
      <c r="F136" s="204"/>
      <c r="G136" s="205"/>
      <c r="H136" s="50"/>
      <c r="I136" s="50"/>
      <c r="J136" s="50"/>
      <c r="K136" s="20"/>
      <c r="L136" s="20"/>
      <c r="M136" s="20"/>
      <c r="N136" s="20"/>
      <c r="O136" s="20"/>
      <c r="P136" s="20"/>
      <c r="Q136" s="20"/>
      <c r="R136" s="70"/>
    </row>
    <row r="137" spans="1:18" s="21" customFormat="1" x14ac:dyDescent="0.35">
      <c r="A137" s="498"/>
      <c r="D137" s="333">
        <v>0.18</v>
      </c>
      <c r="E137" s="207" t="s">
        <v>48</v>
      </c>
      <c r="F137" s="208"/>
      <c r="G137" s="209"/>
      <c r="H137" s="50"/>
      <c r="I137" s="50"/>
      <c r="J137" s="50"/>
      <c r="K137" s="20"/>
      <c r="L137" s="20"/>
      <c r="M137" s="20"/>
      <c r="N137" s="20"/>
      <c r="O137" s="20"/>
      <c r="P137" s="20"/>
      <c r="Q137" s="20"/>
      <c r="R137" s="70"/>
    </row>
    <row r="138" spans="1:18" s="21" customFormat="1" x14ac:dyDescent="0.35">
      <c r="A138" s="498"/>
      <c r="D138" s="334">
        <v>0.18</v>
      </c>
      <c r="E138" s="211" t="s">
        <v>49</v>
      </c>
      <c r="F138" s="212"/>
      <c r="G138" s="213"/>
      <c r="H138" s="50"/>
      <c r="I138" s="50"/>
      <c r="J138" s="50"/>
      <c r="K138" s="20"/>
      <c r="L138" s="20"/>
      <c r="M138" s="20"/>
      <c r="N138" s="20"/>
      <c r="O138" s="20"/>
      <c r="P138" s="20"/>
      <c r="Q138" s="20"/>
      <c r="R138" s="70"/>
    </row>
    <row r="139" spans="1:18" x14ac:dyDescent="0.35">
      <c r="G139" s="21"/>
      <c r="H139" s="21"/>
      <c r="I139" s="21"/>
      <c r="J139" s="70"/>
      <c r="K139" s="70"/>
      <c r="L139" s="70"/>
      <c r="M139" s="70"/>
    </row>
    <row r="140" spans="1:18" x14ac:dyDescent="0.35">
      <c r="G140" s="21"/>
      <c r="H140" s="21"/>
      <c r="I140" s="21"/>
      <c r="J140" s="70"/>
      <c r="K140" s="70"/>
      <c r="L140" s="70"/>
      <c r="M140" s="70"/>
    </row>
    <row r="141" spans="1:18" x14ac:dyDescent="0.35">
      <c r="G141" s="21"/>
      <c r="H141" s="21"/>
      <c r="I141" s="21"/>
      <c r="J141" s="70"/>
      <c r="K141" s="70"/>
      <c r="L141" s="70"/>
      <c r="M141" s="70"/>
    </row>
    <row r="142" spans="1:18" x14ac:dyDescent="0.35">
      <c r="G142" s="21"/>
      <c r="H142" s="21"/>
      <c r="I142" s="21"/>
      <c r="J142" s="70"/>
      <c r="K142" s="70"/>
      <c r="L142" s="70"/>
      <c r="M142" s="70"/>
    </row>
    <row r="143" spans="1:18" x14ac:dyDescent="0.35">
      <c r="G143" s="21"/>
      <c r="H143" s="21"/>
      <c r="I143" s="21"/>
      <c r="J143" s="70"/>
      <c r="K143" s="70"/>
      <c r="L143" s="70"/>
      <c r="M143" s="70"/>
    </row>
    <row r="144" spans="1:18" x14ac:dyDescent="0.35">
      <c r="G144" s="21"/>
      <c r="H144" s="21"/>
      <c r="I144" s="21"/>
      <c r="J144" s="70"/>
      <c r="K144" s="70"/>
      <c r="L144" s="70"/>
      <c r="M144" s="70"/>
    </row>
    <row r="145" spans="7:13" x14ac:dyDescent="0.35">
      <c r="G145" s="21"/>
      <c r="H145" s="21"/>
      <c r="I145" s="21"/>
      <c r="J145" s="70"/>
      <c r="K145" s="70"/>
      <c r="L145" s="70"/>
      <c r="M145" s="70"/>
    </row>
    <row r="146" spans="7:13" x14ac:dyDescent="0.35">
      <c r="G146" s="21"/>
      <c r="H146" s="21"/>
      <c r="I146" s="21"/>
      <c r="J146" s="70"/>
      <c r="K146" s="70"/>
      <c r="L146" s="70"/>
      <c r="M146" s="70"/>
    </row>
    <row r="147" spans="7:13" x14ac:dyDescent="0.35">
      <c r="G147" s="21"/>
      <c r="H147" s="21"/>
      <c r="I147" s="21"/>
      <c r="J147" s="70"/>
      <c r="K147" s="70"/>
      <c r="L147" s="70"/>
      <c r="M147" s="70"/>
    </row>
    <row r="148" spans="7:13" x14ac:dyDescent="0.35">
      <c r="G148" s="21"/>
      <c r="H148" s="21"/>
      <c r="I148" s="21"/>
      <c r="J148" s="70"/>
      <c r="K148" s="70"/>
      <c r="L148" s="70"/>
      <c r="M148" s="70"/>
    </row>
    <row r="149" spans="7:13" x14ac:dyDescent="0.35">
      <c r="G149" s="21"/>
      <c r="H149" s="21"/>
      <c r="I149" s="21"/>
      <c r="J149" s="70"/>
      <c r="K149" s="70"/>
      <c r="L149" s="70"/>
      <c r="M149" s="70"/>
    </row>
    <row r="150" spans="7:13" x14ac:dyDescent="0.35">
      <c r="G150" s="21"/>
      <c r="H150" s="21"/>
      <c r="I150" s="21"/>
      <c r="J150" s="70"/>
      <c r="K150" s="70"/>
      <c r="L150" s="70"/>
      <c r="M150" s="70"/>
    </row>
    <row r="151" spans="7:13" x14ac:dyDescent="0.35">
      <c r="G151" s="21"/>
      <c r="H151" s="21"/>
      <c r="I151" s="21"/>
      <c r="J151" s="70"/>
      <c r="K151" s="70"/>
      <c r="L151" s="70"/>
      <c r="M151" s="70"/>
    </row>
    <row r="152" spans="7:13" x14ac:dyDescent="0.35">
      <c r="G152" s="21"/>
      <c r="H152" s="21"/>
      <c r="I152" s="21"/>
      <c r="J152" s="70"/>
      <c r="K152" s="70"/>
      <c r="L152" s="70"/>
      <c r="M152" s="70"/>
    </row>
    <row r="153" spans="7:13" x14ac:dyDescent="0.35">
      <c r="G153" s="21"/>
      <c r="H153" s="21"/>
      <c r="I153" s="21"/>
      <c r="J153" s="70"/>
      <c r="K153" s="70"/>
      <c r="L153" s="70"/>
      <c r="M153" s="70"/>
    </row>
    <row r="154" spans="7:13" x14ac:dyDescent="0.35">
      <c r="G154" s="21"/>
      <c r="H154" s="21"/>
      <c r="I154" s="21"/>
      <c r="J154" s="70"/>
      <c r="K154" s="70"/>
      <c r="L154" s="70"/>
      <c r="M154" s="70"/>
    </row>
    <row r="155" spans="7:13" x14ac:dyDescent="0.35">
      <c r="G155" s="21"/>
      <c r="H155" s="21"/>
      <c r="I155" s="21"/>
      <c r="J155" s="70"/>
      <c r="K155" s="70"/>
      <c r="L155" s="70"/>
      <c r="M155" s="70"/>
    </row>
    <row r="156" spans="7:13" x14ac:dyDescent="0.35">
      <c r="G156" s="21"/>
      <c r="H156" s="21"/>
      <c r="I156" s="21"/>
      <c r="J156" s="70"/>
      <c r="K156" s="70"/>
      <c r="L156" s="70"/>
      <c r="M156" s="70"/>
    </row>
    <row r="157" spans="7:13" x14ac:dyDescent="0.35">
      <c r="G157" s="21"/>
      <c r="H157" s="21"/>
      <c r="I157" s="21"/>
      <c r="J157" s="70"/>
      <c r="K157" s="70"/>
      <c r="L157" s="70"/>
      <c r="M157" s="70"/>
    </row>
    <row r="158" spans="7:13" x14ac:dyDescent="0.35">
      <c r="G158" s="21"/>
      <c r="H158" s="21"/>
      <c r="I158" s="21"/>
      <c r="J158" s="70"/>
      <c r="K158" s="70"/>
      <c r="L158" s="70"/>
      <c r="M158" s="70"/>
    </row>
    <row r="159" spans="7:13" x14ac:dyDescent="0.35">
      <c r="G159" s="21"/>
      <c r="H159" s="21"/>
      <c r="I159" s="21"/>
      <c r="J159" s="70"/>
      <c r="K159" s="70"/>
      <c r="L159" s="70"/>
      <c r="M159" s="70"/>
    </row>
    <row r="160" spans="7:13" x14ac:dyDescent="0.35">
      <c r="G160" s="21"/>
      <c r="H160" s="21"/>
      <c r="I160" s="21"/>
      <c r="J160" s="70"/>
      <c r="K160" s="70"/>
      <c r="L160" s="70"/>
      <c r="M160" s="70"/>
    </row>
    <row r="161" spans="7:13" x14ac:dyDescent="0.35">
      <c r="G161" s="21"/>
      <c r="H161" s="21"/>
      <c r="I161" s="21"/>
      <c r="J161" s="70"/>
      <c r="K161" s="70"/>
      <c r="L161" s="70"/>
      <c r="M161" s="70"/>
    </row>
    <row r="162" spans="7:13" x14ac:dyDescent="0.35">
      <c r="G162" s="21"/>
      <c r="H162" s="21"/>
      <c r="I162" s="21"/>
      <c r="J162" s="70"/>
      <c r="K162" s="70"/>
      <c r="L162" s="70"/>
      <c r="M162" s="70"/>
    </row>
    <row r="163" spans="7:13" x14ac:dyDescent="0.35">
      <c r="G163" s="21"/>
      <c r="H163" s="21"/>
      <c r="I163" s="21"/>
      <c r="J163" s="70"/>
      <c r="K163" s="70"/>
      <c r="L163" s="70"/>
      <c r="M163" s="70"/>
    </row>
    <row r="164" spans="7:13" x14ac:dyDescent="0.35">
      <c r="G164" s="21"/>
      <c r="H164" s="21"/>
      <c r="I164" s="21"/>
      <c r="J164" s="70"/>
      <c r="K164" s="70"/>
      <c r="L164" s="70"/>
      <c r="M164" s="70"/>
    </row>
    <row r="165" spans="7:13" x14ac:dyDescent="0.35">
      <c r="G165" s="21"/>
      <c r="H165" s="21"/>
      <c r="I165" s="21"/>
      <c r="J165" s="70"/>
      <c r="K165" s="70"/>
      <c r="L165" s="70"/>
      <c r="M165" s="70"/>
    </row>
    <row r="166" spans="7:13" x14ac:dyDescent="0.35">
      <c r="G166" s="21"/>
      <c r="H166" s="21"/>
      <c r="I166" s="21"/>
      <c r="J166" s="70"/>
      <c r="K166" s="70"/>
      <c r="L166" s="70"/>
      <c r="M166" s="70"/>
    </row>
    <row r="167" spans="7:13" x14ac:dyDescent="0.35">
      <c r="G167" s="21"/>
      <c r="H167" s="21"/>
      <c r="I167" s="21"/>
      <c r="J167" s="70"/>
      <c r="K167" s="70"/>
      <c r="L167" s="70"/>
      <c r="M167" s="70"/>
    </row>
    <row r="168" spans="7:13" x14ac:dyDescent="0.35">
      <c r="G168" s="21"/>
      <c r="H168" s="21"/>
      <c r="I168" s="21"/>
      <c r="J168" s="70"/>
      <c r="K168" s="70"/>
      <c r="L168" s="70"/>
      <c r="M168" s="70"/>
    </row>
    <row r="169" spans="7:13" x14ac:dyDescent="0.35">
      <c r="G169" s="21"/>
      <c r="H169" s="21"/>
      <c r="I169" s="21"/>
      <c r="J169" s="70"/>
      <c r="K169" s="70"/>
      <c r="L169" s="70"/>
      <c r="M169" s="70"/>
    </row>
    <row r="170" spans="7:13" x14ac:dyDescent="0.35">
      <c r="G170" s="21"/>
      <c r="H170" s="21"/>
      <c r="I170" s="21"/>
      <c r="J170" s="70"/>
      <c r="K170" s="70"/>
      <c r="L170" s="70"/>
      <c r="M170" s="70"/>
    </row>
    <row r="171" spans="7:13" x14ac:dyDescent="0.35">
      <c r="G171" s="21"/>
      <c r="H171" s="21"/>
      <c r="I171" s="21"/>
      <c r="J171" s="70"/>
      <c r="K171" s="70"/>
      <c r="L171" s="70"/>
      <c r="M171" s="70"/>
    </row>
    <row r="172" spans="7:13" x14ac:dyDescent="0.35">
      <c r="G172" s="21"/>
      <c r="H172" s="21"/>
      <c r="I172" s="21"/>
      <c r="J172" s="70"/>
      <c r="K172" s="70"/>
      <c r="L172" s="70"/>
      <c r="M172" s="70"/>
    </row>
    <row r="173" spans="7:13" x14ac:dyDescent="0.35">
      <c r="G173" s="21"/>
      <c r="H173" s="21"/>
      <c r="I173" s="21"/>
      <c r="J173" s="70"/>
      <c r="K173" s="70"/>
      <c r="L173" s="70"/>
      <c r="M173" s="70"/>
    </row>
    <row r="174" spans="7:13" x14ac:dyDescent="0.35">
      <c r="G174" s="21"/>
      <c r="H174" s="21"/>
      <c r="I174" s="21"/>
      <c r="J174" s="70"/>
      <c r="K174" s="70"/>
      <c r="L174" s="70"/>
      <c r="M174" s="70"/>
    </row>
    <row r="175" spans="7:13" x14ac:dyDescent="0.35">
      <c r="G175" s="21"/>
      <c r="H175" s="21"/>
      <c r="I175" s="21"/>
      <c r="J175" s="70"/>
      <c r="K175" s="70"/>
      <c r="L175" s="70"/>
      <c r="M175" s="70"/>
    </row>
    <row r="176" spans="7:13" x14ac:dyDescent="0.35">
      <c r="G176" s="21"/>
      <c r="H176" s="21"/>
      <c r="I176" s="21"/>
      <c r="J176" s="70"/>
      <c r="K176" s="70"/>
      <c r="L176" s="70"/>
      <c r="M176" s="70"/>
    </row>
    <row r="177" spans="7:13" x14ac:dyDescent="0.35">
      <c r="G177" s="21"/>
      <c r="H177" s="21"/>
      <c r="I177" s="21"/>
      <c r="J177" s="70"/>
      <c r="K177" s="70"/>
      <c r="L177" s="70"/>
      <c r="M177" s="70"/>
    </row>
    <row r="178" spans="7:13" x14ac:dyDescent="0.35">
      <c r="G178" s="21"/>
      <c r="H178" s="21"/>
      <c r="I178" s="21"/>
      <c r="J178" s="70"/>
      <c r="K178" s="70"/>
      <c r="L178" s="70"/>
      <c r="M178" s="70"/>
    </row>
    <row r="179" spans="7:13" x14ac:dyDescent="0.35">
      <c r="G179" s="21"/>
      <c r="H179" s="21"/>
      <c r="I179" s="21"/>
      <c r="J179" s="70"/>
      <c r="K179" s="70"/>
      <c r="L179" s="70"/>
      <c r="M179" s="70"/>
    </row>
    <row r="180" spans="7:13" x14ac:dyDescent="0.35">
      <c r="G180" s="21"/>
      <c r="H180" s="21"/>
      <c r="I180" s="21"/>
      <c r="J180" s="70"/>
      <c r="K180" s="70"/>
      <c r="L180" s="70"/>
      <c r="M180" s="70"/>
    </row>
    <row r="181" spans="7:13" x14ac:dyDescent="0.35">
      <c r="G181" s="21"/>
      <c r="H181" s="21"/>
      <c r="I181" s="21"/>
      <c r="J181" s="70"/>
      <c r="K181" s="70"/>
      <c r="L181" s="70"/>
      <c r="M181" s="70"/>
    </row>
    <row r="182" spans="7:13" x14ac:dyDescent="0.35">
      <c r="G182" s="21"/>
      <c r="H182" s="21"/>
      <c r="I182" s="21"/>
      <c r="J182" s="70"/>
      <c r="K182" s="70"/>
      <c r="L182" s="70"/>
      <c r="M182" s="70"/>
    </row>
    <row r="183" spans="7:13" x14ac:dyDescent="0.35">
      <c r="G183" s="21"/>
      <c r="H183" s="21"/>
      <c r="I183" s="21"/>
      <c r="J183" s="70"/>
      <c r="K183" s="70"/>
      <c r="L183" s="70"/>
      <c r="M183" s="70"/>
    </row>
    <row r="184" spans="7:13" x14ac:dyDescent="0.35">
      <c r="G184" s="21"/>
      <c r="H184" s="21"/>
      <c r="I184" s="21"/>
      <c r="J184" s="70"/>
      <c r="K184" s="70"/>
      <c r="L184" s="70"/>
      <c r="M184" s="70"/>
    </row>
    <row r="185" spans="7:13" x14ac:dyDescent="0.35">
      <c r="G185" s="21"/>
      <c r="H185" s="21"/>
      <c r="I185" s="21"/>
      <c r="J185" s="70"/>
      <c r="K185" s="70"/>
      <c r="L185" s="70"/>
      <c r="M185" s="70"/>
    </row>
    <row r="186" spans="7:13" x14ac:dyDescent="0.35">
      <c r="G186" s="21"/>
      <c r="H186" s="21"/>
      <c r="I186" s="21"/>
      <c r="J186" s="70"/>
      <c r="K186" s="70"/>
      <c r="L186" s="70"/>
      <c r="M186" s="70"/>
    </row>
    <row r="187" spans="7:13" x14ac:dyDescent="0.35">
      <c r="G187" s="21"/>
      <c r="H187" s="21"/>
      <c r="I187" s="21"/>
      <c r="J187" s="70"/>
      <c r="K187" s="70"/>
      <c r="L187" s="70"/>
      <c r="M187" s="70"/>
    </row>
    <row r="188" spans="7:13" x14ac:dyDescent="0.35">
      <c r="G188" s="21"/>
      <c r="H188" s="21"/>
      <c r="I188" s="21"/>
      <c r="J188" s="70"/>
      <c r="K188" s="70"/>
      <c r="L188" s="70"/>
      <c r="M188" s="70"/>
    </row>
    <row r="189" spans="7:13" x14ac:dyDescent="0.35">
      <c r="G189" s="21"/>
      <c r="H189" s="21"/>
      <c r="I189" s="21"/>
      <c r="J189" s="70"/>
      <c r="K189" s="70"/>
      <c r="L189" s="70"/>
      <c r="M189" s="70"/>
    </row>
    <row r="190" spans="7:13" x14ac:dyDescent="0.35">
      <c r="G190" s="21"/>
      <c r="H190" s="21"/>
      <c r="I190" s="21"/>
      <c r="J190" s="70"/>
      <c r="K190" s="70"/>
      <c r="L190" s="70"/>
      <c r="M190" s="70"/>
    </row>
    <row r="191" spans="7:13" x14ac:dyDescent="0.35">
      <c r="G191" s="21"/>
      <c r="H191" s="21"/>
      <c r="I191" s="21"/>
      <c r="J191" s="70"/>
      <c r="K191" s="70"/>
      <c r="L191" s="70"/>
      <c r="M191" s="70"/>
    </row>
    <row r="192" spans="7:13" x14ac:dyDescent="0.35">
      <c r="G192" s="21"/>
      <c r="H192" s="21"/>
      <c r="I192" s="21"/>
      <c r="J192" s="70"/>
      <c r="K192" s="70"/>
      <c r="L192" s="70"/>
      <c r="M192" s="70"/>
    </row>
    <row r="193" spans="7:13" x14ac:dyDescent="0.35">
      <c r="G193" s="21"/>
      <c r="H193" s="21"/>
      <c r="I193" s="21"/>
      <c r="J193" s="70"/>
      <c r="K193" s="70"/>
      <c r="L193" s="70"/>
      <c r="M193" s="70"/>
    </row>
    <row r="194" spans="7:13" x14ac:dyDescent="0.35">
      <c r="G194" s="21"/>
      <c r="H194" s="21"/>
      <c r="I194" s="21"/>
      <c r="J194" s="70"/>
      <c r="K194" s="70"/>
      <c r="L194" s="70"/>
      <c r="M194" s="70"/>
    </row>
    <row r="195" spans="7:13" x14ac:dyDescent="0.35">
      <c r="G195" s="21"/>
      <c r="H195" s="21"/>
      <c r="I195" s="21"/>
      <c r="J195" s="70"/>
      <c r="K195" s="70"/>
      <c r="L195" s="70"/>
      <c r="M195" s="70"/>
    </row>
    <row r="196" spans="7:13" x14ac:dyDescent="0.35">
      <c r="G196" s="21"/>
      <c r="H196" s="21"/>
      <c r="I196" s="21"/>
      <c r="J196" s="70"/>
      <c r="K196" s="70"/>
      <c r="L196" s="70"/>
      <c r="M196" s="70"/>
    </row>
    <row r="197" spans="7:13" x14ac:dyDescent="0.35">
      <c r="G197" s="21"/>
      <c r="H197" s="21"/>
      <c r="I197" s="21"/>
      <c r="J197" s="70"/>
      <c r="K197" s="70"/>
      <c r="L197" s="70"/>
      <c r="M197" s="70"/>
    </row>
    <row r="198" spans="7:13" x14ac:dyDescent="0.35">
      <c r="G198" s="21"/>
      <c r="H198" s="21"/>
      <c r="I198" s="21"/>
      <c r="J198" s="70"/>
      <c r="K198" s="70"/>
      <c r="L198" s="70"/>
      <c r="M198" s="70"/>
    </row>
    <row r="199" spans="7:13" x14ac:dyDescent="0.35">
      <c r="G199" s="21"/>
      <c r="H199" s="21"/>
      <c r="I199" s="21"/>
      <c r="J199" s="70"/>
      <c r="K199" s="70"/>
      <c r="L199" s="70"/>
      <c r="M199" s="70"/>
    </row>
    <row r="200" spans="7:13" x14ac:dyDescent="0.35">
      <c r="G200" s="21"/>
      <c r="H200" s="21"/>
      <c r="I200" s="21"/>
      <c r="J200" s="70"/>
      <c r="K200" s="70"/>
      <c r="L200" s="70"/>
      <c r="M200" s="70"/>
    </row>
    <row r="201" spans="7:13" x14ac:dyDescent="0.35">
      <c r="G201" s="21"/>
      <c r="H201" s="21"/>
      <c r="I201" s="21"/>
      <c r="J201" s="70"/>
      <c r="K201" s="70"/>
      <c r="L201" s="70"/>
      <c r="M201" s="70"/>
    </row>
    <row r="202" spans="7:13" x14ac:dyDescent="0.35">
      <c r="G202" s="21"/>
      <c r="H202" s="21"/>
      <c r="I202" s="21"/>
      <c r="J202" s="70"/>
      <c r="K202" s="70"/>
      <c r="L202" s="70"/>
      <c r="M202" s="70"/>
    </row>
    <row r="203" spans="7:13" x14ac:dyDescent="0.35">
      <c r="G203" s="21"/>
      <c r="H203" s="21"/>
      <c r="I203" s="21"/>
      <c r="J203" s="70"/>
      <c r="K203" s="70"/>
      <c r="L203" s="70"/>
      <c r="M203" s="70"/>
    </row>
    <row r="204" spans="7:13" x14ac:dyDescent="0.35">
      <c r="G204" s="21"/>
      <c r="H204" s="21"/>
      <c r="I204" s="21"/>
      <c r="J204" s="70"/>
      <c r="K204" s="70"/>
      <c r="L204" s="70"/>
      <c r="M204" s="70"/>
    </row>
    <row r="205" spans="7:13" x14ac:dyDescent="0.35">
      <c r="G205" s="21"/>
      <c r="H205" s="21"/>
      <c r="I205" s="21"/>
      <c r="J205" s="70"/>
      <c r="K205" s="70"/>
      <c r="L205" s="70"/>
      <c r="M205" s="70"/>
    </row>
    <row r="206" spans="7:13" x14ac:dyDescent="0.35">
      <c r="G206" s="21"/>
      <c r="H206" s="21"/>
      <c r="I206" s="21"/>
      <c r="J206" s="70"/>
      <c r="K206" s="70"/>
      <c r="L206" s="70"/>
      <c r="M206" s="70"/>
    </row>
    <row r="207" spans="7:13" x14ac:dyDescent="0.35">
      <c r="G207" s="21"/>
      <c r="H207" s="21"/>
      <c r="I207" s="21"/>
      <c r="J207" s="70"/>
      <c r="K207" s="70"/>
      <c r="L207" s="70"/>
      <c r="M207" s="70"/>
    </row>
    <row r="208" spans="7:13" x14ac:dyDescent="0.35">
      <c r="G208" s="21"/>
      <c r="H208" s="21"/>
      <c r="I208" s="21"/>
      <c r="J208" s="70"/>
      <c r="K208" s="70"/>
      <c r="L208" s="70"/>
      <c r="M208" s="70"/>
    </row>
    <row r="209" spans="7:13" x14ac:dyDescent="0.35">
      <c r="G209" s="21"/>
      <c r="H209" s="21"/>
      <c r="I209" s="21"/>
      <c r="J209" s="70"/>
      <c r="K209" s="70"/>
      <c r="L209" s="70"/>
      <c r="M209" s="70"/>
    </row>
    <row r="210" spans="7:13" x14ac:dyDescent="0.35">
      <c r="G210" s="21"/>
      <c r="H210" s="21"/>
      <c r="I210" s="21"/>
      <c r="J210" s="70"/>
      <c r="K210" s="70"/>
      <c r="L210" s="70"/>
      <c r="M210" s="70"/>
    </row>
    <row r="211" spans="7:13" x14ac:dyDescent="0.35">
      <c r="G211" s="21"/>
      <c r="H211" s="21"/>
      <c r="I211" s="21"/>
      <c r="J211" s="70"/>
      <c r="K211" s="70"/>
      <c r="L211" s="70"/>
      <c r="M211" s="70"/>
    </row>
    <row r="212" spans="7:13" x14ac:dyDescent="0.35">
      <c r="G212" s="21"/>
      <c r="H212" s="21"/>
      <c r="I212" s="21"/>
      <c r="J212" s="70"/>
      <c r="K212" s="70"/>
      <c r="L212" s="70"/>
      <c r="M212" s="70"/>
    </row>
    <row r="213" spans="7:13" x14ac:dyDescent="0.35">
      <c r="G213" s="21"/>
      <c r="H213" s="21"/>
      <c r="I213" s="21"/>
      <c r="J213" s="70"/>
      <c r="K213" s="70"/>
      <c r="L213" s="70"/>
      <c r="M213" s="70"/>
    </row>
    <row r="214" spans="7:13" x14ac:dyDescent="0.35">
      <c r="G214" s="21"/>
      <c r="H214" s="21"/>
      <c r="I214" s="21"/>
      <c r="J214" s="70"/>
      <c r="K214" s="70"/>
      <c r="L214" s="70"/>
      <c r="M214" s="70"/>
    </row>
    <row r="215" spans="7:13" x14ac:dyDescent="0.35">
      <c r="G215" s="21"/>
      <c r="H215" s="21"/>
      <c r="I215" s="21"/>
      <c r="J215" s="70"/>
      <c r="K215" s="70"/>
      <c r="L215" s="70"/>
      <c r="M215" s="70"/>
    </row>
    <row r="216" spans="7:13" x14ac:dyDescent="0.35">
      <c r="G216" s="21"/>
      <c r="H216" s="21"/>
      <c r="I216" s="21"/>
      <c r="J216" s="70"/>
      <c r="K216" s="70"/>
      <c r="L216" s="70"/>
      <c r="M216" s="70"/>
    </row>
    <row r="217" spans="7:13" x14ac:dyDescent="0.35">
      <c r="G217" s="21"/>
      <c r="H217" s="21"/>
      <c r="I217" s="21"/>
      <c r="J217" s="70"/>
      <c r="K217" s="70"/>
      <c r="L217" s="70"/>
      <c r="M217" s="70"/>
    </row>
    <row r="218" spans="7:13" x14ac:dyDescent="0.35">
      <c r="G218" s="21"/>
      <c r="H218" s="21"/>
      <c r="I218" s="21"/>
      <c r="J218" s="70"/>
      <c r="K218" s="70"/>
      <c r="L218" s="70"/>
      <c r="M218" s="70"/>
    </row>
    <row r="219" spans="7:13" x14ac:dyDescent="0.35">
      <c r="G219" s="21"/>
      <c r="H219" s="21"/>
      <c r="I219" s="21"/>
      <c r="J219" s="70"/>
      <c r="K219" s="70"/>
      <c r="L219" s="70"/>
      <c r="M219" s="70"/>
    </row>
    <row r="220" spans="7:13" x14ac:dyDescent="0.35">
      <c r="G220" s="21"/>
      <c r="H220" s="21"/>
      <c r="I220" s="21"/>
      <c r="J220" s="70"/>
      <c r="K220" s="70"/>
      <c r="L220" s="70"/>
      <c r="M220" s="70"/>
    </row>
    <row r="221" spans="7:13" x14ac:dyDescent="0.35">
      <c r="G221" s="21"/>
      <c r="H221" s="21"/>
      <c r="I221" s="21"/>
      <c r="J221" s="70"/>
      <c r="K221" s="70"/>
      <c r="L221" s="70"/>
      <c r="M221" s="70"/>
    </row>
    <row r="222" spans="7:13" x14ac:dyDescent="0.35">
      <c r="G222" s="21"/>
      <c r="H222" s="21"/>
      <c r="I222" s="21"/>
      <c r="J222" s="70"/>
      <c r="K222" s="70"/>
      <c r="L222" s="70"/>
      <c r="M222" s="70"/>
    </row>
    <row r="223" spans="7:13" x14ac:dyDescent="0.35">
      <c r="G223" s="21"/>
      <c r="H223" s="21"/>
      <c r="I223" s="21"/>
      <c r="J223" s="70"/>
      <c r="K223" s="70"/>
      <c r="L223" s="70"/>
      <c r="M223" s="70"/>
    </row>
    <row r="224" spans="7:13" x14ac:dyDescent="0.35">
      <c r="G224" s="21"/>
      <c r="H224" s="21"/>
      <c r="I224" s="21"/>
      <c r="J224" s="70"/>
      <c r="K224" s="70"/>
      <c r="L224" s="70"/>
      <c r="M224" s="70"/>
    </row>
    <row r="225" spans="7:13" x14ac:dyDescent="0.35">
      <c r="G225" s="21"/>
      <c r="H225" s="21"/>
      <c r="I225" s="21"/>
      <c r="J225" s="70"/>
      <c r="K225" s="70"/>
      <c r="L225" s="70"/>
      <c r="M225" s="70"/>
    </row>
    <row r="226" spans="7:13" x14ac:dyDescent="0.35">
      <c r="G226" s="21"/>
      <c r="H226" s="21"/>
      <c r="I226" s="21"/>
      <c r="J226" s="70"/>
      <c r="K226" s="70"/>
      <c r="L226" s="70"/>
      <c r="M226" s="70"/>
    </row>
    <row r="227" spans="7:13" x14ac:dyDescent="0.35">
      <c r="G227" s="21"/>
      <c r="H227" s="21"/>
      <c r="I227" s="21"/>
      <c r="J227" s="70"/>
      <c r="K227" s="70"/>
      <c r="L227" s="70"/>
      <c r="M227" s="70"/>
    </row>
    <row r="228" spans="7:13" x14ac:dyDescent="0.35">
      <c r="G228" s="21"/>
      <c r="H228" s="21"/>
      <c r="I228" s="21"/>
      <c r="J228" s="70"/>
      <c r="K228" s="70"/>
      <c r="L228" s="70"/>
      <c r="M228" s="70"/>
    </row>
    <row r="229" spans="7:13" x14ac:dyDescent="0.35">
      <c r="G229" s="21"/>
      <c r="H229" s="21"/>
      <c r="I229" s="21"/>
      <c r="J229" s="70"/>
      <c r="K229" s="70"/>
      <c r="L229" s="70"/>
      <c r="M229" s="70"/>
    </row>
    <row r="230" spans="7:13" x14ac:dyDescent="0.35">
      <c r="G230" s="21"/>
      <c r="H230" s="21"/>
      <c r="I230" s="21"/>
      <c r="J230" s="70"/>
      <c r="K230" s="70"/>
      <c r="L230" s="70"/>
      <c r="M230" s="70"/>
    </row>
    <row r="231" spans="7:13" x14ac:dyDescent="0.35">
      <c r="G231" s="21"/>
      <c r="H231" s="21"/>
      <c r="I231" s="21"/>
      <c r="J231" s="70"/>
      <c r="K231" s="70"/>
      <c r="L231" s="70"/>
      <c r="M231" s="70"/>
    </row>
    <row r="232" spans="7:13" x14ac:dyDescent="0.35">
      <c r="G232" s="21"/>
      <c r="H232" s="21"/>
      <c r="I232" s="21"/>
      <c r="J232" s="70"/>
      <c r="K232" s="70"/>
      <c r="L232" s="70"/>
      <c r="M232" s="70"/>
    </row>
    <row r="233" spans="7:13" x14ac:dyDescent="0.35">
      <c r="G233" s="21"/>
      <c r="H233" s="21"/>
      <c r="I233" s="21"/>
      <c r="J233" s="70"/>
      <c r="K233" s="70"/>
      <c r="L233" s="70"/>
      <c r="M233" s="70"/>
    </row>
    <row r="234" spans="7:13" x14ac:dyDescent="0.35">
      <c r="G234" s="21"/>
      <c r="H234" s="21"/>
      <c r="I234" s="21"/>
      <c r="J234" s="70"/>
      <c r="K234" s="70"/>
      <c r="L234" s="70"/>
      <c r="M234" s="70"/>
    </row>
    <row r="235" spans="7:13" x14ac:dyDescent="0.35">
      <c r="G235" s="21"/>
      <c r="H235" s="21"/>
      <c r="I235" s="21"/>
      <c r="J235" s="70"/>
      <c r="K235" s="70"/>
      <c r="L235" s="70"/>
      <c r="M235" s="70"/>
    </row>
    <row r="236" spans="7:13" x14ac:dyDescent="0.35">
      <c r="G236" s="21"/>
      <c r="H236" s="21"/>
      <c r="I236" s="21"/>
      <c r="J236" s="70"/>
      <c r="K236" s="70"/>
      <c r="L236" s="70"/>
      <c r="M236" s="70"/>
    </row>
    <row r="237" spans="7:13" x14ac:dyDescent="0.35">
      <c r="G237" s="21"/>
      <c r="H237" s="21"/>
      <c r="I237" s="21"/>
      <c r="J237" s="70"/>
      <c r="K237" s="70"/>
      <c r="L237" s="70"/>
      <c r="M237" s="70"/>
    </row>
    <row r="238" spans="7:13" x14ac:dyDescent="0.35">
      <c r="G238" s="21"/>
      <c r="H238" s="21"/>
      <c r="I238" s="21"/>
      <c r="J238" s="70"/>
      <c r="K238" s="70"/>
      <c r="L238" s="70"/>
      <c r="M238" s="70"/>
    </row>
    <row r="239" spans="7:13" x14ac:dyDescent="0.35">
      <c r="G239" s="21"/>
      <c r="H239" s="21"/>
      <c r="I239" s="21"/>
      <c r="J239" s="70"/>
      <c r="K239" s="70"/>
      <c r="L239" s="70"/>
      <c r="M239" s="70"/>
    </row>
    <row r="240" spans="7:13" x14ac:dyDescent="0.35">
      <c r="G240" s="21"/>
      <c r="H240" s="21"/>
      <c r="I240" s="21"/>
      <c r="J240" s="70"/>
      <c r="K240" s="70"/>
      <c r="L240" s="70"/>
      <c r="M240" s="70"/>
    </row>
    <row r="241" spans="7:13" x14ac:dyDescent="0.35">
      <c r="G241" s="21"/>
      <c r="H241" s="21"/>
      <c r="I241" s="21"/>
      <c r="J241" s="70"/>
      <c r="K241" s="70"/>
      <c r="L241" s="70"/>
      <c r="M241" s="70"/>
    </row>
    <row r="242" spans="7:13" x14ac:dyDescent="0.35">
      <c r="G242" s="21"/>
      <c r="H242" s="21"/>
      <c r="I242" s="21"/>
      <c r="J242" s="70"/>
      <c r="K242" s="70"/>
      <c r="L242" s="70"/>
      <c r="M242" s="70"/>
    </row>
    <row r="243" spans="7:13" x14ac:dyDescent="0.35">
      <c r="G243" s="21"/>
      <c r="H243" s="21"/>
      <c r="I243" s="21"/>
      <c r="J243" s="70"/>
      <c r="K243" s="70"/>
      <c r="L243" s="70"/>
      <c r="M243" s="70"/>
    </row>
    <row r="244" spans="7:13" x14ac:dyDescent="0.35">
      <c r="G244" s="21"/>
      <c r="H244" s="21"/>
      <c r="I244" s="21"/>
      <c r="J244" s="70"/>
      <c r="K244" s="70"/>
      <c r="L244" s="70"/>
      <c r="M244" s="70"/>
    </row>
    <row r="245" spans="7:13" x14ac:dyDescent="0.35">
      <c r="G245" s="21"/>
      <c r="H245" s="21"/>
      <c r="I245" s="21"/>
      <c r="J245" s="70"/>
      <c r="K245" s="70"/>
      <c r="L245" s="70"/>
      <c r="M245" s="70"/>
    </row>
    <row r="246" spans="7:13" x14ac:dyDescent="0.35">
      <c r="G246" s="21"/>
      <c r="H246" s="21"/>
      <c r="I246" s="21"/>
      <c r="J246" s="70"/>
      <c r="K246" s="70"/>
      <c r="L246" s="70"/>
      <c r="M246" s="70"/>
    </row>
    <row r="247" spans="7:13" x14ac:dyDescent="0.35">
      <c r="G247" s="21"/>
      <c r="H247" s="21"/>
      <c r="I247" s="21"/>
      <c r="J247" s="70"/>
      <c r="K247" s="70"/>
      <c r="L247" s="70"/>
      <c r="M247" s="70"/>
    </row>
    <row r="248" spans="7:13" x14ac:dyDescent="0.35">
      <c r="G248" s="21"/>
      <c r="H248" s="21"/>
      <c r="I248" s="21"/>
      <c r="J248" s="70"/>
      <c r="K248" s="70"/>
      <c r="L248" s="70"/>
      <c r="M248" s="70"/>
    </row>
    <row r="249" spans="7:13" x14ac:dyDescent="0.35">
      <c r="G249" s="21"/>
      <c r="H249" s="21"/>
      <c r="I249" s="21"/>
      <c r="J249" s="70"/>
      <c r="K249" s="70"/>
      <c r="L249" s="70"/>
      <c r="M249" s="70"/>
    </row>
    <row r="250" spans="7:13" x14ac:dyDescent="0.35">
      <c r="G250" s="21"/>
      <c r="H250" s="21"/>
      <c r="I250" s="21"/>
      <c r="J250" s="70"/>
      <c r="K250" s="70"/>
      <c r="L250" s="70"/>
      <c r="M250" s="70"/>
    </row>
    <row r="251" spans="7:13" x14ac:dyDescent="0.35">
      <c r="G251" s="21"/>
      <c r="H251" s="21"/>
      <c r="I251" s="21"/>
      <c r="J251" s="70"/>
      <c r="K251" s="70"/>
      <c r="L251" s="70"/>
      <c r="M251" s="70"/>
    </row>
    <row r="252" spans="7:13" x14ac:dyDescent="0.35">
      <c r="G252" s="21"/>
      <c r="H252" s="21"/>
      <c r="I252" s="21"/>
      <c r="J252" s="70"/>
      <c r="K252" s="70"/>
      <c r="L252" s="70"/>
      <c r="M252" s="70"/>
    </row>
    <row r="253" spans="7:13" x14ac:dyDescent="0.35">
      <c r="G253" s="21"/>
      <c r="H253" s="21"/>
      <c r="I253" s="21"/>
      <c r="J253" s="70"/>
      <c r="K253" s="70"/>
      <c r="L253" s="70"/>
      <c r="M253" s="70"/>
    </row>
    <row r="254" spans="7:13" x14ac:dyDescent="0.35">
      <c r="G254" s="21"/>
      <c r="H254" s="21"/>
      <c r="I254" s="21"/>
      <c r="J254" s="70"/>
      <c r="K254" s="70"/>
      <c r="L254" s="70"/>
      <c r="M254" s="70"/>
    </row>
    <row r="255" spans="7:13" x14ac:dyDescent="0.35">
      <c r="G255" s="21"/>
      <c r="H255" s="21"/>
      <c r="I255" s="21"/>
      <c r="J255" s="70"/>
      <c r="K255" s="70"/>
      <c r="L255" s="70"/>
      <c r="M255" s="70"/>
    </row>
    <row r="256" spans="7:13" x14ac:dyDescent="0.35">
      <c r="G256" s="21"/>
      <c r="H256" s="21"/>
      <c r="I256" s="21"/>
      <c r="J256" s="70"/>
      <c r="K256" s="70"/>
      <c r="L256" s="70"/>
      <c r="M256" s="70"/>
    </row>
    <row r="257" spans="7:13" x14ac:dyDescent="0.35">
      <c r="G257" s="21"/>
      <c r="H257" s="21"/>
      <c r="I257" s="21"/>
      <c r="J257" s="70"/>
      <c r="K257" s="70"/>
      <c r="L257" s="70"/>
      <c r="M257" s="70"/>
    </row>
    <row r="258" spans="7:13" x14ac:dyDescent="0.35">
      <c r="G258" s="21"/>
      <c r="H258" s="21"/>
      <c r="I258" s="21"/>
      <c r="J258" s="70"/>
      <c r="K258" s="70"/>
      <c r="L258" s="70"/>
      <c r="M258" s="70"/>
    </row>
    <row r="259" spans="7:13" x14ac:dyDescent="0.35">
      <c r="G259" s="21"/>
      <c r="H259" s="21"/>
      <c r="I259" s="21"/>
      <c r="J259" s="70"/>
      <c r="K259" s="70"/>
      <c r="L259" s="70"/>
      <c r="M259" s="70"/>
    </row>
    <row r="260" spans="7:13" x14ac:dyDescent="0.35">
      <c r="G260" s="21"/>
      <c r="H260" s="21"/>
      <c r="I260" s="21"/>
      <c r="J260" s="70"/>
      <c r="K260" s="70"/>
      <c r="L260" s="70"/>
      <c r="M260" s="70"/>
    </row>
    <row r="261" spans="7:13" x14ac:dyDescent="0.35">
      <c r="G261" s="21"/>
      <c r="H261" s="21"/>
      <c r="I261" s="21"/>
      <c r="J261" s="70"/>
      <c r="K261" s="70"/>
      <c r="L261" s="70"/>
      <c r="M261" s="70"/>
    </row>
    <row r="262" spans="7:13" x14ac:dyDescent="0.35">
      <c r="G262" s="21"/>
      <c r="H262" s="21"/>
      <c r="I262" s="21"/>
      <c r="J262" s="70"/>
      <c r="K262" s="70"/>
      <c r="L262" s="70"/>
      <c r="M262" s="70"/>
    </row>
    <row r="263" spans="7:13" x14ac:dyDescent="0.35">
      <c r="G263" s="21"/>
      <c r="H263" s="21"/>
      <c r="I263" s="21"/>
      <c r="J263" s="70"/>
      <c r="K263" s="70"/>
      <c r="L263" s="70"/>
      <c r="M263" s="70"/>
    </row>
    <row r="264" spans="7:13" x14ac:dyDescent="0.35">
      <c r="G264" s="21"/>
      <c r="H264" s="21"/>
      <c r="I264" s="21"/>
      <c r="J264" s="70"/>
      <c r="K264" s="70"/>
      <c r="L264" s="70"/>
      <c r="M264" s="70"/>
    </row>
    <row r="265" spans="7:13" x14ac:dyDescent="0.35">
      <c r="G265" s="21"/>
      <c r="H265" s="21"/>
      <c r="I265" s="21"/>
      <c r="J265" s="70"/>
      <c r="K265" s="70"/>
      <c r="L265" s="70"/>
      <c r="M265" s="70"/>
    </row>
    <row r="266" spans="7:13" x14ac:dyDescent="0.35">
      <c r="G266" s="21"/>
      <c r="H266" s="21"/>
      <c r="I266" s="21"/>
      <c r="J266" s="70"/>
      <c r="K266" s="70"/>
      <c r="L266" s="70"/>
      <c r="M266" s="70"/>
    </row>
    <row r="267" spans="7:13" x14ac:dyDescent="0.35">
      <c r="G267" s="21"/>
      <c r="H267" s="21"/>
      <c r="I267" s="21"/>
      <c r="J267" s="70"/>
      <c r="K267" s="70"/>
      <c r="L267" s="70"/>
      <c r="M267" s="70"/>
    </row>
    <row r="268" spans="7:13" x14ac:dyDescent="0.35">
      <c r="G268" s="21"/>
      <c r="H268" s="21"/>
      <c r="I268" s="21"/>
      <c r="J268" s="70"/>
      <c r="K268" s="70"/>
      <c r="L268" s="70"/>
      <c r="M268" s="70"/>
    </row>
    <row r="269" spans="7:13" x14ac:dyDescent="0.35">
      <c r="G269" s="21"/>
      <c r="H269" s="21"/>
      <c r="I269" s="21"/>
      <c r="J269" s="70"/>
      <c r="K269" s="70"/>
      <c r="L269" s="70"/>
      <c r="M269" s="70"/>
    </row>
    <row r="270" spans="7:13" x14ac:dyDescent="0.35">
      <c r="G270" s="21"/>
      <c r="H270" s="21"/>
      <c r="I270" s="21"/>
      <c r="J270" s="70"/>
      <c r="K270" s="70"/>
      <c r="L270" s="70"/>
      <c r="M270" s="70"/>
    </row>
  </sheetData>
  <mergeCells count="22">
    <mergeCell ref="B126:D126"/>
    <mergeCell ref="B131:D131"/>
    <mergeCell ref="D84:D85"/>
    <mergeCell ref="O84:O85"/>
    <mergeCell ref="P84:P85"/>
    <mergeCell ref="G83:I83"/>
    <mergeCell ref="K83:M83"/>
    <mergeCell ref="O83:P83"/>
    <mergeCell ref="B63:D63"/>
    <mergeCell ref="B68:D68"/>
    <mergeCell ref="B73:J73"/>
    <mergeCell ref="B74:J74"/>
    <mergeCell ref="O20:P20"/>
    <mergeCell ref="D21:D22"/>
    <mergeCell ref="O21:O22"/>
    <mergeCell ref="P21:P22"/>
    <mergeCell ref="A3:H3"/>
    <mergeCell ref="B10:J10"/>
    <mergeCell ref="B11:J11"/>
    <mergeCell ref="D14:L14"/>
    <mergeCell ref="G20:I20"/>
    <mergeCell ref="K20:M20"/>
  </mergeCells>
  <conditionalFormatting sqref="K213:M269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40:J270 J139:M139 K140:M208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209:M212 K270:M270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36:J138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36:G138">
    <cfRule type="cellIs" dxfId="31" priority="1" operator="lessThan">
      <formula>0</formula>
    </cfRule>
    <cfRule type="cellIs" dxfId="30" priority="2" operator="greaterThan">
      <formula>0</formula>
    </cfRule>
  </conditionalFormatting>
  <dataValidations count="5">
    <dataValidation type="list" allowBlank="1" showInputMessage="1" showErrorMessage="1" sqref="D23 D86" xr:uid="{EA58D549-2D70-47D9-8DBF-D1E808124BE6}">
      <formula1>"per 30 days, per kWh, per kW, per kVA"</formula1>
    </dataValidation>
    <dataValidation type="list" allowBlank="1" showInputMessage="1" showErrorMessage="1" sqref="D16 D79" xr:uid="{5FED6EC6-4B8A-44DD-8E4A-CCCDBCCE751C}">
      <formula1>"TOU, non-TOU"</formula1>
    </dataValidation>
    <dataValidation type="list" allowBlank="1" showInputMessage="1" showErrorMessage="1" prompt="Select Charge Unit - per 30 days, per kWh, per kW, per kVA." sqref="D45:D46 D48:D58 D108:D109 D111:D121 D24:D34 D87:D97 D36:D43 D99:D106" xr:uid="{A6931434-A436-4FFA-A136-0AE19C4016A3}">
      <formula1>"per 30 days, per kWh, per kW, per kVA"</formula1>
    </dataValidation>
    <dataValidation type="list" allowBlank="1" showInputMessage="1" showErrorMessage="1" sqref="E45:E46 E108:E109 E36:E43 E99:E106 E64 E69 E48:E59 E127 E132 E111:E122 E23:E34 E86:E97" xr:uid="{C1C79C39-824B-4B54-AAF4-50D2EB156335}">
      <formula1>#REF!</formula1>
    </dataValidation>
    <dataValidation type="list" allowBlank="1" showInputMessage="1" showErrorMessage="1" prompt="Select Charge Unit - monthly, per kWh, per kW" sqref="D64 D59 D69 D127 D122 D132" xr:uid="{3703241D-8C47-49DB-852F-95C58878D703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6" fitToHeight="0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rowBreaks count="1" manualBreakCount="1">
    <brk id="72" max="19" man="1"/>
  </rowBreaks>
  <colBreaks count="1" manualBreakCount="1">
    <brk id="1" min="9" max="13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95250</xdr:rowOff>
                  </from>
                  <to>
                    <xdr:col>19</xdr:col>
                    <xdr:colOff>152400</xdr:colOff>
                    <xdr:row>18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171450</xdr:rowOff>
                  </from>
                  <to>
                    <xdr:col>10</xdr:col>
                    <xdr:colOff>419100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361950</xdr:colOff>
                    <xdr:row>79</xdr:row>
                    <xdr:rowOff>114300</xdr:rowOff>
                  </from>
                  <to>
                    <xdr:col>18</xdr:col>
                    <xdr:colOff>76200</xdr:colOff>
                    <xdr:row>81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400050</xdr:colOff>
                    <xdr:row>79</xdr:row>
                    <xdr:rowOff>171450</xdr:rowOff>
                  </from>
                  <to>
                    <xdr:col>10</xdr:col>
                    <xdr:colOff>361950</xdr:colOff>
                    <xdr:row>81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2CF7-34A2-4041-8F7D-CEA6100D61B5}">
  <sheetPr>
    <pageSetUpPr fitToPage="1"/>
  </sheetPr>
  <dimension ref="A1:S257"/>
  <sheetViews>
    <sheetView zoomScale="70" zoomScaleNormal="70" workbookViewId="0">
      <selection activeCell="D183" sqref="D183"/>
    </sheetView>
  </sheetViews>
  <sheetFormatPr defaultColWidth="9.26953125" defaultRowHeight="14.5" x14ac:dyDescent="0.35"/>
  <cols>
    <col min="1" max="1" width="1.7265625" style="218" customWidth="1"/>
    <col min="2" max="2" width="129.54296875" style="218" customWidth="1"/>
    <col min="3" max="3" width="1.54296875" style="218" customWidth="1"/>
    <col min="4" max="4" width="13.453125" style="337" bestFit="1" customWidth="1"/>
    <col min="5" max="5" width="1.7265625" style="218" customWidth="1"/>
    <col min="6" max="6" width="0.453125" style="218" customWidth="1"/>
    <col min="7" max="7" width="12.54296875" style="218" customWidth="1"/>
    <col min="8" max="8" width="12.1796875" style="218" customWidth="1"/>
    <col min="9" max="9" width="12.453125" style="218" customWidth="1"/>
    <col min="10" max="10" width="1.26953125" style="218" customWidth="1"/>
    <col min="11" max="11" width="12" style="218" bestFit="1" customWidth="1"/>
    <col min="12" max="12" width="12.453125" style="218" customWidth="1"/>
    <col min="13" max="13" width="12.1796875" style="218" customWidth="1"/>
    <col min="14" max="14" width="1.453125" style="218" customWidth="1"/>
    <col min="15" max="16" width="10.54296875" style="218" customWidth="1"/>
    <col min="17" max="17" width="1.26953125" style="218" customWidth="1"/>
    <col min="18" max="18" width="0.7265625" style="218" customWidth="1"/>
    <col min="19" max="19" width="1.26953125" style="218" customWidth="1"/>
    <col min="20" max="20" width="6.08984375" style="218" customWidth="1"/>
    <col min="21" max="16384" width="9.26953125" style="218"/>
  </cols>
  <sheetData>
    <row r="1" spans="1:19" ht="20" x14ac:dyDescent="0.35">
      <c r="A1" s="215"/>
      <c r="B1" s="216"/>
      <c r="C1" s="216"/>
      <c r="D1" s="217"/>
      <c r="E1" s="216"/>
      <c r="F1" s="216"/>
      <c r="G1" s="216"/>
      <c r="H1" s="216"/>
      <c r="I1" s="420"/>
      <c r="J1" s="420"/>
      <c r="K1" s="219"/>
      <c r="L1" s="219"/>
      <c r="M1" s="219"/>
      <c r="N1" s="219">
        <v>1</v>
      </c>
      <c r="O1" s="219">
        <v>2</v>
      </c>
      <c r="P1" s="219"/>
    </row>
    <row r="2" spans="1:19" ht="17.5" x14ac:dyDescent="0.35">
      <c r="A2" s="220"/>
      <c r="B2" s="220"/>
      <c r="C2" s="220"/>
      <c r="D2" s="221"/>
      <c r="E2" s="220"/>
      <c r="F2" s="220"/>
      <c r="G2" s="220"/>
      <c r="H2" s="220"/>
      <c r="I2" s="215"/>
      <c r="J2" s="215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J3" s="215"/>
    </row>
    <row r="4" spans="1:19" ht="17.5" x14ac:dyDescent="0.35">
      <c r="A4" s="220"/>
      <c r="B4" s="220"/>
      <c r="C4" s="220"/>
      <c r="D4" s="221"/>
      <c r="E4" s="220"/>
      <c r="F4" s="222"/>
      <c r="G4" s="222"/>
      <c r="H4" s="222"/>
      <c r="I4" s="215"/>
      <c r="J4" s="215"/>
    </row>
    <row r="5" spans="1:19" ht="15.5" x14ac:dyDescent="0.35">
      <c r="A5" s="215"/>
      <c r="B5" s="215"/>
      <c r="C5" s="223"/>
      <c r="D5" s="224"/>
      <c r="E5" s="223"/>
      <c r="F5" s="215"/>
      <c r="G5" s="215"/>
      <c r="H5" s="215"/>
      <c r="I5" s="215"/>
      <c r="J5" s="215"/>
    </row>
    <row r="6" spans="1:19" x14ac:dyDescent="0.35">
      <c r="A6" s="215"/>
      <c r="B6" s="215"/>
      <c r="C6" s="215"/>
      <c r="D6" s="225"/>
      <c r="E6" s="215"/>
      <c r="F6" s="215"/>
      <c r="G6" s="215"/>
      <c r="H6" s="215"/>
      <c r="I6" s="215"/>
      <c r="J6" s="215"/>
    </row>
    <row r="7" spans="1:19" x14ac:dyDescent="0.35">
      <c r="A7" s="215"/>
      <c r="B7" s="215"/>
      <c r="C7" s="215"/>
      <c r="D7" s="225"/>
      <c r="E7" s="215"/>
      <c r="F7" s="215"/>
      <c r="G7" s="215"/>
      <c r="H7" s="215"/>
      <c r="I7" s="215"/>
      <c r="J7" s="215"/>
    </row>
    <row r="8" spans="1:19" x14ac:dyDescent="0.35">
      <c r="A8" s="226"/>
      <c r="B8" s="215"/>
      <c r="C8" s="215"/>
      <c r="D8" s="225"/>
      <c r="E8" s="215"/>
      <c r="F8" s="215"/>
      <c r="G8" s="215"/>
      <c r="H8" s="215"/>
      <c r="I8" s="215"/>
      <c r="J8" s="215"/>
    </row>
    <row r="9" spans="1:19" x14ac:dyDescent="0.35">
      <c r="A9" s="227"/>
      <c r="B9" s="227"/>
      <c r="C9" s="227"/>
      <c r="D9" s="228"/>
      <c r="E9" s="227"/>
      <c r="F9" s="227"/>
      <c r="G9" s="227"/>
      <c r="H9" s="227"/>
      <c r="M9" s="219"/>
      <c r="N9" s="421"/>
      <c r="O9" s="421"/>
      <c r="P9" s="421"/>
      <c r="Q9" s="421"/>
    </row>
    <row r="10" spans="1:19" ht="18" x14ac:dyDescent="0.4">
      <c r="A10" s="227"/>
      <c r="B10" s="550" t="s">
        <v>0</v>
      </c>
      <c r="C10" s="550"/>
      <c r="D10" s="550"/>
      <c r="E10" s="550"/>
      <c r="F10" s="550"/>
      <c r="G10" s="550"/>
      <c r="H10" s="550"/>
      <c r="I10" s="550"/>
      <c r="J10" s="550"/>
      <c r="M10" s="219"/>
      <c r="N10" s="421"/>
      <c r="O10" s="421"/>
      <c r="P10" s="421"/>
      <c r="Q10" s="421"/>
    </row>
    <row r="11" spans="1:19" ht="18" x14ac:dyDescent="0.4">
      <c r="A11" s="227"/>
      <c r="B11" s="550" t="s">
        <v>1</v>
      </c>
      <c r="C11" s="550"/>
      <c r="D11" s="550"/>
      <c r="E11" s="550"/>
      <c r="F11" s="550"/>
      <c r="G11" s="550"/>
      <c r="H11" s="550"/>
      <c r="I11" s="550"/>
      <c r="J11" s="550"/>
      <c r="M11" s="219"/>
      <c r="N11" s="421"/>
      <c r="O11" s="422">
        <v>0.64</v>
      </c>
      <c r="P11" s="423" t="s">
        <v>47</v>
      </c>
      <c r="Q11" s="422"/>
    </row>
    <row r="12" spans="1:19" x14ac:dyDescent="0.35">
      <c r="A12" s="227"/>
      <c r="B12" s="227"/>
      <c r="C12" s="227"/>
      <c r="D12" s="228"/>
      <c r="E12" s="227"/>
      <c r="F12" s="227"/>
      <c r="G12" s="227"/>
      <c r="H12" s="227"/>
      <c r="M12" s="219"/>
      <c r="N12" s="421"/>
      <c r="O12" s="422">
        <v>0.18</v>
      </c>
      <c r="P12" s="423" t="s">
        <v>48</v>
      </c>
      <c r="Q12" s="422"/>
    </row>
    <row r="13" spans="1:19" x14ac:dyDescent="0.35">
      <c r="A13" s="227"/>
      <c r="B13" s="227"/>
      <c r="C13" s="227"/>
      <c r="D13" s="228"/>
      <c r="E13" s="227"/>
      <c r="F13" s="227"/>
      <c r="G13" s="227"/>
      <c r="H13" s="227"/>
      <c r="M13" s="219"/>
      <c r="N13" s="421"/>
      <c r="O13" s="422">
        <v>0.18</v>
      </c>
      <c r="P13" s="424" t="s">
        <v>49</v>
      </c>
      <c r="Q13" s="422"/>
    </row>
    <row r="14" spans="1:19" ht="15.5" x14ac:dyDescent="0.35">
      <c r="A14" s="227"/>
      <c r="B14" s="229" t="s">
        <v>2</v>
      </c>
      <c r="C14" s="227"/>
      <c r="D14" s="551" t="s">
        <v>67</v>
      </c>
      <c r="E14" s="551"/>
      <c r="F14" s="551"/>
      <c r="G14" s="551"/>
      <c r="H14" s="551"/>
      <c r="I14" s="551"/>
      <c r="J14" s="551"/>
      <c r="M14" s="219"/>
      <c r="N14" s="421"/>
      <c r="O14" s="421"/>
      <c r="P14" s="421"/>
      <c r="Q14" s="421"/>
    </row>
    <row r="15" spans="1:19" ht="15.5" x14ac:dyDescent="0.35">
      <c r="A15" s="227"/>
      <c r="B15" s="230"/>
      <c r="C15" s="227"/>
      <c r="D15" s="231"/>
      <c r="E15" s="231"/>
      <c r="F15" s="232"/>
      <c r="G15" s="232"/>
      <c r="H15" s="232"/>
      <c r="I15" s="232"/>
      <c r="J15" s="232"/>
      <c r="K15" s="233"/>
      <c r="L15" s="233"/>
      <c r="M15" s="232"/>
      <c r="N15" s="233"/>
      <c r="O15" s="233"/>
      <c r="P15" s="233"/>
      <c r="Q15" s="233"/>
      <c r="R15" s="233"/>
      <c r="S15" s="233"/>
    </row>
    <row r="16" spans="1:19" ht="15.5" x14ac:dyDescent="0.35">
      <c r="A16" s="227"/>
      <c r="B16" s="229" t="s">
        <v>4</v>
      </c>
      <c r="C16" s="227"/>
      <c r="D16" s="234" t="s">
        <v>68</v>
      </c>
      <c r="E16" s="231"/>
      <c r="F16" s="232"/>
      <c r="G16" s="425" t="s">
        <v>69</v>
      </c>
      <c r="H16" s="232"/>
      <c r="I16" s="235"/>
      <c r="J16" s="232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19" ht="15.5" x14ac:dyDescent="0.35">
      <c r="A17" s="227"/>
      <c r="B17" s="230"/>
      <c r="C17" s="227"/>
      <c r="D17" s="231"/>
      <c r="E17" s="231"/>
      <c r="F17" s="231"/>
      <c r="G17" s="426">
        <v>180</v>
      </c>
      <c r="H17" s="427" t="s">
        <v>70</v>
      </c>
      <c r="I17" s="231"/>
      <c r="J17" s="231"/>
    </row>
    <row r="18" spans="1:19" x14ac:dyDescent="0.35">
      <c r="A18" s="227"/>
      <c r="B18" s="239"/>
      <c r="C18" s="227"/>
      <c r="D18" s="240"/>
      <c r="E18" s="241"/>
      <c r="F18" s="227"/>
      <c r="G18" s="426">
        <v>200</v>
      </c>
      <c r="H18" s="241" t="s">
        <v>71</v>
      </c>
      <c r="I18" s="227"/>
      <c r="J18" s="227"/>
    </row>
    <row r="19" spans="1:19" x14ac:dyDescent="0.35">
      <c r="A19" s="227"/>
      <c r="B19" s="428"/>
      <c r="C19" s="227"/>
      <c r="D19" s="240" t="s">
        <v>6</v>
      </c>
      <c r="E19" s="227"/>
      <c r="F19" s="227"/>
      <c r="G19" s="429">
        <v>79000</v>
      </c>
      <c r="H19" s="427" t="s">
        <v>7</v>
      </c>
      <c r="I19" s="243"/>
      <c r="J19" s="227"/>
      <c r="M19" s="430"/>
    </row>
    <row r="20" spans="1:19" s="21" customFormat="1" x14ac:dyDescent="0.35">
      <c r="A20" s="19"/>
      <c r="B20" s="45"/>
      <c r="C20" s="19"/>
      <c r="D20" s="53"/>
      <c r="E20" s="52"/>
      <c r="F20" s="19"/>
      <c r="G20" s="541" t="s">
        <v>8</v>
      </c>
      <c r="H20" s="552"/>
      <c r="I20" s="542"/>
      <c r="J20" s="19"/>
      <c r="K20" s="541" t="s">
        <v>9</v>
      </c>
      <c r="L20" s="552"/>
      <c r="M20" s="542"/>
      <c r="N20" s="19"/>
      <c r="O20" s="541" t="s">
        <v>10</v>
      </c>
      <c r="P20" s="542"/>
      <c r="Q20" s="39"/>
      <c r="R20" s="39"/>
    </row>
    <row r="21" spans="1:19" ht="15" customHeight="1" x14ac:dyDescent="0.35">
      <c r="A21" s="227"/>
      <c r="B21" s="244"/>
      <c r="C21" s="227"/>
      <c r="D21" s="543" t="s">
        <v>11</v>
      </c>
      <c r="E21" s="240"/>
      <c r="F21" s="227"/>
      <c r="G21" s="248" t="s">
        <v>12</v>
      </c>
      <c r="H21" s="246" t="s">
        <v>13</v>
      </c>
      <c r="I21" s="247" t="s">
        <v>14</v>
      </c>
      <c r="J21" s="227"/>
      <c r="K21" s="248" t="s">
        <v>12</v>
      </c>
      <c r="L21" s="246" t="s">
        <v>13</v>
      </c>
      <c r="M21" s="247" t="s">
        <v>14</v>
      </c>
      <c r="N21" s="227"/>
      <c r="O21" s="545" t="s">
        <v>15</v>
      </c>
      <c r="P21" s="547" t="s">
        <v>16</v>
      </c>
      <c r="Q21" s="233"/>
      <c r="R21" s="233"/>
    </row>
    <row r="22" spans="1:19" x14ac:dyDescent="0.35">
      <c r="A22" s="227"/>
      <c r="B22" s="244"/>
      <c r="C22" s="227"/>
      <c r="D22" s="544"/>
      <c r="E22" s="240"/>
      <c r="F22" s="227"/>
      <c r="G22" s="251" t="s">
        <v>17</v>
      </c>
      <c r="H22" s="250"/>
      <c r="I22" s="250" t="s">
        <v>17</v>
      </c>
      <c r="J22" s="227"/>
      <c r="K22" s="251" t="s">
        <v>17</v>
      </c>
      <c r="L22" s="250"/>
      <c r="M22" s="250" t="s">
        <v>17</v>
      </c>
      <c r="N22" s="227"/>
      <c r="O22" s="546"/>
      <c r="P22" s="548"/>
      <c r="Q22" s="233"/>
      <c r="R22" s="233"/>
    </row>
    <row r="23" spans="1:19" s="21" customFormat="1" x14ac:dyDescent="0.35">
      <c r="A23" s="19"/>
      <c r="B23" s="59" t="s">
        <v>18</v>
      </c>
      <c r="C23" s="60"/>
      <c r="D23" s="61" t="s">
        <v>19</v>
      </c>
      <c r="E23" s="60"/>
      <c r="F23" s="27"/>
      <c r="G23" s="62">
        <v>51.4</v>
      </c>
      <c r="H23" s="63">
        <v>1</v>
      </c>
      <c r="I23" s="64">
        <f t="shared" ref="I23:I32" si="0">H23*G23</f>
        <v>51.4</v>
      </c>
      <c r="J23" s="65"/>
      <c r="K23" s="62">
        <v>52.01</v>
      </c>
      <c r="L23" s="63">
        <v>1</v>
      </c>
      <c r="M23" s="64">
        <f t="shared" ref="M23:M32" si="1">L23*K23</f>
        <v>52.01</v>
      </c>
      <c r="N23" s="65"/>
      <c r="O23" s="66">
        <f t="shared" ref="O23:O59" si="2">M23-I23</f>
        <v>0.60999999999999943</v>
      </c>
      <c r="P23" s="67">
        <f t="shared" ref="P23:P59" si="3">IF(OR(I23=0,M23=0),"",(O23/I23))</f>
        <v>1.1867704280155631E-2</v>
      </c>
      <c r="Q23" s="68"/>
      <c r="R23" s="68"/>
      <c r="S23" s="69"/>
    </row>
    <row r="24" spans="1:19" x14ac:dyDescent="0.35">
      <c r="A24" s="227"/>
      <c r="B24" s="252" t="s">
        <v>21</v>
      </c>
      <c r="C24" s="253"/>
      <c r="D24" s="254" t="s">
        <v>19</v>
      </c>
      <c r="E24" s="253"/>
      <c r="F24" s="255"/>
      <c r="G24" s="256">
        <v>-0.47</v>
      </c>
      <c r="H24" s="349">
        <v>1</v>
      </c>
      <c r="I24" s="258">
        <f t="shared" si="0"/>
        <v>-0.47</v>
      </c>
      <c r="J24" s="255"/>
      <c r="K24" s="256">
        <v>-0.47</v>
      </c>
      <c r="L24" s="349">
        <v>1</v>
      </c>
      <c r="M24" s="258">
        <f t="shared" si="1"/>
        <v>-0.47</v>
      </c>
      <c r="N24" s="255"/>
      <c r="O24" s="259">
        <f t="shared" si="2"/>
        <v>0</v>
      </c>
      <c r="P24" s="260">
        <f t="shared" si="3"/>
        <v>0</v>
      </c>
      <c r="Q24" s="233"/>
      <c r="R24" s="233"/>
    </row>
    <row r="25" spans="1:19" x14ac:dyDescent="0.35">
      <c r="A25" s="227"/>
      <c r="B25" s="252" t="s">
        <v>22</v>
      </c>
      <c r="C25" s="253"/>
      <c r="D25" s="254" t="s">
        <v>72</v>
      </c>
      <c r="E25" s="253"/>
      <c r="F25" s="255"/>
      <c r="G25" s="290">
        <v>-0.4304</v>
      </c>
      <c r="H25" s="349">
        <f t="shared" ref="H25:H30" si="4">$G$18</f>
        <v>200</v>
      </c>
      <c r="I25" s="258">
        <f t="shared" si="0"/>
        <v>-86.08</v>
      </c>
      <c r="J25" s="255"/>
      <c r="K25" s="290">
        <v>0</v>
      </c>
      <c r="L25" s="349">
        <f t="shared" ref="L25:L30" si="5">$G$18</f>
        <v>200</v>
      </c>
      <c r="M25" s="258">
        <f t="shared" si="1"/>
        <v>0</v>
      </c>
      <c r="N25" s="255"/>
      <c r="O25" s="259">
        <f t="shared" si="2"/>
        <v>86.08</v>
      </c>
      <c r="P25" s="260" t="str">
        <f t="shared" si="3"/>
        <v/>
      </c>
      <c r="Q25" s="233"/>
      <c r="R25" s="233"/>
    </row>
    <row r="26" spans="1:19" x14ac:dyDescent="0.35">
      <c r="A26" s="227"/>
      <c r="B26" s="252" t="s">
        <v>23</v>
      </c>
      <c r="C26" s="253"/>
      <c r="D26" s="254" t="s">
        <v>72</v>
      </c>
      <c r="E26" s="253"/>
      <c r="F26" s="255"/>
      <c r="G26" s="290">
        <v>-6.9000000000000006E-2</v>
      </c>
      <c r="H26" s="349">
        <f t="shared" si="4"/>
        <v>200</v>
      </c>
      <c r="I26" s="258">
        <f t="shared" si="0"/>
        <v>-13.8</v>
      </c>
      <c r="J26" s="255"/>
      <c r="K26" s="290">
        <v>0</v>
      </c>
      <c r="L26" s="349">
        <f t="shared" si="5"/>
        <v>200</v>
      </c>
      <c r="M26" s="258">
        <f t="shared" si="1"/>
        <v>0</v>
      </c>
      <c r="N26" s="255"/>
      <c r="O26" s="259">
        <f t="shared" si="2"/>
        <v>13.8</v>
      </c>
      <c r="P26" s="260" t="str">
        <f t="shared" si="3"/>
        <v/>
      </c>
      <c r="Q26" s="233"/>
      <c r="R26" s="233"/>
    </row>
    <row r="27" spans="1:19" x14ac:dyDescent="0.35">
      <c r="A27" s="227"/>
      <c r="B27" s="252" t="s">
        <v>24</v>
      </c>
      <c r="C27" s="253"/>
      <c r="D27" s="254" t="s">
        <v>72</v>
      </c>
      <c r="E27" s="253"/>
      <c r="F27" s="255"/>
      <c r="G27" s="290">
        <v>-1.2999999999999999E-3</v>
      </c>
      <c r="H27" s="349">
        <f t="shared" si="4"/>
        <v>200</v>
      </c>
      <c r="I27" s="258">
        <f t="shared" si="0"/>
        <v>-0.26</v>
      </c>
      <c r="J27" s="255"/>
      <c r="K27" s="290">
        <v>-1.2999999999999999E-3</v>
      </c>
      <c r="L27" s="349">
        <f t="shared" si="5"/>
        <v>200</v>
      </c>
      <c r="M27" s="258">
        <f t="shared" si="1"/>
        <v>-0.26</v>
      </c>
      <c r="N27" s="255"/>
      <c r="O27" s="259">
        <f t="shared" si="2"/>
        <v>0</v>
      </c>
      <c r="P27" s="260">
        <f t="shared" si="3"/>
        <v>0</v>
      </c>
      <c r="Q27" s="233"/>
      <c r="R27" s="233"/>
    </row>
    <row r="28" spans="1:19" x14ac:dyDescent="0.35">
      <c r="A28" s="227"/>
      <c r="B28" s="252" t="s">
        <v>25</v>
      </c>
      <c r="C28" s="253"/>
      <c r="D28" s="254" t="s">
        <v>72</v>
      </c>
      <c r="E28" s="253"/>
      <c r="F28" s="255"/>
      <c r="G28" s="290">
        <v>0</v>
      </c>
      <c r="H28" s="349">
        <f t="shared" si="4"/>
        <v>200</v>
      </c>
      <c r="I28" s="258">
        <f t="shared" si="0"/>
        <v>0</v>
      </c>
      <c r="J28" s="255"/>
      <c r="K28" s="290">
        <v>-0.36580000000000001</v>
      </c>
      <c r="L28" s="349">
        <f t="shared" si="5"/>
        <v>200</v>
      </c>
      <c r="M28" s="258">
        <f t="shared" si="1"/>
        <v>-73.16</v>
      </c>
      <c r="N28" s="255"/>
      <c r="O28" s="259">
        <f t="shared" si="2"/>
        <v>-73.16</v>
      </c>
      <c r="P28" s="260" t="str">
        <f t="shared" si="3"/>
        <v/>
      </c>
      <c r="Q28" s="233"/>
      <c r="R28" s="233"/>
    </row>
    <row r="29" spans="1:19" x14ac:dyDescent="0.35">
      <c r="A29" s="227"/>
      <c r="B29" s="252" t="s">
        <v>73</v>
      </c>
      <c r="C29" s="253"/>
      <c r="D29" s="254" t="s">
        <v>72</v>
      </c>
      <c r="E29" s="253"/>
      <c r="F29" s="255"/>
      <c r="G29" s="290">
        <v>-6.9900000000000004E-2</v>
      </c>
      <c r="H29" s="349">
        <f t="shared" si="4"/>
        <v>200</v>
      </c>
      <c r="I29" s="258">
        <f t="shared" si="0"/>
        <v>-13.98</v>
      </c>
      <c r="J29" s="255"/>
      <c r="K29" s="290">
        <v>-6.9900000000000004E-2</v>
      </c>
      <c r="L29" s="349">
        <f t="shared" si="5"/>
        <v>200</v>
      </c>
      <c r="M29" s="258">
        <f t="shared" si="1"/>
        <v>-13.98</v>
      </c>
      <c r="N29" s="255"/>
      <c r="O29" s="259">
        <f t="shared" si="2"/>
        <v>0</v>
      </c>
      <c r="P29" s="260">
        <f t="shared" si="3"/>
        <v>0</v>
      </c>
      <c r="Q29" s="233"/>
      <c r="R29" s="233"/>
    </row>
    <row r="30" spans="1:19" x14ac:dyDescent="0.35">
      <c r="A30" s="227"/>
      <c r="B30" s="252" t="s">
        <v>26</v>
      </c>
      <c r="C30" s="253"/>
      <c r="D30" s="254" t="s">
        <v>72</v>
      </c>
      <c r="E30" s="253"/>
      <c r="F30" s="255"/>
      <c r="G30" s="290">
        <v>-5.0000000000000001E-4</v>
      </c>
      <c r="H30" s="349">
        <f t="shared" si="4"/>
        <v>200</v>
      </c>
      <c r="I30" s="258">
        <f t="shared" si="0"/>
        <v>-0.1</v>
      </c>
      <c r="J30" s="255"/>
      <c r="K30" s="290">
        <v>-5.0000000000000001E-4</v>
      </c>
      <c r="L30" s="349">
        <f t="shared" si="5"/>
        <v>200</v>
      </c>
      <c r="M30" s="258">
        <f t="shared" si="1"/>
        <v>-0.1</v>
      </c>
      <c r="N30" s="255"/>
      <c r="O30" s="259">
        <f t="shared" si="2"/>
        <v>0</v>
      </c>
      <c r="P30" s="260">
        <f t="shared" si="3"/>
        <v>0</v>
      </c>
      <c r="Q30" s="233"/>
      <c r="R30" s="233"/>
    </row>
    <row r="31" spans="1:19" x14ac:dyDescent="0.35">
      <c r="A31" s="227"/>
      <c r="B31" s="252" t="s">
        <v>27</v>
      </c>
      <c r="C31" s="253"/>
      <c r="D31" s="254" t="s">
        <v>19</v>
      </c>
      <c r="E31" s="253"/>
      <c r="F31" s="255"/>
      <c r="G31" s="256">
        <v>-0.21</v>
      </c>
      <c r="H31" s="257">
        <v>1</v>
      </c>
      <c r="I31" s="258">
        <f t="shared" si="0"/>
        <v>-0.21</v>
      </c>
      <c r="J31" s="255"/>
      <c r="K31" s="256">
        <v>0</v>
      </c>
      <c r="L31" s="257">
        <v>1</v>
      </c>
      <c r="M31" s="258">
        <f t="shared" si="1"/>
        <v>0</v>
      </c>
      <c r="N31" s="255"/>
      <c r="O31" s="259">
        <f t="shared" si="2"/>
        <v>0.21</v>
      </c>
      <c r="P31" s="260" t="str">
        <f t="shared" si="3"/>
        <v/>
      </c>
      <c r="Q31" s="233"/>
      <c r="R31" s="233"/>
    </row>
    <row r="32" spans="1:19" x14ac:dyDescent="0.35">
      <c r="A32" s="227"/>
      <c r="B32" s="252" t="s">
        <v>27</v>
      </c>
      <c r="C32" s="253"/>
      <c r="D32" s="254" t="s">
        <v>72</v>
      </c>
      <c r="E32" s="253"/>
      <c r="F32" s="255"/>
      <c r="G32" s="290">
        <v>-1.89E-2</v>
      </c>
      <c r="H32" s="349">
        <f t="shared" ref="H32:H34" si="6">$G$18</f>
        <v>200</v>
      </c>
      <c r="I32" s="258">
        <f t="shared" si="0"/>
        <v>-3.7800000000000002</v>
      </c>
      <c r="J32" s="255"/>
      <c r="K32" s="290">
        <v>0</v>
      </c>
      <c r="L32" s="349">
        <f t="shared" ref="L32:L34" si="7">$G$18</f>
        <v>200</v>
      </c>
      <c r="M32" s="258">
        <f t="shared" si="1"/>
        <v>0</v>
      </c>
      <c r="N32" s="255"/>
      <c r="O32" s="259">
        <f t="shared" si="2"/>
        <v>3.7800000000000002</v>
      </c>
      <c r="P32" s="260" t="str">
        <f t="shared" si="3"/>
        <v/>
      </c>
      <c r="Q32" s="233"/>
      <c r="R32" s="233"/>
    </row>
    <row r="33" spans="1:19" x14ac:dyDescent="0.35">
      <c r="A33" s="227"/>
      <c r="B33" s="252" t="s">
        <v>28</v>
      </c>
      <c r="C33" s="253"/>
      <c r="D33" s="254" t="s">
        <v>72</v>
      </c>
      <c r="E33" s="253"/>
      <c r="F33" s="255"/>
      <c r="G33" s="103">
        <v>8.2545000000000002</v>
      </c>
      <c r="H33" s="349">
        <f t="shared" si="6"/>
        <v>200</v>
      </c>
      <c r="I33" s="265">
        <f>H33*G33</f>
        <v>1650.9</v>
      </c>
      <c r="J33" s="255"/>
      <c r="K33" s="103">
        <v>8.3519000000000005</v>
      </c>
      <c r="L33" s="349">
        <f t="shared" si="7"/>
        <v>200</v>
      </c>
      <c r="M33" s="265">
        <f>L33*K33</f>
        <v>1670.38</v>
      </c>
      <c r="N33" s="255"/>
      <c r="O33" s="259">
        <f t="shared" si="2"/>
        <v>19.480000000000018</v>
      </c>
      <c r="P33" s="260">
        <f t="shared" si="3"/>
        <v>1.1799624447271196E-2</v>
      </c>
      <c r="Q33" s="233"/>
      <c r="R33" s="233"/>
    </row>
    <row r="34" spans="1:19" s="21" customFormat="1" x14ac:dyDescent="0.35">
      <c r="A34" s="19"/>
      <c r="B34" s="77" t="s">
        <v>99</v>
      </c>
      <c r="C34" s="60"/>
      <c r="D34" s="61" t="s">
        <v>72</v>
      </c>
      <c r="E34" s="60"/>
      <c r="F34" s="27"/>
      <c r="G34" s="431">
        <v>0.65239999999999998</v>
      </c>
      <c r="H34" s="76">
        <f t="shared" si="6"/>
        <v>200</v>
      </c>
      <c r="I34" s="64">
        <f t="shared" ref="I34" si="8">H34*G34</f>
        <v>130.47999999999999</v>
      </c>
      <c r="J34" s="65"/>
      <c r="K34" s="75">
        <v>0</v>
      </c>
      <c r="L34" s="76">
        <f t="shared" si="7"/>
        <v>200</v>
      </c>
      <c r="M34" s="64">
        <f t="shared" ref="M34" si="9">L34*K34</f>
        <v>0</v>
      </c>
      <c r="N34" s="255"/>
      <c r="O34" s="66">
        <f t="shared" si="2"/>
        <v>-130.47999999999999</v>
      </c>
      <c r="P34" s="67" t="str">
        <f t="shared" si="3"/>
        <v/>
      </c>
      <c r="Q34" s="68"/>
      <c r="R34" s="68"/>
      <c r="S34" s="69"/>
    </row>
    <row r="35" spans="1:19" x14ac:dyDescent="0.35">
      <c r="A35" s="227"/>
      <c r="B35" s="156" t="s">
        <v>31</v>
      </c>
      <c r="C35" s="395"/>
      <c r="D35" s="396"/>
      <c r="E35" s="395"/>
      <c r="F35" s="397"/>
      <c r="G35" s="398"/>
      <c r="H35" s="399"/>
      <c r="I35" s="400">
        <f>SUM(I23:I34)</f>
        <v>1714.1000000000001</v>
      </c>
      <c r="J35" s="65"/>
      <c r="K35" s="398"/>
      <c r="L35" s="399"/>
      <c r="M35" s="400">
        <f>SUM(M23:M34)</f>
        <v>1634.42</v>
      </c>
      <c r="N35" s="255"/>
      <c r="O35" s="401">
        <f t="shared" si="2"/>
        <v>-79.680000000000064</v>
      </c>
      <c r="P35" s="402">
        <f t="shared" si="3"/>
        <v>-4.6485035878886916E-2</v>
      </c>
      <c r="Q35" s="233"/>
      <c r="R35" s="233"/>
    </row>
    <row r="36" spans="1:19" x14ac:dyDescent="0.35">
      <c r="A36" s="227"/>
      <c r="B36" s="71" t="s">
        <v>32</v>
      </c>
      <c r="C36" s="255"/>
      <c r="D36" s="254" t="s">
        <v>29</v>
      </c>
      <c r="E36" s="255"/>
      <c r="F36" s="255"/>
      <c r="G36" s="263">
        <f>$G$59</f>
        <v>0.26889999999999997</v>
      </c>
      <c r="H36" s="275">
        <f>$G$19*(1+G72)-$G$19</f>
        <v>2330.5</v>
      </c>
      <c r="I36" s="265">
        <f>H36*G36</f>
        <v>626.67144999999994</v>
      </c>
      <c r="J36" s="65"/>
      <c r="K36" s="263">
        <f>$G36</f>
        <v>0.26889999999999997</v>
      </c>
      <c r="L36" s="275">
        <f>$G$19*(1+K72)-$G$19</f>
        <v>2330.5</v>
      </c>
      <c r="M36" s="265">
        <f>L36*K36</f>
        <v>626.67144999999994</v>
      </c>
      <c r="N36" s="255"/>
      <c r="O36" s="259">
        <f t="shared" si="2"/>
        <v>0</v>
      </c>
      <c r="P36" s="260">
        <f t="shared" si="3"/>
        <v>0</v>
      </c>
      <c r="Q36" s="233"/>
      <c r="R36" s="233"/>
    </row>
    <row r="37" spans="1:19" s="21" customFormat="1" x14ac:dyDescent="0.35">
      <c r="A37" s="19"/>
      <c r="B37" s="77" t="s">
        <v>33</v>
      </c>
      <c r="C37" s="60"/>
      <c r="D37" s="61" t="s">
        <v>72</v>
      </c>
      <c r="E37" s="60"/>
      <c r="F37" s="27"/>
      <c r="G37" s="432">
        <v>5.8900000000000001E-2</v>
      </c>
      <c r="H37" s="76">
        <f t="shared" ref="H37:H42" si="10">$G$18</f>
        <v>200</v>
      </c>
      <c r="I37" s="74">
        <f>H37*G37</f>
        <v>11.78</v>
      </c>
      <c r="J37" s="65"/>
      <c r="K37" s="88"/>
      <c r="L37" s="89"/>
      <c r="M37" s="265">
        <f t="shared" ref="M37:M44" si="11">L37*K37</f>
        <v>0</v>
      </c>
      <c r="N37" s="255"/>
      <c r="O37" s="259">
        <f t="shared" si="2"/>
        <v>-11.78</v>
      </c>
      <c r="P37" s="260" t="str">
        <f t="shared" si="3"/>
        <v/>
      </c>
      <c r="Q37" s="68"/>
      <c r="R37" s="68"/>
      <c r="S37" s="69"/>
    </row>
    <row r="38" spans="1:19" s="21" customFormat="1" x14ac:dyDescent="0.35">
      <c r="A38" s="19"/>
      <c r="B38" s="77" t="s">
        <v>34</v>
      </c>
      <c r="C38" s="60"/>
      <c r="D38" s="61" t="s">
        <v>72</v>
      </c>
      <c r="E38" s="60"/>
      <c r="F38" s="27"/>
      <c r="G38" s="432">
        <v>0.2422</v>
      </c>
      <c r="H38" s="76">
        <f t="shared" si="10"/>
        <v>200</v>
      </c>
      <c r="I38" s="74">
        <f t="shared" ref="I38" si="12">H38*G38</f>
        <v>48.44</v>
      </c>
      <c r="J38" s="65"/>
      <c r="K38" s="88"/>
      <c r="L38" s="89"/>
      <c r="M38" s="265">
        <f t="shared" si="11"/>
        <v>0</v>
      </c>
      <c r="N38" s="255"/>
      <c r="O38" s="259">
        <f t="shared" si="2"/>
        <v>-48.44</v>
      </c>
      <c r="P38" s="260" t="str">
        <f t="shared" si="3"/>
        <v/>
      </c>
      <c r="Q38" s="68"/>
      <c r="R38" s="68"/>
      <c r="S38" s="69"/>
    </row>
    <row r="39" spans="1:19" s="21" customFormat="1" x14ac:dyDescent="0.35">
      <c r="A39" s="19"/>
      <c r="B39" s="77" t="s">
        <v>74</v>
      </c>
      <c r="C39" s="60"/>
      <c r="D39" s="61" t="s">
        <v>72</v>
      </c>
      <c r="E39" s="60"/>
      <c r="F39" s="27"/>
      <c r="G39" s="432">
        <v>6.6400000000000001E-2</v>
      </c>
      <c r="H39" s="76">
        <f t="shared" si="10"/>
        <v>200</v>
      </c>
      <c r="I39" s="74">
        <f>H39*G39</f>
        <v>13.28</v>
      </c>
      <c r="J39" s="65"/>
      <c r="K39" s="88"/>
      <c r="L39" s="89"/>
      <c r="M39" s="265">
        <f t="shared" si="11"/>
        <v>0</v>
      </c>
      <c r="N39" s="255"/>
      <c r="O39" s="259">
        <f t="shared" si="2"/>
        <v>-13.28</v>
      </c>
      <c r="P39" s="260" t="str">
        <f t="shared" si="3"/>
        <v/>
      </c>
      <c r="Q39" s="68"/>
      <c r="R39" s="68"/>
      <c r="S39" s="69"/>
    </row>
    <row r="40" spans="1:19" s="21" customFormat="1" x14ac:dyDescent="0.35">
      <c r="A40" s="19"/>
      <c r="B40" s="77" t="s">
        <v>75</v>
      </c>
      <c r="C40" s="60"/>
      <c r="D40" s="61" t="s">
        <v>72</v>
      </c>
      <c r="E40" s="60"/>
      <c r="F40" s="27"/>
      <c r="G40" s="432">
        <v>-8.9399999999999993E-2</v>
      </c>
      <c r="H40" s="76">
        <f t="shared" si="10"/>
        <v>200</v>
      </c>
      <c r="I40" s="74">
        <f>H40*G40</f>
        <v>-17.88</v>
      </c>
      <c r="J40" s="65"/>
      <c r="K40" s="88"/>
      <c r="L40" s="89"/>
      <c r="M40" s="265">
        <f t="shared" si="11"/>
        <v>0</v>
      </c>
      <c r="N40" s="255"/>
      <c r="O40" s="259">
        <f t="shared" si="2"/>
        <v>17.88</v>
      </c>
      <c r="P40" s="260" t="str">
        <f t="shared" si="3"/>
        <v/>
      </c>
      <c r="Q40" s="68"/>
      <c r="R40" s="68"/>
      <c r="S40" s="69"/>
    </row>
    <row r="41" spans="1:19" s="21" customFormat="1" ht="13.5" customHeight="1" x14ac:dyDescent="0.35">
      <c r="A41" s="19"/>
      <c r="B41" s="77" t="s">
        <v>35</v>
      </c>
      <c r="C41" s="60"/>
      <c r="D41" s="61" t="s">
        <v>72</v>
      </c>
      <c r="E41" s="60"/>
      <c r="F41" s="27"/>
      <c r="G41" s="432">
        <v>-3.4700000000000002E-2</v>
      </c>
      <c r="H41" s="76">
        <f t="shared" si="10"/>
        <v>200</v>
      </c>
      <c r="I41" s="74">
        <f>H41*G41</f>
        <v>-6.94</v>
      </c>
      <c r="J41" s="65"/>
      <c r="K41" s="88"/>
      <c r="L41" s="89"/>
      <c r="M41" s="265">
        <f t="shared" si="11"/>
        <v>0</v>
      </c>
      <c r="N41" s="255"/>
      <c r="O41" s="259">
        <f t="shared" si="2"/>
        <v>6.94</v>
      </c>
      <c r="P41" s="260" t="str">
        <f t="shared" si="3"/>
        <v/>
      </c>
      <c r="Q41" s="68"/>
      <c r="R41" s="68"/>
      <c r="S41" s="69"/>
    </row>
    <row r="42" spans="1:19" s="21" customFormat="1" ht="15.75" customHeight="1" x14ac:dyDescent="0.35">
      <c r="A42" s="19"/>
      <c r="B42" s="77" t="s">
        <v>36</v>
      </c>
      <c r="C42" s="60"/>
      <c r="D42" s="61" t="s">
        <v>72</v>
      </c>
      <c r="E42" s="60"/>
      <c r="F42" s="27"/>
      <c r="G42" s="432">
        <v>-6.7000000000000002E-3</v>
      </c>
      <c r="H42" s="76">
        <f t="shared" si="10"/>
        <v>200</v>
      </c>
      <c r="I42" s="74">
        <f t="shared" ref="I42:I44" si="13">H42*G42</f>
        <v>-1.34</v>
      </c>
      <c r="J42" s="65"/>
      <c r="K42" s="88"/>
      <c r="L42" s="89"/>
      <c r="M42" s="265">
        <f t="shared" si="11"/>
        <v>0</v>
      </c>
      <c r="N42" s="255"/>
      <c r="O42" s="259">
        <f t="shared" si="2"/>
        <v>1.34</v>
      </c>
      <c r="P42" s="260" t="str">
        <f t="shared" si="3"/>
        <v/>
      </c>
      <c r="Q42" s="68"/>
      <c r="R42" s="68"/>
      <c r="S42" s="69"/>
    </row>
    <row r="43" spans="1:19" s="21" customFormat="1" x14ac:dyDescent="0.35">
      <c r="A43" s="19"/>
      <c r="B43" s="77" t="s">
        <v>37</v>
      </c>
      <c r="C43" s="60"/>
      <c r="D43" s="61" t="s">
        <v>29</v>
      </c>
      <c r="E43" s="60"/>
      <c r="F43" s="27"/>
      <c r="G43" s="88">
        <v>2.3900000000000002E-3</v>
      </c>
      <c r="H43" s="76">
        <f>+$G$19</f>
        <v>79000</v>
      </c>
      <c r="I43" s="74">
        <f t="shared" si="13"/>
        <v>188.81</v>
      </c>
      <c r="J43" s="65"/>
      <c r="K43" s="88"/>
      <c r="L43" s="89"/>
      <c r="M43" s="265">
        <f t="shared" si="11"/>
        <v>0</v>
      </c>
      <c r="N43" s="255"/>
      <c r="O43" s="259">
        <f t="shared" si="2"/>
        <v>-188.81</v>
      </c>
      <c r="P43" s="260" t="str">
        <f t="shared" si="3"/>
        <v/>
      </c>
      <c r="Q43" s="68"/>
      <c r="R43" s="68"/>
      <c r="S43" s="69"/>
    </row>
    <row r="44" spans="1:19" s="21" customFormat="1" x14ac:dyDescent="0.35">
      <c r="A44" s="19"/>
      <c r="B44" s="77" t="s">
        <v>38</v>
      </c>
      <c r="C44" s="60"/>
      <c r="D44" s="61" t="s">
        <v>29</v>
      </c>
      <c r="E44" s="60"/>
      <c r="F44" s="27"/>
      <c r="G44" s="88">
        <v>-1.5900000000000001E-3</v>
      </c>
      <c r="H44" s="76">
        <f>+$G$19</f>
        <v>79000</v>
      </c>
      <c r="I44" s="74">
        <f t="shared" si="13"/>
        <v>-125.61</v>
      </c>
      <c r="J44" s="65"/>
      <c r="K44" s="88"/>
      <c r="L44" s="89"/>
      <c r="M44" s="265">
        <f t="shared" si="11"/>
        <v>0</v>
      </c>
      <c r="N44" s="255"/>
      <c r="O44" s="259">
        <f t="shared" si="2"/>
        <v>125.61</v>
      </c>
      <c r="P44" s="260" t="str">
        <f t="shared" si="3"/>
        <v/>
      </c>
      <c r="Q44" s="68"/>
      <c r="R44" s="68"/>
      <c r="S44" s="69"/>
    </row>
    <row r="45" spans="1:19" x14ac:dyDescent="0.35">
      <c r="A45" s="227"/>
      <c r="B45" s="277" t="s">
        <v>39</v>
      </c>
      <c r="C45" s="404"/>
      <c r="D45" s="405"/>
      <c r="E45" s="404"/>
      <c r="F45" s="397"/>
      <c r="G45" s="406"/>
      <c r="H45" s="407"/>
      <c r="I45" s="408">
        <f>SUM(I36:I44)+I35</f>
        <v>2451.3114499999997</v>
      </c>
      <c r="J45" s="65"/>
      <c r="K45" s="406"/>
      <c r="L45" s="407"/>
      <c r="M45" s="408">
        <f>SUM(M36:M44)+M35</f>
        <v>2261.0914499999999</v>
      </c>
      <c r="N45" s="255"/>
      <c r="O45" s="401">
        <f t="shared" si="2"/>
        <v>-190.2199999999998</v>
      </c>
      <c r="P45" s="402">
        <f t="shared" si="3"/>
        <v>-7.7599278541288508E-2</v>
      </c>
      <c r="Q45" s="233"/>
      <c r="R45" s="233"/>
    </row>
    <row r="46" spans="1:19" x14ac:dyDescent="0.35">
      <c r="A46" s="227"/>
      <c r="B46" s="283" t="s">
        <v>40</v>
      </c>
      <c r="C46" s="255"/>
      <c r="D46" s="254" t="s">
        <v>76</v>
      </c>
      <c r="E46" s="255"/>
      <c r="F46" s="255"/>
      <c r="G46" s="103">
        <v>2.7025999999999999</v>
      </c>
      <c r="H46" s="284">
        <f>+$G$17</f>
        <v>180</v>
      </c>
      <c r="I46" s="265">
        <f>H46*G46</f>
        <v>486.46799999999996</v>
      </c>
      <c r="J46" s="65"/>
      <c r="K46" s="103">
        <v>3.4290613280601145</v>
      </c>
      <c r="L46" s="284">
        <f>+$G$17</f>
        <v>180</v>
      </c>
      <c r="M46" s="265">
        <f>L46*K46</f>
        <v>617.23103905082064</v>
      </c>
      <c r="N46" s="255"/>
      <c r="O46" s="259">
        <f t="shared" si="2"/>
        <v>130.76303905082068</v>
      </c>
      <c r="P46" s="260">
        <f t="shared" si="3"/>
        <v>0.26880090581666355</v>
      </c>
      <c r="Q46" s="233"/>
      <c r="R46" s="233"/>
    </row>
    <row r="47" spans="1:19" x14ac:dyDescent="0.35">
      <c r="A47" s="227"/>
      <c r="B47" s="285" t="s">
        <v>41</v>
      </c>
      <c r="C47" s="255"/>
      <c r="D47" s="254" t="s">
        <v>76</v>
      </c>
      <c r="E47" s="255"/>
      <c r="F47" s="255"/>
      <c r="G47" s="103">
        <v>2.1393</v>
      </c>
      <c r="H47" s="284">
        <f>+$G$17</f>
        <v>180</v>
      </c>
      <c r="I47" s="265">
        <f>H47*G47</f>
        <v>385.07400000000001</v>
      </c>
      <c r="J47" s="65"/>
      <c r="K47" s="103">
        <v>2.2402740504106933</v>
      </c>
      <c r="L47" s="284">
        <f>+$G$17</f>
        <v>180</v>
      </c>
      <c r="M47" s="265">
        <f>L47*K47</f>
        <v>403.2493290739248</v>
      </c>
      <c r="N47" s="255"/>
      <c r="O47" s="259">
        <f t="shared" si="2"/>
        <v>18.175329073924786</v>
      </c>
      <c r="P47" s="260">
        <f t="shared" si="3"/>
        <v>4.7199574819190036E-2</v>
      </c>
      <c r="Q47" s="233"/>
      <c r="R47" s="233"/>
    </row>
    <row r="48" spans="1:19" x14ac:dyDescent="0.35">
      <c r="A48" s="227"/>
      <c r="B48" s="277" t="s">
        <v>42</v>
      </c>
      <c r="C48" s="395"/>
      <c r="D48" s="409"/>
      <c r="E48" s="395"/>
      <c r="F48" s="410"/>
      <c r="G48" s="411"/>
      <c r="H48" s="433"/>
      <c r="I48" s="408">
        <f>SUM(I45:I47)</f>
        <v>3322.8534499999996</v>
      </c>
      <c r="J48" s="65"/>
      <c r="K48" s="411"/>
      <c r="L48" s="433"/>
      <c r="M48" s="408">
        <f>SUM(M45:M47)</f>
        <v>3281.5718181247453</v>
      </c>
      <c r="N48" s="255"/>
      <c r="O48" s="401">
        <f t="shared" si="2"/>
        <v>-41.281631875254334</v>
      </c>
      <c r="P48" s="402">
        <f t="shared" si="3"/>
        <v>-1.2423548765069473E-2</v>
      </c>
      <c r="Q48" s="233"/>
      <c r="R48" s="233"/>
    </row>
    <row r="49" spans="1:19" x14ac:dyDescent="0.35">
      <c r="A49" s="227"/>
      <c r="B49" s="252" t="s">
        <v>62</v>
      </c>
      <c r="C49" s="253"/>
      <c r="D49" s="254" t="s">
        <v>29</v>
      </c>
      <c r="E49" s="253"/>
      <c r="F49" s="255"/>
      <c r="G49" s="290">
        <v>3.0000000000000001E-3</v>
      </c>
      <c r="H49" s="349">
        <f>+$G$19*(1+G72)</f>
        <v>81330.5</v>
      </c>
      <c r="I49" s="258">
        <f>G49*H49</f>
        <v>243.9915</v>
      </c>
      <c r="J49" s="65"/>
      <c r="K49" s="290">
        <f>G49</f>
        <v>3.0000000000000001E-3</v>
      </c>
      <c r="L49" s="434">
        <f>+$G$19*(1+K72)</f>
        <v>81330.5</v>
      </c>
      <c r="M49" s="258">
        <f t="shared" ref="M49:M59" si="14">L49*K49</f>
        <v>243.9915</v>
      </c>
      <c r="N49" s="255"/>
      <c r="O49" s="259">
        <f t="shared" si="2"/>
        <v>0</v>
      </c>
      <c r="P49" s="260">
        <f t="shared" si="3"/>
        <v>0</v>
      </c>
      <c r="Q49" s="233"/>
      <c r="R49" s="233"/>
    </row>
    <row r="50" spans="1:19" x14ac:dyDescent="0.35">
      <c r="A50" s="227"/>
      <c r="B50" s="252" t="s">
        <v>63</v>
      </c>
      <c r="C50" s="253"/>
      <c r="D50" s="254" t="s">
        <v>29</v>
      </c>
      <c r="E50" s="253"/>
      <c r="F50" s="255"/>
      <c r="G50" s="290">
        <v>5.0000000000000001E-4</v>
      </c>
      <c r="H50" s="349">
        <f>+H49</f>
        <v>81330.5</v>
      </c>
      <c r="I50" s="258">
        <f t="shared" ref="I50:I59" si="15">H50*G50</f>
        <v>40.66525</v>
      </c>
      <c r="J50" s="65"/>
      <c r="K50" s="290">
        <f t="shared" ref="K50:K59" si="16">G50</f>
        <v>5.0000000000000001E-4</v>
      </c>
      <c r="L50" s="434">
        <f>+L49</f>
        <v>81330.5</v>
      </c>
      <c r="M50" s="258">
        <f t="shared" si="14"/>
        <v>40.66525</v>
      </c>
      <c r="N50" s="255"/>
      <c r="O50" s="259">
        <f t="shared" si="2"/>
        <v>0</v>
      </c>
      <c r="P50" s="260">
        <f t="shared" si="3"/>
        <v>0</v>
      </c>
      <c r="Q50" s="233"/>
      <c r="R50" s="233"/>
    </row>
    <row r="51" spans="1:19" x14ac:dyDescent="0.35">
      <c r="A51" s="227"/>
      <c r="B51" s="253" t="s">
        <v>45</v>
      </c>
      <c r="C51" s="253"/>
      <c r="D51" s="254" t="s">
        <v>29</v>
      </c>
      <c r="E51" s="253"/>
      <c r="F51" s="255"/>
      <c r="G51" s="290">
        <v>4.0000000000000002E-4</v>
      </c>
      <c r="H51" s="349">
        <f>+H49</f>
        <v>81330.5</v>
      </c>
      <c r="I51" s="258">
        <f t="shared" si="15"/>
        <v>32.532200000000003</v>
      </c>
      <c r="J51" s="255"/>
      <c r="K51" s="290">
        <f t="shared" si="16"/>
        <v>4.0000000000000002E-4</v>
      </c>
      <c r="L51" s="434">
        <f>+L49</f>
        <v>81330.5</v>
      </c>
      <c r="M51" s="258">
        <f t="shared" si="14"/>
        <v>32.532200000000003</v>
      </c>
      <c r="N51" s="255"/>
      <c r="O51" s="259">
        <f t="shared" si="2"/>
        <v>0</v>
      </c>
      <c r="P51" s="260">
        <f t="shared" si="3"/>
        <v>0</v>
      </c>
      <c r="Q51" s="233"/>
      <c r="R51" s="233"/>
    </row>
    <row r="52" spans="1:19" x14ac:dyDescent="0.35">
      <c r="A52" s="227"/>
      <c r="B52" s="253" t="s">
        <v>64</v>
      </c>
      <c r="C52" s="253"/>
      <c r="D52" s="254" t="s">
        <v>19</v>
      </c>
      <c r="E52" s="253"/>
      <c r="F52" s="255"/>
      <c r="G52" s="262">
        <v>0.25</v>
      </c>
      <c r="H52" s="261">
        <v>1</v>
      </c>
      <c r="I52" s="265">
        <f t="shared" si="15"/>
        <v>0.25</v>
      </c>
      <c r="J52" s="255"/>
      <c r="K52" s="262">
        <f t="shared" si="16"/>
        <v>0.25</v>
      </c>
      <c r="L52" s="261">
        <v>1</v>
      </c>
      <c r="M52" s="265">
        <f t="shared" si="14"/>
        <v>0.25</v>
      </c>
      <c r="N52" s="255"/>
      <c r="O52" s="259">
        <f t="shared" si="2"/>
        <v>0</v>
      </c>
      <c r="P52" s="260">
        <f t="shared" si="3"/>
        <v>0</v>
      </c>
      <c r="Q52" s="233"/>
      <c r="R52" s="233"/>
    </row>
    <row r="53" spans="1:19" s="21" customFormat="1" x14ac:dyDescent="0.35">
      <c r="A53" s="19"/>
      <c r="B53" s="60" t="s">
        <v>47</v>
      </c>
      <c r="C53" s="60"/>
      <c r="D53" s="61" t="s">
        <v>29</v>
      </c>
      <c r="E53" s="60"/>
      <c r="F53" s="27"/>
      <c r="G53" s="103">
        <v>8.2000000000000003E-2</v>
      </c>
      <c r="H53" s="89">
        <f>D75*$G$19</f>
        <v>50560</v>
      </c>
      <c r="I53" s="74">
        <f t="shared" si="15"/>
        <v>4145.92</v>
      </c>
      <c r="J53" s="65"/>
      <c r="K53" s="290">
        <f t="shared" si="16"/>
        <v>8.2000000000000003E-2</v>
      </c>
      <c r="L53" s="89">
        <f>+$H$53</f>
        <v>50560</v>
      </c>
      <c r="M53" s="74">
        <f t="shared" si="14"/>
        <v>4145.92</v>
      </c>
      <c r="N53" s="65"/>
      <c r="O53" s="66">
        <f t="shared" si="2"/>
        <v>0</v>
      </c>
      <c r="P53" s="67">
        <f t="shared" si="3"/>
        <v>0</v>
      </c>
      <c r="Q53" s="68"/>
      <c r="R53" s="68"/>
      <c r="S53" s="69"/>
    </row>
    <row r="54" spans="1:19" s="21" customFormat="1" x14ac:dyDescent="0.35">
      <c r="A54" s="19"/>
      <c r="B54" s="60" t="s">
        <v>48</v>
      </c>
      <c r="C54" s="60"/>
      <c r="D54" s="61" t="s">
        <v>29</v>
      </c>
      <c r="E54" s="60"/>
      <c r="F54" s="27"/>
      <c r="G54" s="103">
        <v>0.113</v>
      </c>
      <c r="H54" s="89">
        <f t="shared" ref="H54:H55" si="17">D76*$G$19</f>
        <v>14220</v>
      </c>
      <c r="I54" s="74">
        <f t="shared" si="15"/>
        <v>1606.8600000000001</v>
      </c>
      <c r="J54" s="65"/>
      <c r="K54" s="290">
        <f t="shared" si="16"/>
        <v>0.113</v>
      </c>
      <c r="L54" s="89">
        <f>+$H$54</f>
        <v>14220</v>
      </c>
      <c r="M54" s="74">
        <f t="shared" si="14"/>
        <v>1606.8600000000001</v>
      </c>
      <c r="N54" s="65"/>
      <c r="O54" s="66">
        <f t="shared" si="2"/>
        <v>0</v>
      </c>
      <c r="P54" s="67">
        <f t="shared" si="3"/>
        <v>0</v>
      </c>
      <c r="Q54" s="68"/>
      <c r="R54" s="68"/>
      <c r="S54" s="69"/>
    </row>
    <row r="55" spans="1:19" s="21" customFormat="1" x14ac:dyDescent="0.35">
      <c r="A55" s="19"/>
      <c r="B55" s="60" t="s">
        <v>49</v>
      </c>
      <c r="C55" s="60"/>
      <c r="D55" s="61" t="s">
        <v>29</v>
      </c>
      <c r="E55" s="60"/>
      <c r="F55" s="27"/>
      <c r="G55" s="103">
        <v>0.17</v>
      </c>
      <c r="H55" s="89">
        <f t="shared" si="17"/>
        <v>14220</v>
      </c>
      <c r="I55" s="74">
        <f t="shared" si="15"/>
        <v>2417.4</v>
      </c>
      <c r="J55" s="65"/>
      <c r="K55" s="290">
        <f t="shared" si="16"/>
        <v>0.17</v>
      </c>
      <c r="L55" s="89">
        <f>+$H$55</f>
        <v>14220</v>
      </c>
      <c r="M55" s="74">
        <f t="shared" si="14"/>
        <v>2417.4</v>
      </c>
      <c r="N55" s="65"/>
      <c r="O55" s="66">
        <f t="shared" si="2"/>
        <v>0</v>
      </c>
      <c r="P55" s="67">
        <f t="shared" si="3"/>
        <v>0</v>
      </c>
      <c r="Q55" s="68"/>
      <c r="R55" s="68"/>
      <c r="S55" s="69"/>
    </row>
    <row r="56" spans="1:19" s="21" customFormat="1" x14ac:dyDescent="0.35">
      <c r="A56" s="19"/>
      <c r="B56" s="60" t="s">
        <v>50</v>
      </c>
      <c r="C56" s="60"/>
      <c r="D56" s="61" t="s">
        <v>29</v>
      </c>
      <c r="E56" s="60"/>
      <c r="F56" s="27"/>
      <c r="G56" s="103">
        <v>9.8000000000000004E-2</v>
      </c>
      <c r="H56" s="89">
        <f>IF(AND($N$1=1, $G$19&gt;=750), 750, IF(AND($N$1=1, AND($G$19&lt;750, $G$19&gt;=0)), $G$19, IF(AND($N$1=2, $G$19&gt;=750), 750, IF(AND($N$1=2, AND($G$19&lt;750, $G$19&gt;=0)), $G$19))))</f>
        <v>750</v>
      </c>
      <c r="I56" s="74">
        <f t="shared" si="15"/>
        <v>73.5</v>
      </c>
      <c r="J56" s="65"/>
      <c r="K56" s="290">
        <f t="shared" si="16"/>
        <v>9.8000000000000004E-2</v>
      </c>
      <c r="L56" s="89">
        <f>IF(AND($N$1=1, $G$19&gt;=750), 750, IF(AND($N$1=1, AND($G$19&lt;750, $G$19&gt;=0)), $G$19, IF(AND($N$1=2, $G$19&gt;=750), 750, IF(AND($N$1=2, AND($G$19&lt;750, $G$19&gt;=0)), $G$19))))</f>
        <v>750</v>
      </c>
      <c r="M56" s="74">
        <f t="shared" si="14"/>
        <v>73.5</v>
      </c>
      <c r="N56" s="65"/>
      <c r="O56" s="66">
        <f t="shared" si="2"/>
        <v>0</v>
      </c>
      <c r="P56" s="67">
        <f t="shared" si="3"/>
        <v>0</v>
      </c>
      <c r="Q56" s="68"/>
      <c r="R56" s="68"/>
      <c r="S56" s="69"/>
    </row>
    <row r="57" spans="1:19" s="21" customFormat="1" x14ac:dyDescent="0.35">
      <c r="A57" s="19"/>
      <c r="B57" s="60" t="s">
        <v>51</v>
      </c>
      <c r="C57" s="60"/>
      <c r="D57" s="61" t="s">
        <v>29</v>
      </c>
      <c r="E57" s="60"/>
      <c r="F57" s="27"/>
      <c r="G57" s="103">
        <v>0.115</v>
      </c>
      <c r="H57" s="89">
        <f>IF(AND($N$1=1, $G$19&gt;=750), $G$19-750, IF(AND($N$1=1, AND($G$19&lt;750, $G$19&gt;=0)), 0, IF(AND($N$1=2, $G$19&gt;=750), $G$19-750, IF(AND($N$1=2, AND($G$19&lt;750, $G$19&gt;=0)), 0))))</f>
        <v>78250</v>
      </c>
      <c r="I57" s="74">
        <f t="shared" si="15"/>
        <v>8998.75</v>
      </c>
      <c r="J57" s="65"/>
      <c r="K57" s="290">
        <f t="shared" si="16"/>
        <v>0.115</v>
      </c>
      <c r="L57" s="89">
        <f>IF(AND($N$1=1, $G$19&gt;=750), $G$19-750, IF(AND($N$1=1, AND($G$19&lt;750, $G$19&gt;=0)), 0, IF(AND($N$1=2, $G$19&gt;=750), $G$19-750, IF(AND($N$1=2, AND($G$19&lt;750, $G$19&gt;=0)), 0))))</f>
        <v>78250</v>
      </c>
      <c r="M57" s="74">
        <f t="shared" si="14"/>
        <v>8998.75</v>
      </c>
      <c r="N57" s="65"/>
      <c r="O57" s="66">
        <f t="shared" si="2"/>
        <v>0</v>
      </c>
      <c r="P57" s="67">
        <f t="shared" si="3"/>
        <v>0</v>
      </c>
      <c r="Q57" s="68"/>
      <c r="R57" s="68"/>
      <c r="S57" s="69"/>
    </row>
    <row r="58" spans="1:19" s="21" customFormat="1" x14ac:dyDescent="0.35">
      <c r="A58" s="19"/>
      <c r="B58" s="60" t="s">
        <v>52</v>
      </c>
      <c r="C58" s="60"/>
      <c r="D58" s="61" t="s">
        <v>29</v>
      </c>
      <c r="E58" s="60"/>
      <c r="F58" s="27"/>
      <c r="G58" s="103">
        <v>0.26889999999999997</v>
      </c>
      <c r="H58" s="89">
        <f>A58</f>
        <v>0</v>
      </c>
      <c r="I58" s="74">
        <f t="shared" si="15"/>
        <v>0</v>
      </c>
      <c r="J58" s="65"/>
      <c r="K58" s="290">
        <f t="shared" si="16"/>
        <v>0.26889999999999997</v>
      </c>
      <c r="L58" s="89">
        <f>E58</f>
        <v>0</v>
      </c>
      <c r="M58" s="74">
        <f t="shared" si="14"/>
        <v>0</v>
      </c>
      <c r="N58" s="65"/>
      <c r="O58" s="66">
        <f t="shared" si="2"/>
        <v>0</v>
      </c>
      <c r="P58" s="67" t="str">
        <f t="shared" si="3"/>
        <v/>
      </c>
      <c r="Q58" s="68"/>
      <c r="R58" s="68"/>
      <c r="S58" s="69"/>
    </row>
    <row r="59" spans="1:19" s="21" customFormat="1" ht="15" thickBot="1" x14ac:dyDescent="0.4">
      <c r="A59" s="19"/>
      <c r="B59" s="60" t="s">
        <v>53</v>
      </c>
      <c r="C59" s="60"/>
      <c r="D59" s="61" t="s">
        <v>29</v>
      </c>
      <c r="E59" s="60"/>
      <c r="F59" s="27"/>
      <c r="G59" s="103">
        <v>0.26889999999999997</v>
      </c>
      <c r="H59" s="89">
        <f>+$G$19</f>
        <v>79000</v>
      </c>
      <c r="I59" s="74">
        <f t="shared" si="15"/>
        <v>21243.1</v>
      </c>
      <c r="J59" s="65"/>
      <c r="K59" s="290">
        <f t="shared" si="16"/>
        <v>0.26889999999999997</v>
      </c>
      <c r="L59" s="89">
        <f>+$G$19</f>
        <v>79000</v>
      </c>
      <c r="M59" s="74">
        <f t="shared" si="14"/>
        <v>21243.1</v>
      </c>
      <c r="N59" s="65"/>
      <c r="O59" s="66">
        <f t="shared" si="2"/>
        <v>0</v>
      </c>
      <c r="P59" s="67">
        <f t="shared" si="3"/>
        <v>0</v>
      </c>
      <c r="Q59" s="68"/>
      <c r="R59" s="68"/>
      <c r="S59" s="69"/>
    </row>
    <row r="60" spans="1:19" ht="15" thickBot="1" x14ac:dyDescent="0.4">
      <c r="A60" s="227"/>
      <c r="B60" s="292"/>
      <c r="C60" s="293"/>
      <c r="D60" s="294"/>
      <c r="E60" s="293"/>
      <c r="F60" s="295"/>
      <c r="G60" s="296"/>
      <c r="H60" s="297"/>
      <c r="I60" s="298"/>
      <c r="J60" s="295"/>
      <c r="K60" s="296"/>
      <c r="L60" s="297"/>
      <c r="M60" s="298"/>
      <c r="N60" s="295"/>
      <c r="O60" s="299"/>
      <c r="P60" s="300"/>
      <c r="Q60" s="233"/>
      <c r="R60" s="233"/>
    </row>
    <row r="61" spans="1:19" s="438" customFormat="1" x14ac:dyDescent="0.35">
      <c r="A61" s="435"/>
      <c r="B61" s="301" t="s">
        <v>77</v>
      </c>
      <c r="C61" s="301"/>
      <c r="D61" s="436"/>
      <c r="E61" s="301"/>
      <c r="F61" s="303"/>
      <c r="G61" s="304"/>
      <c r="H61" s="304"/>
      <c r="I61" s="305">
        <f>SUM(I48:I52,I59)</f>
        <v>24883.392399999997</v>
      </c>
      <c r="J61" s="306"/>
      <c r="K61" s="304"/>
      <c r="L61" s="304"/>
      <c r="M61" s="305">
        <f>SUM(M48:M52,M59)</f>
        <v>24842.110768124745</v>
      </c>
      <c r="N61" s="306"/>
      <c r="O61" s="307">
        <f>M61-I61</f>
        <v>-41.28163187525206</v>
      </c>
      <c r="P61" s="308">
        <f>IF(OR(I61=0,M61=0),"",(O61/I61))</f>
        <v>-1.6590033710697769E-3</v>
      </c>
      <c r="Q61" s="437"/>
      <c r="R61" s="437"/>
    </row>
    <row r="62" spans="1:19" s="438" customFormat="1" x14ac:dyDescent="0.35">
      <c r="A62" s="435"/>
      <c r="B62" s="301" t="s">
        <v>55</v>
      </c>
      <c r="C62" s="301"/>
      <c r="D62" s="436"/>
      <c r="E62" s="301"/>
      <c r="F62" s="303"/>
      <c r="G62" s="309">
        <v>-0.189</v>
      </c>
      <c r="H62" s="439"/>
      <c r="I62" s="307"/>
      <c r="J62" s="306"/>
      <c r="K62" s="309">
        <f>$G62</f>
        <v>-0.189</v>
      </c>
      <c r="L62" s="439"/>
      <c r="M62" s="307"/>
      <c r="N62" s="306"/>
      <c r="O62" s="307">
        <f>M62-I62</f>
        <v>0</v>
      </c>
      <c r="P62" s="308" t="str">
        <f>IF(OR(I62=0,M62=0),"",(O62/I62))</f>
        <v/>
      </c>
      <c r="Q62" s="437"/>
      <c r="R62" s="437"/>
    </row>
    <row r="63" spans="1:19" s="438" customFormat="1" x14ac:dyDescent="0.35">
      <c r="A63" s="435"/>
      <c r="B63" s="311" t="s">
        <v>56</v>
      </c>
      <c r="C63" s="301"/>
      <c r="D63" s="436"/>
      <c r="E63" s="301"/>
      <c r="F63" s="303"/>
      <c r="G63" s="312">
        <v>0.13</v>
      </c>
      <c r="H63" s="303"/>
      <c r="I63" s="259">
        <f>I61*G63</f>
        <v>3234.8410119999999</v>
      </c>
      <c r="J63" s="306"/>
      <c r="K63" s="312">
        <v>0.13</v>
      </c>
      <c r="L63" s="303"/>
      <c r="M63" s="259">
        <f>M61*K63</f>
        <v>3229.4743998562171</v>
      </c>
      <c r="N63" s="306"/>
      <c r="O63" s="259">
        <f>M63-I63</f>
        <v>-5.3666121437827314</v>
      </c>
      <c r="P63" s="260">
        <f>IF(OR(I63=0,M63=0),"",(O63/I63))</f>
        <v>-1.6590033710697654E-3</v>
      </c>
      <c r="Q63" s="437"/>
      <c r="R63" s="437"/>
    </row>
    <row r="64" spans="1:19" ht="15" thickBot="1" x14ac:dyDescent="0.4">
      <c r="A64" s="227"/>
      <c r="B64" s="553" t="s">
        <v>78</v>
      </c>
      <c r="C64" s="553"/>
      <c r="D64" s="553"/>
      <c r="E64" s="314"/>
      <c r="F64" s="315"/>
      <c r="G64" s="315"/>
      <c r="H64" s="315"/>
      <c r="I64" s="380">
        <f>SUM(I61:I63)</f>
        <v>28118.233411999998</v>
      </c>
      <c r="J64" s="317"/>
      <c r="K64" s="315"/>
      <c r="L64" s="315"/>
      <c r="M64" s="316">
        <f>SUM(M61:M63)</f>
        <v>28071.585167980964</v>
      </c>
      <c r="N64" s="317"/>
      <c r="O64" s="318">
        <f>M64-I64</f>
        <v>-46.648244019033882</v>
      </c>
      <c r="P64" s="319">
        <f>IF(OR(I64=0,M64=0),"",(O64/I64))</f>
        <v>-1.6590033710697431E-3</v>
      </c>
      <c r="Q64" s="233"/>
      <c r="R64" s="233"/>
    </row>
    <row r="65" spans="1:18" ht="15" thickBot="1" x14ac:dyDescent="0.4">
      <c r="A65" s="320"/>
      <c r="B65" s="440"/>
      <c r="C65" s="361"/>
      <c r="D65" s="362"/>
      <c r="E65" s="361"/>
      <c r="F65" s="363"/>
      <c r="G65" s="296"/>
      <c r="H65" s="364"/>
      <c r="I65" s="298"/>
      <c r="J65" s="363"/>
      <c r="K65" s="296"/>
      <c r="L65" s="364"/>
      <c r="M65" s="365"/>
      <c r="N65" s="381"/>
      <c r="O65" s="366"/>
      <c r="P65" s="300"/>
      <c r="Q65" s="233"/>
      <c r="R65" s="233"/>
    </row>
    <row r="66" spans="1:18" x14ac:dyDescent="0.35">
      <c r="A66" s="320"/>
      <c r="B66" s="368" t="s">
        <v>65</v>
      </c>
      <c r="C66" s="368"/>
      <c r="D66" s="369"/>
      <c r="E66" s="368"/>
      <c r="F66" s="374"/>
      <c r="G66" s="376"/>
      <c r="H66" s="376"/>
      <c r="I66" s="415">
        <f>SUM(I56:I57,I48,I49:I52)</f>
        <v>12712.542399999998</v>
      </c>
      <c r="J66" s="378"/>
      <c r="K66" s="376"/>
      <c r="L66" s="376"/>
      <c r="M66" s="415">
        <f>SUM(M56:M57,M48,M49:M52)</f>
        <v>12671.260768124745</v>
      </c>
      <c r="N66" s="378"/>
      <c r="O66" s="259">
        <f>M66-I66</f>
        <v>-41.281631875253879</v>
      </c>
      <c r="P66" s="260">
        <f>IF(OR(I66=0,M66=0),"",(O66/I66))</f>
        <v>-3.2473151771162537E-3</v>
      </c>
      <c r="Q66" s="233"/>
    </row>
    <row r="67" spans="1:18" x14ac:dyDescent="0.35">
      <c r="A67" s="320"/>
      <c r="B67" s="253" t="s">
        <v>55</v>
      </c>
      <c r="C67" s="253"/>
      <c r="D67" s="302"/>
      <c r="E67" s="253"/>
      <c r="F67" s="257"/>
      <c r="G67" s="309">
        <v>-0.189</v>
      </c>
      <c r="H67" s="310"/>
      <c r="I67" s="259"/>
      <c r="J67" s="313"/>
      <c r="K67" s="309">
        <f>$G67</f>
        <v>-0.189</v>
      </c>
      <c r="L67" s="310"/>
      <c r="M67" s="259"/>
      <c r="N67" s="313"/>
      <c r="O67" s="259">
        <f t="shared" ref="O67" si="18">M67-F67</f>
        <v>0</v>
      </c>
      <c r="P67" s="260" t="str">
        <f t="shared" ref="P67" si="19">IF(OR(F67=0,M67=0),"",(O67/F67))</f>
        <v/>
      </c>
      <c r="Q67" s="233"/>
    </row>
    <row r="68" spans="1:18" x14ac:dyDescent="0.35">
      <c r="A68" s="320"/>
      <c r="B68" s="441" t="s">
        <v>56</v>
      </c>
      <c r="C68" s="368"/>
      <c r="D68" s="369"/>
      <c r="E68" s="368"/>
      <c r="F68" s="374"/>
      <c r="G68" s="375">
        <v>0.13</v>
      </c>
      <c r="H68" s="376"/>
      <c r="I68" s="377">
        <f>I66*G68</f>
        <v>1652.630512</v>
      </c>
      <c r="J68" s="378"/>
      <c r="K68" s="375">
        <v>0.13</v>
      </c>
      <c r="L68" s="376"/>
      <c r="M68" s="377">
        <f>M66*K68</f>
        <v>1647.2638998562168</v>
      </c>
      <c r="N68" s="378"/>
      <c r="O68" s="259">
        <f t="shared" ref="O68:O69" si="20">M68-I68</f>
        <v>-5.3666121437831862</v>
      </c>
      <c r="P68" s="260">
        <f t="shared" ref="P68:P69" si="21">IF(OR(I68=0,M68=0),"",(O68/I68))</f>
        <v>-3.2473151771163634E-3</v>
      </c>
      <c r="Q68" s="233"/>
    </row>
    <row r="69" spans="1:18" ht="15" thickBot="1" x14ac:dyDescent="0.4">
      <c r="A69" s="320"/>
      <c r="B69" s="560" t="s">
        <v>79</v>
      </c>
      <c r="C69" s="560"/>
      <c r="D69" s="560"/>
      <c r="E69" s="253"/>
      <c r="F69" s="416"/>
      <c r="G69" s="416"/>
      <c r="H69" s="416"/>
      <c r="I69" s="417">
        <f>SUM(I66:I68)</f>
        <v>14365.172911999998</v>
      </c>
      <c r="J69" s="418"/>
      <c r="K69" s="416"/>
      <c r="L69" s="416"/>
      <c r="M69" s="417">
        <f>SUM(M66:M68)</f>
        <v>14318.524667980961</v>
      </c>
      <c r="N69" s="418"/>
      <c r="O69" s="259">
        <f t="shared" si="20"/>
        <v>-46.64824401903752</v>
      </c>
      <c r="P69" s="260">
        <f t="shared" si="21"/>
        <v>-3.2473151771162979E-3</v>
      </c>
      <c r="Q69" s="233"/>
    </row>
    <row r="70" spans="1:18" ht="15" thickBot="1" x14ac:dyDescent="0.4">
      <c r="A70" s="320"/>
      <c r="B70" s="321"/>
      <c r="C70" s="322"/>
      <c r="D70" s="323"/>
      <c r="E70" s="322"/>
      <c r="F70" s="442"/>
      <c r="G70" s="443"/>
      <c r="H70" s="444"/>
      <c r="I70" s="445"/>
      <c r="J70" s="324"/>
      <c r="K70" s="443"/>
      <c r="L70" s="444"/>
      <c r="M70" s="445"/>
      <c r="N70" s="442"/>
      <c r="O70" s="328"/>
      <c r="P70" s="329"/>
      <c r="Q70" s="233"/>
    </row>
    <row r="71" spans="1:18" x14ac:dyDescent="0.35">
      <c r="A71" s="227"/>
      <c r="B71" s="227"/>
      <c r="C71" s="227"/>
      <c r="D71" s="228"/>
      <c r="E71" s="227"/>
      <c r="F71" s="227"/>
      <c r="G71" s="227"/>
      <c r="H71" s="227"/>
      <c r="I71" s="243"/>
      <c r="J71" s="227"/>
      <c r="K71" s="227"/>
      <c r="L71" s="227"/>
      <c r="M71" s="243"/>
      <c r="N71" s="227"/>
      <c r="O71" s="227"/>
      <c r="P71" s="227"/>
      <c r="Q71" s="233"/>
    </row>
    <row r="72" spans="1:18" x14ac:dyDescent="0.35">
      <c r="A72" s="227"/>
      <c r="B72" s="241" t="s">
        <v>59</v>
      </c>
      <c r="C72" s="227"/>
      <c r="D72" s="228"/>
      <c r="E72" s="227"/>
      <c r="F72" s="227"/>
      <c r="G72" s="330">
        <v>2.9499999999999998E-2</v>
      </c>
      <c r="H72" s="227"/>
      <c r="I72" s="243"/>
      <c r="J72" s="227"/>
      <c r="K72" s="330">
        <v>2.9499999999999998E-2</v>
      </c>
      <c r="L72" s="227"/>
      <c r="M72" s="227"/>
      <c r="N72" s="227"/>
      <c r="O72" s="227"/>
      <c r="P72" s="227"/>
      <c r="Q72" s="233"/>
      <c r="R72" s="233"/>
    </row>
    <row r="73" spans="1:18" ht="8" customHeight="1" x14ac:dyDescent="0.35">
      <c r="A73" s="227"/>
      <c r="B73" s="227"/>
      <c r="C73" s="227"/>
      <c r="D73" s="228"/>
      <c r="E73" s="227"/>
      <c r="F73" s="227"/>
      <c r="G73" s="227"/>
      <c r="H73" s="227"/>
      <c r="I73" s="227"/>
      <c r="J73" s="227"/>
      <c r="K73" s="233"/>
      <c r="L73" s="233"/>
      <c r="M73" s="233"/>
      <c r="N73" s="233"/>
      <c r="O73" s="233"/>
      <c r="P73" s="233"/>
      <c r="Q73" s="233"/>
      <c r="R73" s="233"/>
    </row>
    <row r="74" spans="1:18" s="21" customFormat="1" x14ac:dyDescent="0.35">
      <c r="D74" s="214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</row>
    <row r="75" spans="1:18" s="21" customFormat="1" x14ac:dyDescent="0.35">
      <c r="D75" s="332">
        <v>0.64</v>
      </c>
      <c r="E75" s="203" t="s">
        <v>47</v>
      </c>
      <c r="F75" s="204"/>
      <c r="G75" s="205"/>
      <c r="H75" s="50"/>
      <c r="I75" s="50"/>
      <c r="J75" s="50"/>
      <c r="K75" s="20"/>
      <c r="L75" s="20"/>
      <c r="M75" s="20"/>
      <c r="N75" s="20"/>
      <c r="O75" s="20"/>
      <c r="P75" s="20"/>
      <c r="Q75" s="20"/>
      <c r="R75" s="70"/>
    </row>
    <row r="76" spans="1:18" s="21" customFormat="1" x14ac:dyDescent="0.35">
      <c r="D76" s="333">
        <v>0.18</v>
      </c>
      <c r="E76" s="207" t="s">
        <v>48</v>
      </c>
      <c r="F76" s="208"/>
      <c r="G76" s="209"/>
      <c r="H76" s="50"/>
      <c r="I76" s="50"/>
      <c r="J76" s="50"/>
      <c r="K76" s="20"/>
      <c r="L76" s="20"/>
      <c r="M76" s="20"/>
      <c r="N76" s="20"/>
      <c r="O76" s="20"/>
      <c r="P76" s="20"/>
      <c r="Q76" s="20"/>
      <c r="R76" s="70"/>
    </row>
    <row r="77" spans="1:18" s="21" customFormat="1" x14ac:dyDescent="0.35">
      <c r="D77" s="334">
        <v>0.18</v>
      </c>
      <c r="E77" s="211" t="s">
        <v>49</v>
      </c>
      <c r="F77" s="212"/>
      <c r="G77" s="213"/>
      <c r="H77" s="50"/>
      <c r="I77" s="50"/>
      <c r="J77" s="50"/>
      <c r="K77" s="20"/>
      <c r="L77" s="20"/>
      <c r="M77" s="20"/>
      <c r="N77" s="20"/>
      <c r="O77" s="20"/>
      <c r="P77" s="20"/>
      <c r="Q77" s="20"/>
      <c r="R77" s="70"/>
    </row>
    <row r="78" spans="1:18" x14ac:dyDescent="0.35">
      <c r="A78" s="227"/>
      <c r="B78" s="227"/>
      <c r="C78" s="227"/>
      <c r="D78" s="228"/>
      <c r="E78" s="227"/>
      <c r="F78" s="227"/>
      <c r="G78" s="21"/>
      <c r="H78" s="21"/>
      <c r="I78" s="21"/>
      <c r="J78" s="70"/>
      <c r="K78" s="70"/>
      <c r="L78" s="70"/>
      <c r="M78" s="70"/>
    </row>
    <row r="79" spans="1:18" x14ac:dyDescent="0.35">
      <c r="A79" s="227"/>
      <c r="B79" s="227"/>
      <c r="C79" s="227"/>
      <c r="D79" s="228"/>
      <c r="E79" s="227"/>
      <c r="F79" s="227"/>
      <c r="G79" s="21"/>
      <c r="H79" s="21"/>
      <c r="I79" s="21"/>
      <c r="J79" s="70"/>
      <c r="K79" s="70"/>
      <c r="L79" s="70"/>
      <c r="M79" s="70"/>
    </row>
    <row r="80" spans="1:18" x14ac:dyDescent="0.35">
      <c r="A80" s="227"/>
      <c r="B80" s="227"/>
      <c r="C80" s="227"/>
      <c r="D80" s="228"/>
      <c r="E80" s="227"/>
      <c r="F80" s="227"/>
      <c r="G80" s="21"/>
      <c r="H80" s="21"/>
      <c r="I80" s="21"/>
      <c r="J80" s="70"/>
      <c r="K80" s="70"/>
      <c r="L80" s="70"/>
      <c r="M80" s="70"/>
    </row>
    <row r="81" spans="1:13" x14ac:dyDescent="0.35">
      <c r="A81" s="227"/>
      <c r="B81" s="227"/>
      <c r="C81" s="227"/>
      <c r="D81" s="228"/>
      <c r="E81" s="227"/>
      <c r="F81" s="227"/>
      <c r="G81" s="21"/>
      <c r="H81" s="21"/>
      <c r="I81" s="21"/>
      <c r="J81" s="70"/>
      <c r="K81" s="70"/>
      <c r="L81" s="70"/>
      <c r="M81" s="70"/>
    </row>
    <row r="82" spans="1:13" x14ac:dyDescent="0.35">
      <c r="A82" s="227"/>
      <c r="B82" s="227"/>
      <c r="C82" s="227"/>
      <c r="D82" s="228"/>
      <c r="E82" s="227"/>
      <c r="F82" s="227"/>
      <c r="G82" s="21"/>
      <c r="H82" s="21"/>
      <c r="I82" s="21"/>
      <c r="J82" s="70"/>
      <c r="K82" s="70"/>
      <c r="L82" s="70"/>
      <c r="M82" s="70"/>
    </row>
    <row r="83" spans="1:13" x14ac:dyDescent="0.35">
      <c r="A83" s="227"/>
      <c r="B83" s="447"/>
      <c r="C83" s="227"/>
      <c r="D83" s="228"/>
      <c r="E83" s="227"/>
      <c r="F83" s="227"/>
      <c r="G83" s="21"/>
      <c r="H83" s="21"/>
      <c r="I83" s="21"/>
      <c r="J83" s="70"/>
      <c r="K83" s="70"/>
      <c r="L83" s="70"/>
      <c r="M83" s="70"/>
    </row>
    <row r="84" spans="1:13" x14ac:dyDescent="0.35">
      <c r="A84" s="227"/>
      <c r="B84" s="447"/>
      <c r="C84" s="227"/>
      <c r="D84" s="228"/>
      <c r="E84" s="227"/>
      <c r="F84" s="227"/>
      <c r="G84" s="21"/>
      <c r="H84" s="21"/>
      <c r="I84" s="21"/>
      <c r="J84" s="70"/>
      <c r="K84" s="70"/>
      <c r="L84" s="70"/>
      <c r="M84" s="70"/>
    </row>
    <row r="85" spans="1:13" x14ac:dyDescent="0.35">
      <c r="A85" s="227"/>
      <c r="B85" s="447"/>
      <c r="C85" s="227"/>
      <c r="D85" s="228"/>
      <c r="E85" s="227"/>
      <c r="F85" s="227"/>
      <c r="G85" s="21"/>
      <c r="H85" s="21"/>
      <c r="I85" s="21"/>
      <c r="J85" s="70"/>
      <c r="K85" s="70"/>
      <c r="L85" s="70"/>
      <c r="M85" s="70"/>
    </row>
    <row r="86" spans="1:13" x14ac:dyDescent="0.35">
      <c r="A86" s="227"/>
      <c r="B86" s="447"/>
      <c r="C86" s="227"/>
      <c r="D86" s="228"/>
      <c r="E86" s="227"/>
      <c r="F86" s="227"/>
      <c r="G86" s="21"/>
      <c r="H86" s="21"/>
      <c r="I86" s="21"/>
      <c r="J86" s="70"/>
      <c r="K86" s="70"/>
      <c r="L86" s="70"/>
      <c r="M86" s="70"/>
    </row>
    <row r="87" spans="1:13" x14ac:dyDescent="0.35">
      <c r="A87" s="227"/>
      <c r="B87" s="447"/>
      <c r="C87" s="227"/>
      <c r="D87" s="228"/>
      <c r="E87" s="227"/>
      <c r="F87" s="227"/>
      <c r="G87" s="21"/>
      <c r="H87" s="21"/>
      <c r="I87" s="21"/>
      <c r="J87" s="70"/>
      <c r="K87" s="70"/>
      <c r="L87" s="70"/>
      <c r="M87" s="70"/>
    </row>
    <row r="88" spans="1:13" x14ac:dyDescent="0.35">
      <c r="A88" s="227"/>
      <c r="B88" s="447"/>
      <c r="C88" s="227"/>
      <c r="D88" s="228"/>
      <c r="E88" s="227"/>
      <c r="F88" s="227"/>
      <c r="G88" s="21"/>
      <c r="H88" s="21"/>
      <c r="I88" s="21"/>
      <c r="J88" s="70"/>
      <c r="K88" s="70"/>
      <c r="L88" s="70"/>
      <c r="M88" s="70"/>
    </row>
    <row r="89" spans="1:13" x14ac:dyDescent="0.35">
      <c r="A89" s="227"/>
      <c r="B89" s="447"/>
      <c r="C89" s="227"/>
      <c r="D89" s="228"/>
      <c r="E89" s="227"/>
      <c r="F89" s="227"/>
      <c r="G89" s="21"/>
      <c r="H89" s="21"/>
      <c r="I89" s="21"/>
      <c r="J89" s="70"/>
      <c r="K89" s="70"/>
      <c r="L89" s="70"/>
      <c r="M89" s="70"/>
    </row>
    <row r="90" spans="1:13" x14ac:dyDescent="0.35">
      <c r="A90" s="227"/>
      <c r="B90" s="447"/>
      <c r="C90" s="227"/>
      <c r="D90" s="228"/>
      <c r="E90" s="227"/>
      <c r="F90" s="227"/>
      <c r="G90" s="21"/>
      <c r="H90" s="21"/>
      <c r="I90" s="21"/>
      <c r="J90" s="70"/>
      <c r="K90" s="70"/>
      <c r="L90" s="70"/>
      <c r="M90" s="70"/>
    </row>
    <row r="91" spans="1:13" x14ac:dyDescent="0.35">
      <c r="A91" s="227"/>
      <c r="B91" s="447"/>
      <c r="C91" s="227"/>
      <c r="D91" s="228"/>
      <c r="E91" s="227"/>
      <c r="F91" s="227"/>
      <c r="G91" s="21"/>
      <c r="H91" s="21"/>
      <c r="I91" s="21"/>
      <c r="J91" s="70"/>
      <c r="K91" s="70"/>
      <c r="L91" s="70"/>
      <c r="M91" s="70"/>
    </row>
    <row r="92" spans="1:13" x14ac:dyDescent="0.35">
      <c r="A92" s="227"/>
      <c r="B92" s="447"/>
      <c r="C92" s="227"/>
      <c r="D92" s="228"/>
      <c r="E92" s="227"/>
      <c r="F92" s="227"/>
      <c r="G92" s="21"/>
      <c r="H92" s="21"/>
      <c r="I92" s="21"/>
      <c r="J92" s="70"/>
      <c r="K92" s="70"/>
      <c r="L92" s="70"/>
      <c r="M92" s="70"/>
    </row>
    <row r="93" spans="1:13" x14ac:dyDescent="0.35">
      <c r="A93" s="227"/>
      <c r="B93" s="447"/>
      <c r="C93" s="227"/>
      <c r="D93" s="228"/>
      <c r="E93" s="227"/>
      <c r="F93" s="227"/>
      <c r="G93" s="21"/>
      <c r="H93" s="21"/>
      <c r="I93" s="21"/>
      <c r="J93" s="70"/>
      <c r="K93" s="70"/>
      <c r="L93" s="70"/>
      <c r="M93" s="70"/>
    </row>
    <row r="94" spans="1:13" x14ac:dyDescent="0.35">
      <c r="A94" s="227"/>
      <c r="B94" s="447"/>
      <c r="C94" s="227"/>
      <c r="D94" s="228"/>
      <c r="E94" s="227"/>
      <c r="F94" s="227"/>
      <c r="G94" s="21"/>
      <c r="H94" s="21"/>
      <c r="I94" s="21"/>
      <c r="J94" s="70"/>
      <c r="K94" s="70"/>
      <c r="L94" s="70"/>
      <c r="M94" s="70"/>
    </row>
    <row r="95" spans="1:13" x14ac:dyDescent="0.35">
      <c r="A95" s="227"/>
      <c r="B95" s="447"/>
      <c r="C95" s="227"/>
      <c r="D95" s="228"/>
      <c r="E95" s="227"/>
      <c r="F95" s="227"/>
      <c r="G95" s="21"/>
      <c r="H95" s="21"/>
      <c r="I95" s="21"/>
      <c r="J95" s="70"/>
      <c r="K95" s="70"/>
      <c r="L95" s="70"/>
      <c r="M95" s="70"/>
    </row>
    <row r="96" spans="1:13" x14ac:dyDescent="0.35">
      <c r="A96" s="227"/>
      <c r="B96" s="447"/>
      <c r="C96" s="227"/>
      <c r="D96" s="228"/>
      <c r="E96" s="227"/>
      <c r="F96" s="227"/>
      <c r="G96" s="21"/>
      <c r="H96" s="21"/>
      <c r="I96" s="21"/>
      <c r="J96" s="70"/>
      <c r="K96" s="70"/>
      <c r="L96" s="70"/>
      <c r="M96" s="70"/>
    </row>
    <row r="97" spans="1:13" x14ac:dyDescent="0.35">
      <c r="A97" s="227"/>
      <c r="B97" s="447"/>
      <c r="C97" s="227"/>
      <c r="D97" s="228"/>
      <c r="E97" s="227"/>
      <c r="F97" s="227"/>
      <c r="G97" s="21"/>
      <c r="H97" s="21"/>
      <c r="I97" s="21"/>
      <c r="J97" s="70"/>
      <c r="K97" s="70"/>
      <c r="L97" s="70"/>
      <c r="M97" s="70"/>
    </row>
    <row r="98" spans="1:13" x14ac:dyDescent="0.35">
      <c r="A98" s="227"/>
      <c r="B98" s="447"/>
      <c r="C98" s="227"/>
      <c r="D98" s="228"/>
      <c r="E98" s="227"/>
      <c r="F98" s="227"/>
      <c r="G98" s="21"/>
      <c r="H98" s="21"/>
      <c r="I98" s="21"/>
      <c r="J98" s="70"/>
      <c r="K98" s="70"/>
      <c r="L98" s="70"/>
      <c r="M98" s="70"/>
    </row>
    <row r="99" spans="1:13" x14ac:dyDescent="0.35">
      <c r="A99" s="227"/>
      <c r="B99" s="447"/>
      <c r="C99" s="227"/>
      <c r="D99" s="228"/>
      <c r="E99" s="227"/>
      <c r="F99" s="227"/>
      <c r="G99" s="21"/>
      <c r="H99" s="21"/>
      <c r="I99" s="21"/>
      <c r="J99" s="70"/>
      <c r="K99" s="70"/>
      <c r="L99" s="70"/>
      <c r="M99" s="70"/>
    </row>
    <row r="100" spans="1:13" x14ac:dyDescent="0.35">
      <c r="A100" s="227"/>
      <c r="B100" s="447"/>
      <c r="C100" s="227"/>
      <c r="D100" s="228"/>
      <c r="E100" s="227"/>
      <c r="F100" s="227"/>
      <c r="G100" s="21"/>
      <c r="H100" s="21"/>
      <c r="I100" s="21"/>
      <c r="J100" s="70"/>
      <c r="K100" s="70"/>
      <c r="L100" s="70"/>
      <c r="M100" s="70"/>
    </row>
    <row r="101" spans="1:13" x14ac:dyDescent="0.35">
      <c r="A101" s="227"/>
      <c r="B101" s="447"/>
      <c r="C101" s="227"/>
      <c r="D101" s="228"/>
      <c r="E101" s="227"/>
      <c r="F101" s="227"/>
      <c r="G101" s="21"/>
      <c r="H101" s="21"/>
      <c r="I101" s="21"/>
      <c r="J101" s="70"/>
      <c r="K101" s="70"/>
      <c r="L101" s="70"/>
      <c r="M101" s="70"/>
    </row>
    <row r="102" spans="1:13" x14ac:dyDescent="0.35">
      <c r="A102" s="227"/>
      <c r="B102" s="227"/>
      <c r="C102" s="227"/>
      <c r="D102" s="228"/>
      <c r="E102" s="227"/>
      <c r="F102" s="227"/>
      <c r="G102" s="21"/>
      <c r="H102" s="21"/>
      <c r="I102" s="21"/>
      <c r="J102" s="70"/>
      <c r="K102" s="70"/>
      <c r="L102" s="70"/>
      <c r="M102" s="70"/>
    </row>
    <row r="103" spans="1:13" x14ac:dyDescent="0.35">
      <c r="A103" s="227"/>
      <c r="B103" s="227"/>
      <c r="C103" s="227"/>
      <c r="D103" s="228"/>
      <c r="E103" s="227"/>
      <c r="F103" s="227"/>
      <c r="G103" s="21"/>
      <c r="H103" s="21"/>
      <c r="I103" s="21"/>
      <c r="J103" s="70"/>
      <c r="K103" s="70"/>
      <c r="L103" s="70"/>
      <c r="M103" s="70"/>
    </row>
    <row r="104" spans="1:13" x14ac:dyDescent="0.35">
      <c r="A104" s="227"/>
      <c r="B104" s="227"/>
      <c r="C104" s="227"/>
      <c r="D104" s="228"/>
      <c r="E104" s="227"/>
      <c r="F104" s="227"/>
      <c r="G104" s="21"/>
      <c r="H104" s="21"/>
      <c r="I104" s="21"/>
      <c r="J104" s="70"/>
      <c r="K104" s="70"/>
      <c r="L104" s="70"/>
      <c r="M104" s="70"/>
    </row>
    <row r="105" spans="1:13" x14ac:dyDescent="0.35">
      <c r="A105" s="227"/>
      <c r="B105" s="227"/>
      <c r="C105" s="227"/>
      <c r="D105" s="228"/>
      <c r="E105" s="227"/>
      <c r="F105" s="227"/>
      <c r="G105" s="21"/>
      <c r="H105" s="21"/>
      <c r="I105" s="21"/>
      <c r="J105" s="70"/>
      <c r="K105" s="70"/>
      <c r="L105" s="70"/>
      <c r="M105" s="70"/>
    </row>
    <row r="106" spans="1:13" x14ac:dyDescent="0.35">
      <c r="A106" s="227"/>
      <c r="B106" s="227"/>
      <c r="C106" s="227"/>
      <c r="D106" s="228"/>
      <c r="E106" s="227"/>
      <c r="F106" s="227"/>
      <c r="G106" s="21"/>
      <c r="H106" s="21"/>
      <c r="I106" s="21"/>
      <c r="J106" s="70"/>
      <c r="K106" s="70"/>
      <c r="L106" s="70"/>
      <c r="M106" s="70"/>
    </row>
    <row r="107" spans="1:13" x14ac:dyDescent="0.35">
      <c r="A107" s="227"/>
      <c r="B107" s="227"/>
      <c r="C107" s="227"/>
      <c r="D107" s="228"/>
      <c r="E107" s="227"/>
      <c r="F107" s="227"/>
      <c r="G107" s="21"/>
      <c r="H107" s="21"/>
      <c r="I107" s="21"/>
      <c r="J107" s="70"/>
      <c r="K107" s="70"/>
      <c r="L107" s="70"/>
      <c r="M107" s="70"/>
    </row>
    <row r="108" spans="1:13" x14ac:dyDescent="0.35">
      <c r="A108" s="227"/>
      <c r="B108" s="227"/>
      <c r="C108" s="227"/>
      <c r="D108" s="228"/>
      <c r="E108" s="227"/>
      <c r="F108" s="227"/>
      <c r="G108" s="21"/>
      <c r="H108" s="21"/>
      <c r="I108" s="21"/>
      <c r="J108" s="70"/>
      <c r="K108" s="70"/>
      <c r="L108" s="70"/>
      <c r="M108" s="70"/>
    </row>
    <row r="109" spans="1:13" x14ac:dyDescent="0.35">
      <c r="A109" s="227"/>
      <c r="B109" s="227"/>
      <c r="C109" s="227"/>
      <c r="D109" s="228"/>
      <c r="E109" s="227"/>
      <c r="F109" s="227"/>
      <c r="G109" s="21"/>
      <c r="H109" s="21"/>
      <c r="I109" s="21"/>
      <c r="J109" s="70"/>
      <c r="K109" s="70"/>
      <c r="L109" s="70"/>
      <c r="M109" s="70"/>
    </row>
    <row r="110" spans="1:13" x14ac:dyDescent="0.35">
      <c r="A110" s="227"/>
      <c r="B110" s="227"/>
      <c r="C110" s="227"/>
      <c r="D110" s="228"/>
      <c r="E110" s="227"/>
      <c r="F110" s="227"/>
      <c r="G110" s="21"/>
      <c r="H110" s="21"/>
      <c r="I110" s="21"/>
      <c r="J110" s="70"/>
      <c r="K110" s="70"/>
      <c r="L110" s="70"/>
      <c r="M110" s="70"/>
    </row>
    <row r="111" spans="1:13" x14ac:dyDescent="0.35">
      <c r="A111" s="227"/>
      <c r="B111" s="227"/>
      <c r="C111" s="227"/>
      <c r="D111" s="228"/>
      <c r="E111" s="227"/>
      <c r="F111" s="227"/>
      <c r="G111" s="21"/>
      <c r="H111" s="21"/>
      <c r="I111" s="21"/>
      <c r="J111" s="70"/>
      <c r="K111" s="70"/>
      <c r="L111" s="70"/>
      <c r="M111" s="70"/>
    </row>
    <row r="112" spans="1:13" x14ac:dyDescent="0.35">
      <c r="A112" s="227"/>
      <c r="B112" s="227"/>
      <c r="C112" s="227"/>
      <c r="D112" s="228"/>
      <c r="E112" s="227"/>
      <c r="F112" s="227"/>
      <c r="G112" s="21"/>
      <c r="H112" s="21"/>
      <c r="I112" s="21"/>
      <c r="J112" s="70"/>
      <c r="K112" s="70"/>
      <c r="L112" s="70"/>
      <c r="M112" s="70"/>
    </row>
    <row r="113" spans="1:13" x14ac:dyDescent="0.35">
      <c r="A113" s="227"/>
      <c r="B113" s="227"/>
      <c r="C113" s="227"/>
      <c r="D113" s="228"/>
      <c r="E113" s="227"/>
      <c r="F113" s="227"/>
      <c r="G113" s="21"/>
      <c r="H113" s="21"/>
      <c r="I113" s="21"/>
      <c r="J113" s="70"/>
      <c r="K113" s="70"/>
      <c r="L113" s="70"/>
      <c r="M113" s="70"/>
    </row>
    <row r="114" spans="1:13" x14ac:dyDescent="0.35">
      <c r="A114" s="227"/>
      <c r="B114" s="227"/>
      <c r="C114" s="227"/>
      <c r="D114" s="228"/>
      <c r="E114" s="227"/>
      <c r="F114" s="227"/>
      <c r="G114" s="21"/>
      <c r="H114" s="21"/>
      <c r="I114" s="21"/>
      <c r="J114" s="70"/>
      <c r="K114" s="70"/>
      <c r="L114" s="70"/>
      <c r="M114" s="70"/>
    </row>
    <row r="115" spans="1:13" x14ac:dyDescent="0.35">
      <c r="A115" s="227"/>
      <c r="B115" s="227"/>
      <c r="C115" s="227"/>
      <c r="D115" s="228"/>
      <c r="E115" s="227"/>
      <c r="F115" s="227"/>
      <c r="G115" s="21"/>
      <c r="H115" s="21"/>
      <c r="I115" s="21"/>
      <c r="J115" s="70"/>
      <c r="K115" s="70"/>
      <c r="L115" s="70"/>
      <c r="M115" s="70"/>
    </row>
    <row r="116" spans="1:13" x14ac:dyDescent="0.35">
      <c r="A116" s="227"/>
      <c r="B116" s="227"/>
      <c r="C116" s="227"/>
      <c r="D116" s="228"/>
      <c r="E116" s="227"/>
      <c r="F116" s="227"/>
      <c r="G116" s="21"/>
      <c r="H116" s="21"/>
      <c r="I116" s="21"/>
      <c r="J116" s="70"/>
      <c r="K116" s="70"/>
      <c r="L116" s="70"/>
      <c r="M116" s="70"/>
    </row>
    <row r="117" spans="1:13" x14ac:dyDescent="0.35">
      <c r="A117" s="227"/>
      <c r="B117" s="227"/>
      <c r="C117" s="227"/>
      <c r="D117" s="228"/>
      <c r="E117" s="227"/>
      <c r="F117" s="227"/>
      <c r="G117" s="21"/>
      <c r="H117" s="21"/>
      <c r="I117" s="21"/>
      <c r="J117" s="70"/>
      <c r="K117" s="70"/>
      <c r="L117" s="70"/>
      <c r="M117" s="70"/>
    </row>
    <row r="118" spans="1:13" x14ac:dyDescent="0.35">
      <c r="A118" s="227"/>
      <c r="B118" s="227"/>
      <c r="C118" s="227"/>
      <c r="D118" s="228"/>
      <c r="E118" s="227"/>
      <c r="F118" s="227"/>
      <c r="G118" s="21"/>
      <c r="H118" s="21"/>
      <c r="I118" s="21"/>
      <c r="J118" s="70"/>
      <c r="K118" s="70"/>
      <c r="L118" s="70"/>
      <c r="M118" s="70"/>
    </row>
    <row r="119" spans="1:13" x14ac:dyDescent="0.35">
      <c r="A119" s="227"/>
      <c r="B119" s="227"/>
      <c r="C119" s="227"/>
      <c r="D119" s="228"/>
      <c r="E119" s="227"/>
      <c r="F119" s="227"/>
      <c r="G119" s="21"/>
      <c r="H119" s="21"/>
      <c r="I119" s="21"/>
      <c r="J119" s="70"/>
      <c r="K119" s="70"/>
      <c r="L119" s="70"/>
      <c r="M119" s="70"/>
    </row>
    <row r="120" spans="1:13" x14ac:dyDescent="0.35">
      <c r="A120" s="227"/>
      <c r="B120" s="227"/>
      <c r="C120" s="227"/>
      <c r="D120" s="228"/>
      <c r="E120" s="227"/>
      <c r="F120" s="227"/>
      <c r="G120" s="21"/>
      <c r="H120" s="21"/>
      <c r="I120" s="21"/>
      <c r="J120" s="70"/>
      <c r="K120" s="70"/>
      <c r="L120" s="70"/>
      <c r="M120" s="70"/>
    </row>
    <row r="121" spans="1:13" x14ac:dyDescent="0.35">
      <c r="A121" s="227"/>
      <c r="B121" s="227"/>
      <c r="C121" s="227"/>
      <c r="D121" s="228"/>
      <c r="E121" s="227"/>
      <c r="F121" s="227"/>
      <c r="G121" s="21"/>
      <c r="H121" s="21"/>
      <c r="I121" s="21"/>
      <c r="J121" s="70"/>
      <c r="K121" s="70"/>
      <c r="L121" s="70"/>
      <c r="M121" s="70"/>
    </row>
    <row r="122" spans="1:13" x14ac:dyDescent="0.35">
      <c r="A122" s="227"/>
      <c r="B122" s="227"/>
      <c r="C122" s="227"/>
      <c r="D122" s="228"/>
      <c r="E122" s="227"/>
      <c r="F122" s="227"/>
      <c r="G122" s="21"/>
      <c r="H122" s="21"/>
      <c r="I122" s="21"/>
      <c r="J122" s="70"/>
      <c r="K122" s="70"/>
      <c r="L122" s="70"/>
      <c r="M122" s="70"/>
    </row>
    <row r="123" spans="1:13" x14ac:dyDescent="0.35">
      <c r="A123" s="227"/>
      <c r="B123" s="227"/>
      <c r="C123" s="227"/>
      <c r="D123" s="228"/>
      <c r="E123" s="227"/>
      <c r="F123" s="227"/>
      <c r="G123" s="21"/>
      <c r="H123" s="21"/>
      <c r="I123" s="21"/>
      <c r="J123" s="70"/>
      <c r="K123" s="70"/>
      <c r="L123" s="70"/>
      <c r="M123" s="70"/>
    </row>
    <row r="124" spans="1:13" x14ac:dyDescent="0.35">
      <c r="A124" s="227"/>
      <c r="B124" s="227"/>
      <c r="C124" s="227"/>
      <c r="D124" s="228"/>
      <c r="E124" s="227"/>
      <c r="F124" s="227"/>
      <c r="G124" s="21"/>
      <c r="H124" s="21"/>
      <c r="I124" s="21"/>
      <c r="J124" s="70"/>
      <c r="K124" s="70"/>
      <c r="L124" s="70"/>
      <c r="M124" s="70"/>
    </row>
    <row r="125" spans="1:13" x14ac:dyDescent="0.35">
      <c r="A125" s="227"/>
      <c r="B125" s="227"/>
      <c r="C125" s="227"/>
      <c r="D125" s="228"/>
      <c r="E125" s="227"/>
      <c r="F125" s="227"/>
      <c r="G125" s="21"/>
      <c r="H125" s="21"/>
      <c r="I125" s="21"/>
      <c r="J125" s="70"/>
      <c r="K125" s="70"/>
      <c r="L125" s="70"/>
      <c r="M125" s="70"/>
    </row>
    <row r="126" spans="1:13" x14ac:dyDescent="0.35">
      <c r="A126" s="227"/>
      <c r="B126" s="227"/>
      <c r="C126" s="227"/>
      <c r="D126" s="228"/>
      <c r="E126" s="227"/>
      <c r="F126" s="227"/>
      <c r="G126" s="21"/>
      <c r="H126" s="21"/>
      <c r="I126" s="21"/>
      <c r="J126" s="70"/>
      <c r="K126" s="70"/>
      <c r="L126" s="70"/>
      <c r="M126" s="70"/>
    </row>
    <row r="127" spans="1:13" x14ac:dyDescent="0.35">
      <c r="A127" s="227"/>
      <c r="B127" s="227"/>
      <c r="C127" s="227"/>
      <c r="D127" s="228"/>
      <c r="E127" s="227"/>
      <c r="F127" s="227"/>
      <c r="G127" s="21"/>
      <c r="H127" s="21"/>
      <c r="I127" s="21"/>
      <c r="J127" s="70"/>
      <c r="K127" s="70"/>
      <c r="L127" s="70"/>
      <c r="M127" s="70"/>
    </row>
    <row r="128" spans="1:13" x14ac:dyDescent="0.35">
      <c r="A128" s="227"/>
      <c r="B128" s="227"/>
      <c r="C128" s="227"/>
      <c r="D128" s="228"/>
      <c r="E128" s="227"/>
      <c r="F128" s="227"/>
      <c r="G128" s="21"/>
      <c r="H128" s="21"/>
      <c r="I128" s="21"/>
      <c r="J128" s="70"/>
      <c r="K128" s="70"/>
      <c r="L128" s="70"/>
      <c r="M128" s="70"/>
    </row>
    <row r="129" spans="1:13" x14ac:dyDescent="0.35">
      <c r="A129" s="227"/>
      <c r="B129" s="227"/>
      <c r="C129" s="227"/>
      <c r="D129" s="228"/>
      <c r="E129" s="227"/>
      <c r="F129" s="227"/>
      <c r="G129" s="21"/>
      <c r="H129" s="21"/>
      <c r="I129" s="21"/>
      <c r="J129" s="70"/>
      <c r="K129" s="70"/>
      <c r="L129" s="70"/>
      <c r="M129" s="70"/>
    </row>
    <row r="130" spans="1:13" x14ac:dyDescent="0.35">
      <c r="A130" s="227"/>
      <c r="B130" s="227"/>
      <c r="C130" s="227"/>
      <c r="D130" s="228"/>
      <c r="E130" s="227"/>
      <c r="F130" s="227"/>
      <c r="G130" s="21"/>
      <c r="H130" s="21"/>
      <c r="I130" s="21"/>
      <c r="J130" s="70"/>
      <c r="K130" s="70"/>
      <c r="L130" s="70"/>
      <c r="M130" s="70"/>
    </row>
    <row r="131" spans="1:13" x14ac:dyDescent="0.35">
      <c r="A131" s="227"/>
      <c r="B131" s="227"/>
      <c r="C131" s="227"/>
      <c r="D131" s="228"/>
      <c r="E131" s="227"/>
      <c r="F131" s="227"/>
      <c r="G131" s="21"/>
      <c r="H131" s="21"/>
      <c r="I131" s="21"/>
      <c r="J131" s="70"/>
      <c r="K131" s="70"/>
      <c r="L131" s="70"/>
      <c r="M131" s="70"/>
    </row>
    <row r="132" spans="1:13" x14ac:dyDescent="0.35">
      <c r="A132" s="227"/>
      <c r="B132" s="227"/>
      <c r="C132" s="227"/>
      <c r="D132" s="228"/>
      <c r="E132" s="227"/>
      <c r="F132" s="227"/>
      <c r="G132" s="21"/>
      <c r="H132" s="21"/>
      <c r="I132" s="21"/>
      <c r="J132" s="70"/>
      <c r="K132" s="70"/>
      <c r="L132" s="70"/>
      <c r="M132" s="70"/>
    </row>
    <row r="133" spans="1:13" x14ac:dyDescent="0.35">
      <c r="A133" s="227"/>
      <c r="B133" s="227"/>
      <c r="C133" s="227"/>
      <c r="D133" s="228"/>
      <c r="E133" s="227"/>
      <c r="F133" s="227"/>
      <c r="G133" s="21"/>
      <c r="H133" s="21"/>
      <c r="I133" s="21"/>
      <c r="J133" s="70"/>
      <c r="K133" s="70"/>
      <c r="L133" s="70"/>
      <c r="M133" s="70"/>
    </row>
    <row r="134" spans="1:13" x14ac:dyDescent="0.35">
      <c r="A134" s="227"/>
      <c r="B134" s="227"/>
      <c r="C134" s="227"/>
      <c r="D134" s="228"/>
      <c r="E134" s="227"/>
      <c r="F134" s="227"/>
      <c r="G134" s="21"/>
      <c r="H134" s="21"/>
      <c r="I134" s="21"/>
      <c r="J134" s="70"/>
      <c r="K134" s="70"/>
      <c r="L134" s="70"/>
      <c r="M134" s="70"/>
    </row>
    <row r="135" spans="1:13" x14ac:dyDescent="0.35">
      <c r="A135" s="227"/>
      <c r="B135" s="227"/>
      <c r="C135" s="227"/>
      <c r="D135" s="228"/>
      <c r="E135" s="227"/>
      <c r="F135" s="227"/>
      <c r="G135" s="21"/>
      <c r="H135" s="21"/>
      <c r="I135" s="21"/>
      <c r="J135" s="70"/>
      <c r="K135" s="70"/>
      <c r="L135" s="70"/>
      <c r="M135" s="70"/>
    </row>
    <row r="136" spans="1:13" x14ac:dyDescent="0.35">
      <c r="A136" s="227"/>
      <c r="B136" s="227"/>
      <c r="C136" s="227"/>
      <c r="D136" s="228"/>
      <c r="E136" s="227"/>
      <c r="F136" s="227"/>
      <c r="G136" s="227"/>
      <c r="H136" s="227"/>
      <c r="I136" s="227"/>
      <c r="J136" s="227"/>
    </row>
    <row r="137" spans="1:13" x14ac:dyDescent="0.35">
      <c r="A137" s="227"/>
      <c r="B137" s="227"/>
      <c r="C137" s="227"/>
      <c r="D137" s="228"/>
      <c r="E137" s="227"/>
      <c r="F137" s="227"/>
      <c r="G137" s="227"/>
      <c r="H137" s="227"/>
      <c r="I137" s="227"/>
      <c r="J137" s="227"/>
    </row>
    <row r="138" spans="1:13" x14ac:dyDescent="0.35">
      <c r="A138" s="227"/>
      <c r="B138" s="227"/>
      <c r="C138" s="227"/>
      <c r="D138" s="228"/>
      <c r="E138" s="227"/>
      <c r="F138" s="227"/>
      <c r="G138" s="227"/>
      <c r="H138" s="227"/>
      <c r="I138" s="227"/>
      <c r="J138" s="227"/>
    </row>
    <row r="139" spans="1:13" x14ac:dyDescent="0.35">
      <c r="A139" s="227"/>
      <c r="B139" s="227"/>
      <c r="C139" s="227"/>
      <c r="D139" s="228"/>
      <c r="E139" s="227"/>
      <c r="F139" s="227"/>
      <c r="G139" s="227"/>
      <c r="H139" s="227"/>
      <c r="I139" s="227"/>
      <c r="J139" s="227"/>
    </row>
    <row r="140" spans="1:13" x14ac:dyDescent="0.35">
      <c r="A140" s="227"/>
      <c r="B140" s="227"/>
      <c r="C140" s="227"/>
      <c r="D140" s="228"/>
      <c r="E140" s="227"/>
      <c r="F140" s="227"/>
      <c r="G140" s="227"/>
      <c r="H140" s="227"/>
      <c r="I140" s="227"/>
      <c r="J140" s="227"/>
    </row>
    <row r="141" spans="1:13" x14ac:dyDescent="0.35">
      <c r="A141" s="227"/>
      <c r="B141" s="227"/>
      <c r="C141" s="227"/>
      <c r="D141" s="228"/>
      <c r="E141" s="227"/>
      <c r="F141" s="227"/>
      <c r="G141" s="227"/>
      <c r="H141" s="227"/>
      <c r="I141" s="227"/>
      <c r="J141" s="227"/>
    </row>
    <row r="142" spans="1:13" x14ac:dyDescent="0.35">
      <c r="A142" s="227"/>
      <c r="B142" s="227"/>
      <c r="C142" s="227"/>
      <c r="D142" s="228"/>
      <c r="E142" s="227"/>
      <c r="F142" s="227"/>
      <c r="G142" s="227"/>
      <c r="H142" s="227"/>
      <c r="I142" s="227"/>
      <c r="J142" s="227"/>
    </row>
    <row r="143" spans="1:13" x14ac:dyDescent="0.35">
      <c r="A143" s="227"/>
      <c r="B143" s="227"/>
      <c r="C143" s="227"/>
      <c r="D143" s="228"/>
      <c r="E143" s="227"/>
      <c r="F143" s="227"/>
      <c r="G143" s="227"/>
      <c r="H143" s="227"/>
      <c r="I143" s="227"/>
      <c r="J143" s="227"/>
    </row>
    <row r="144" spans="1:13" x14ac:dyDescent="0.35">
      <c r="A144" s="227"/>
      <c r="B144" s="227"/>
      <c r="C144" s="227"/>
      <c r="D144" s="228"/>
      <c r="E144" s="227"/>
      <c r="F144" s="227"/>
      <c r="G144" s="227"/>
      <c r="H144" s="227"/>
      <c r="I144" s="227"/>
      <c r="J144" s="227"/>
    </row>
    <row r="145" spans="1:10" x14ac:dyDescent="0.35">
      <c r="A145" s="227"/>
      <c r="B145" s="227"/>
      <c r="C145" s="227"/>
      <c r="D145" s="228"/>
      <c r="E145" s="227"/>
      <c r="F145" s="227"/>
      <c r="G145" s="227"/>
      <c r="H145" s="227"/>
      <c r="I145" s="227"/>
      <c r="J145" s="227"/>
    </row>
    <row r="146" spans="1:10" x14ac:dyDescent="0.35">
      <c r="A146" s="227"/>
      <c r="B146" s="227"/>
      <c r="C146" s="227"/>
      <c r="D146" s="228"/>
      <c r="E146" s="227"/>
      <c r="F146" s="227"/>
      <c r="G146" s="227"/>
      <c r="H146" s="227"/>
      <c r="I146" s="227"/>
      <c r="J146" s="227"/>
    </row>
    <row r="147" spans="1:10" x14ac:dyDescent="0.35">
      <c r="A147" s="227"/>
      <c r="B147" s="227"/>
      <c r="C147" s="227"/>
      <c r="D147" s="228"/>
      <c r="E147" s="227"/>
      <c r="F147" s="227"/>
      <c r="G147" s="227"/>
      <c r="H147" s="227"/>
      <c r="I147" s="227"/>
      <c r="J147" s="227"/>
    </row>
    <row r="148" spans="1:10" x14ac:dyDescent="0.35">
      <c r="A148" s="227"/>
      <c r="B148" s="227"/>
      <c r="C148" s="227"/>
      <c r="D148" s="228"/>
      <c r="E148" s="227"/>
      <c r="F148" s="227"/>
      <c r="G148" s="227"/>
      <c r="H148" s="227"/>
      <c r="I148" s="227"/>
      <c r="J148" s="227"/>
    </row>
    <row r="149" spans="1:10" x14ac:dyDescent="0.35">
      <c r="A149" s="227"/>
      <c r="B149" s="227"/>
      <c r="C149" s="227"/>
      <c r="D149" s="228"/>
      <c r="E149" s="227"/>
      <c r="F149" s="227"/>
      <c r="G149" s="227"/>
      <c r="H149" s="227"/>
      <c r="I149" s="227"/>
      <c r="J149" s="227"/>
    </row>
    <row r="150" spans="1:10" x14ac:dyDescent="0.35">
      <c r="A150" s="227"/>
      <c r="B150" s="227"/>
      <c r="C150" s="227"/>
      <c r="D150" s="228"/>
      <c r="E150" s="227"/>
      <c r="F150" s="227"/>
      <c r="G150" s="227"/>
      <c r="H150" s="227"/>
      <c r="I150" s="227"/>
      <c r="J150" s="227"/>
    </row>
    <row r="151" spans="1:10" x14ac:dyDescent="0.35">
      <c r="A151" s="227"/>
      <c r="B151" s="227"/>
      <c r="C151" s="227"/>
      <c r="D151" s="228"/>
      <c r="E151" s="227"/>
      <c r="F151" s="227"/>
      <c r="G151" s="227"/>
      <c r="H151" s="227"/>
      <c r="I151" s="227"/>
      <c r="J151" s="227"/>
    </row>
    <row r="152" spans="1:10" x14ac:dyDescent="0.35">
      <c r="A152" s="227"/>
      <c r="B152" s="227"/>
      <c r="C152" s="227"/>
      <c r="D152" s="228"/>
      <c r="E152" s="227"/>
      <c r="F152" s="227"/>
      <c r="G152" s="227"/>
      <c r="H152" s="227"/>
      <c r="I152" s="227"/>
      <c r="J152" s="227"/>
    </row>
    <row r="153" spans="1:10" x14ac:dyDescent="0.35">
      <c r="A153" s="227"/>
      <c r="B153" s="227"/>
      <c r="C153" s="227"/>
      <c r="D153" s="228"/>
      <c r="E153" s="227"/>
      <c r="F153" s="227"/>
      <c r="G153" s="227"/>
      <c r="H153" s="227"/>
      <c r="I153" s="227"/>
      <c r="J153" s="227"/>
    </row>
    <row r="154" spans="1:10" x14ac:dyDescent="0.35">
      <c r="A154" s="227"/>
      <c r="B154" s="227"/>
      <c r="C154" s="227"/>
      <c r="D154" s="228"/>
      <c r="E154" s="227"/>
      <c r="F154" s="227"/>
      <c r="G154" s="227"/>
      <c r="H154" s="227"/>
      <c r="I154" s="227"/>
      <c r="J154" s="227"/>
    </row>
    <row r="155" spans="1:10" x14ac:dyDescent="0.35">
      <c r="A155" s="227"/>
      <c r="B155" s="227"/>
      <c r="C155" s="227"/>
      <c r="D155" s="228"/>
      <c r="E155" s="227"/>
      <c r="F155" s="227"/>
      <c r="G155" s="227"/>
      <c r="H155" s="227"/>
      <c r="I155" s="227"/>
      <c r="J155" s="227"/>
    </row>
    <row r="156" spans="1:10" x14ac:dyDescent="0.35">
      <c r="A156" s="227"/>
      <c r="B156" s="227"/>
      <c r="C156" s="227"/>
      <c r="D156" s="228"/>
      <c r="E156" s="227"/>
      <c r="F156" s="227"/>
      <c r="G156" s="227"/>
      <c r="H156" s="227"/>
      <c r="I156" s="227"/>
      <c r="J156" s="227"/>
    </row>
    <row r="157" spans="1:10" x14ac:dyDescent="0.35">
      <c r="A157" s="227"/>
      <c r="B157" s="227"/>
      <c r="C157" s="227"/>
      <c r="D157" s="228"/>
      <c r="E157" s="227"/>
      <c r="F157" s="227"/>
      <c r="G157" s="227"/>
      <c r="H157" s="227"/>
      <c r="I157" s="227"/>
      <c r="J157" s="227"/>
    </row>
    <row r="158" spans="1:10" x14ac:dyDescent="0.35">
      <c r="A158" s="227"/>
      <c r="B158" s="227"/>
      <c r="C158" s="227"/>
      <c r="D158" s="228"/>
      <c r="E158" s="227"/>
      <c r="F158" s="227"/>
      <c r="G158" s="227"/>
      <c r="H158" s="227"/>
      <c r="I158" s="227"/>
      <c r="J158" s="227"/>
    </row>
    <row r="159" spans="1:10" x14ac:dyDescent="0.35">
      <c r="A159" s="227"/>
      <c r="B159" s="227"/>
      <c r="C159" s="227"/>
      <c r="D159" s="228"/>
      <c r="E159" s="227"/>
      <c r="F159" s="227"/>
      <c r="G159" s="227"/>
      <c r="H159" s="227"/>
      <c r="I159" s="227"/>
      <c r="J159" s="227"/>
    </row>
    <row r="160" spans="1:10" x14ac:dyDescent="0.35">
      <c r="A160" s="227"/>
      <c r="B160" s="227"/>
      <c r="C160" s="227"/>
      <c r="D160" s="228"/>
      <c r="E160" s="227"/>
      <c r="F160" s="227"/>
      <c r="G160" s="227"/>
      <c r="H160" s="227"/>
      <c r="I160" s="227"/>
      <c r="J160" s="227"/>
    </row>
    <row r="161" spans="1:10" x14ac:dyDescent="0.35">
      <c r="A161" s="227"/>
      <c r="B161" s="227"/>
      <c r="C161" s="227"/>
      <c r="D161" s="228"/>
      <c r="E161" s="227"/>
      <c r="F161" s="227"/>
      <c r="G161" s="227"/>
      <c r="H161" s="227"/>
      <c r="I161" s="227"/>
      <c r="J161" s="227"/>
    </row>
    <row r="162" spans="1:10" x14ac:dyDescent="0.35">
      <c r="A162" s="227"/>
      <c r="B162" s="227"/>
      <c r="C162" s="227"/>
      <c r="D162" s="228"/>
      <c r="E162" s="227"/>
      <c r="F162" s="227"/>
      <c r="G162" s="227"/>
      <c r="H162" s="227"/>
      <c r="I162" s="227"/>
      <c r="J162" s="227"/>
    </row>
    <row r="163" spans="1:10" x14ac:dyDescent="0.35">
      <c r="A163" s="227"/>
      <c r="B163" s="227"/>
      <c r="C163" s="227"/>
      <c r="D163" s="228"/>
      <c r="E163" s="227"/>
      <c r="F163" s="227"/>
      <c r="G163" s="227"/>
      <c r="H163" s="227"/>
      <c r="I163" s="227"/>
      <c r="J163" s="227"/>
    </row>
    <row r="164" spans="1:10" x14ac:dyDescent="0.35">
      <c r="A164" s="227"/>
      <c r="B164" s="227"/>
      <c r="C164" s="227"/>
      <c r="D164" s="228"/>
      <c r="E164" s="227"/>
      <c r="F164" s="227"/>
      <c r="G164" s="227"/>
      <c r="H164" s="227"/>
      <c r="I164" s="227"/>
      <c r="J164" s="227"/>
    </row>
    <row r="165" spans="1:10" x14ac:dyDescent="0.35">
      <c r="A165" s="227"/>
      <c r="B165" s="227"/>
      <c r="C165" s="227"/>
      <c r="D165" s="228"/>
      <c r="E165" s="227"/>
      <c r="F165" s="227"/>
      <c r="G165" s="227"/>
      <c r="H165" s="227"/>
      <c r="I165" s="227"/>
      <c r="J165" s="227"/>
    </row>
    <row r="166" spans="1:10" x14ac:dyDescent="0.35">
      <c r="A166" s="227"/>
      <c r="B166" s="227"/>
      <c r="C166" s="227"/>
      <c r="D166" s="228"/>
      <c r="E166" s="227"/>
      <c r="F166" s="227"/>
      <c r="G166" s="227"/>
      <c r="H166" s="227"/>
      <c r="I166" s="227"/>
      <c r="J166" s="227"/>
    </row>
    <row r="167" spans="1:10" x14ac:dyDescent="0.35">
      <c r="A167" s="227"/>
      <c r="B167" s="227"/>
      <c r="C167" s="227"/>
      <c r="D167" s="228"/>
      <c r="E167" s="227"/>
      <c r="F167" s="227"/>
      <c r="G167" s="227"/>
      <c r="H167" s="227"/>
      <c r="I167" s="227"/>
      <c r="J167" s="227"/>
    </row>
    <row r="168" spans="1:10" x14ac:dyDescent="0.35">
      <c r="A168" s="227"/>
      <c r="B168" s="227"/>
      <c r="C168" s="227"/>
      <c r="D168" s="228"/>
      <c r="E168" s="227"/>
      <c r="F168" s="227"/>
      <c r="G168" s="227"/>
      <c r="H168" s="227"/>
      <c r="I168" s="227"/>
      <c r="J168" s="227"/>
    </row>
    <row r="169" spans="1:10" x14ac:dyDescent="0.35">
      <c r="A169" s="227"/>
      <c r="B169" s="227"/>
      <c r="C169" s="227"/>
      <c r="D169" s="228"/>
      <c r="E169" s="227"/>
      <c r="F169" s="227"/>
      <c r="G169" s="227"/>
      <c r="H169" s="227"/>
      <c r="I169" s="227"/>
      <c r="J169" s="227"/>
    </row>
    <row r="170" spans="1:10" x14ac:dyDescent="0.35">
      <c r="A170" s="227"/>
      <c r="B170" s="227"/>
      <c r="C170" s="227"/>
      <c r="D170" s="228"/>
      <c r="E170" s="227"/>
      <c r="F170" s="227"/>
      <c r="G170" s="227"/>
      <c r="H170" s="227"/>
      <c r="I170" s="227"/>
      <c r="J170" s="227"/>
    </row>
    <row r="171" spans="1:10" x14ac:dyDescent="0.35">
      <c r="A171" s="227"/>
      <c r="B171" s="227"/>
      <c r="C171" s="227"/>
      <c r="D171" s="228"/>
      <c r="E171" s="227"/>
      <c r="F171" s="227"/>
      <c r="G171" s="227"/>
      <c r="H171" s="227"/>
      <c r="I171" s="227"/>
      <c r="J171" s="227"/>
    </row>
    <row r="172" spans="1:10" x14ac:dyDescent="0.35">
      <c r="A172" s="227"/>
      <c r="B172" s="227"/>
      <c r="C172" s="227"/>
      <c r="D172" s="228"/>
      <c r="E172" s="227"/>
      <c r="F172" s="227"/>
      <c r="G172" s="227"/>
      <c r="H172" s="227"/>
      <c r="I172" s="227"/>
      <c r="J172" s="227"/>
    </row>
    <row r="173" spans="1:10" x14ac:dyDescent="0.35">
      <c r="A173" s="227"/>
      <c r="B173" s="227"/>
      <c r="C173" s="227"/>
      <c r="D173" s="228"/>
      <c r="E173" s="227"/>
      <c r="F173" s="227"/>
      <c r="G173" s="227"/>
      <c r="H173" s="227"/>
      <c r="I173" s="227"/>
      <c r="J173" s="227"/>
    </row>
    <row r="174" spans="1:10" x14ac:dyDescent="0.35">
      <c r="A174" s="227"/>
      <c r="B174" s="227"/>
      <c r="C174" s="227"/>
      <c r="D174" s="228"/>
      <c r="E174" s="227"/>
      <c r="F174" s="227"/>
      <c r="G174" s="227"/>
      <c r="H174" s="227"/>
      <c r="I174" s="227"/>
      <c r="J174" s="227"/>
    </row>
    <row r="175" spans="1:10" x14ac:dyDescent="0.35">
      <c r="A175" s="227"/>
      <c r="B175" s="227"/>
      <c r="C175" s="227"/>
      <c r="D175" s="228"/>
      <c r="E175" s="227"/>
      <c r="F175" s="227"/>
      <c r="G175" s="227"/>
      <c r="H175" s="227"/>
      <c r="I175" s="227"/>
      <c r="J175" s="227"/>
    </row>
    <row r="176" spans="1:10" x14ac:dyDescent="0.35">
      <c r="A176" s="227"/>
      <c r="B176" s="227"/>
      <c r="C176" s="227"/>
      <c r="D176" s="228"/>
      <c r="E176" s="227"/>
      <c r="F176" s="227"/>
      <c r="G176" s="227"/>
      <c r="H176" s="227"/>
      <c r="I176" s="227"/>
      <c r="J176" s="227"/>
    </row>
    <row r="177" spans="1:10" x14ac:dyDescent="0.35">
      <c r="A177" s="227"/>
      <c r="B177" s="227"/>
      <c r="C177" s="227"/>
      <c r="D177" s="228"/>
      <c r="E177" s="227"/>
      <c r="F177" s="227"/>
      <c r="G177" s="227"/>
      <c r="H177" s="227"/>
      <c r="I177" s="227"/>
      <c r="J177" s="227"/>
    </row>
    <row r="178" spans="1:10" x14ac:dyDescent="0.35">
      <c r="A178" s="227"/>
      <c r="B178" s="227"/>
      <c r="C178" s="227"/>
      <c r="D178" s="228"/>
      <c r="E178" s="227"/>
      <c r="F178" s="227"/>
      <c r="G178" s="227"/>
      <c r="H178" s="227"/>
      <c r="I178" s="227"/>
      <c r="J178" s="227"/>
    </row>
    <row r="179" spans="1:10" x14ac:dyDescent="0.35">
      <c r="A179" s="227"/>
      <c r="B179" s="227"/>
      <c r="C179" s="227"/>
      <c r="D179" s="228"/>
      <c r="E179" s="227"/>
      <c r="F179" s="227"/>
      <c r="G179" s="227"/>
      <c r="H179" s="227"/>
      <c r="I179" s="227"/>
      <c r="J179" s="227"/>
    </row>
    <row r="180" spans="1:10" x14ac:dyDescent="0.35">
      <c r="A180" s="227"/>
      <c r="B180" s="227"/>
      <c r="C180" s="227"/>
      <c r="D180" s="228"/>
      <c r="E180" s="227"/>
      <c r="F180" s="227"/>
      <c r="G180" s="227"/>
      <c r="H180" s="227"/>
      <c r="I180" s="227"/>
      <c r="J180" s="227"/>
    </row>
    <row r="181" spans="1:10" x14ac:dyDescent="0.35">
      <c r="A181" s="227"/>
      <c r="B181" s="227"/>
      <c r="C181" s="227"/>
      <c r="D181" s="228"/>
      <c r="E181" s="227"/>
      <c r="F181" s="227"/>
      <c r="G181" s="227"/>
      <c r="H181" s="227"/>
      <c r="I181" s="227"/>
      <c r="J181" s="227"/>
    </row>
    <row r="182" spans="1:10" x14ac:dyDescent="0.35">
      <c r="A182" s="227"/>
      <c r="B182" s="227"/>
      <c r="C182" s="227"/>
      <c r="D182" s="228"/>
      <c r="E182" s="227"/>
      <c r="F182" s="227"/>
      <c r="G182" s="227"/>
      <c r="H182" s="227"/>
      <c r="I182" s="227"/>
      <c r="J182" s="227"/>
    </row>
    <row r="183" spans="1:10" x14ac:dyDescent="0.35">
      <c r="A183" s="227"/>
      <c r="B183" s="227"/>
      <c r="C183" s="227"/>
      <c r="D183" s="228"/>
      <c r="E183" s="227"/>
      <c r="F183" s="227"/>
      <c r="G183" s="227"/>
      <c r="H183" s="227"/>
      <c r="I183" s="227"/>
      <c r="J183" s="227"/>
    </row>
    <row r="184" spans="1:10" x14ac:dyDescent="0.35">
      <c r="A184" s="227"/>
      <c r="B184" s="227"/>
      <c r="C184" s="227"/>
      <c r="D184" s="228"/>
      <c r="E184" s="227"/>
      <c r="F184" s="227"/>
      <c r="G184" s="227"/>
      <c r="H184" s="227"/>
      <c r="I184" s="227"/>
      <c r="J184" s="227"/>
    </row>
    <row r="185" spans="1:10" x14ac:dyDescent="0.35">
      <c r="A185" s="227"/>
      <c r="B185" s="227"/>
      <c r="C185" s="227"/>
      <c r="D185" s="228"/>
      <c r="E185" s="227"/>
      <c r="F185" s="227"/>
      <c r="G185" s="227"/>
      <c r="H185" s="227"/>
      <c r="I185" s="227"/>
      <c r="J185" s="227"/>
    </row>
    <row r="186" spans="1:10" x14ac:dyDescent="0.35">
      <c r="A186" s="227"/>
      <c r="B186" s="227"/>
      <c r="C186" s="227"/>
      <c r="D186" s="228"/>
      <c r="E186" s="227"/>
      <c r="F186" s="227"/>
      <c r="G186" s="227"/>
      <c r="H186" s="227"/>
      <c r="I186" s="227"/>
      <c r="J186" s="227"/>
    </row>
    <row r="187" spans="1:10" x14ac:dyDescent="0.35">
      <c r="A187" s="227"/>
      <c r="B187" s="227"/>
      <c r="C187" s="227"/>
      <c r="D187" s="228"/>
      <c r="E187" s="227"/>
      <c r="F187" s="227"/>
      <c r="G187" s="227"/>
      <c r="H187" s="227"/>
      <c r="I187" s="227"/>
      <c r="J187" s="227"/>
    </row>
    <row r="188" spans="1:10" x14ac:dyDescent="0.35">
      <c r="A188" s="227"/>
      <c r="B188" s="227"/>
      <c r="C188" s="227"/>
      <c r="D188" s="228"/>
      <c r="E188" s="227"/>
      <c r="F188" s="227"/>
      <c r="G188" s="227"/>
      <c r="H188" s="227"/>
      <c r="I188" s="227"/>
      <c r="J188" s="227"/>
    </row>
    <row r="189" spans="1:10" x14ac:dyDescent="0.35">
      <c r="A189" s="227"/>
      <c r="B189" s="227"/>
      <c r="C189" s="227"/>
      <c r="D189" s="228"/>
      <c r="E189" s="227"/>
      <c r="F189" s="227"/>
      <c r="G189" s="227"/>
      <c r="H189" s="227"/>
      <c r="I189" s="227"/>
      <c r="J189" s="227"/>
    </row>
    <row r="190" spans="1:10" x14ac:dyDescent="0.35">
      <c r="A190" s="227"/>
      <c r="B190" s="227"/>
      <c r="C190" s="227"/>
      <c r="D190" s="228"/>
      <c r="E190" s="227"/>
      <c r="F190" s="227"/>
      <c r="G190" s="227"/>
      <c r="H190" s="227"/>
      <c r="I190" s="227"/>
      <c r="J190" s="227"/>
    </row>
    <row r="191" spans="1:10" x14ac:dyDescent="0.35">
      <c r="A191" s="227"/>
      <c r="B191" s="227"/>
      <c r="C191" s="227"/>
      <c r="D191" s="228"/>
      <c r="E191" s="227"/>
      <c r="F191" s="227"/>
      <c r="G191" s="227"/>
      <c r="H191" s="227"/>
      <c r="I191" s="227"/>
      <c r="J191" s="227"/>
    </row>
    <row r="192" spans="1:10" x14ac:dyDescent="0.35">
      <c r="A192" s="227"/>
      <c r="B192" s="227"/>
      <c r="C192" s="227"/>
      <c r="D192" s="228"/>
      <c r="E192" s="227"/>
      <c r="F192" s="227"/>
      <c r="G192" s="227"/>
      <c r="H192" s="227"/>
      <c r="I192" s="227"/>
      <c r="J192" s="227"/>
    </row>
    <row r="193" spans="1:10" x14ac:dyDescent="0.35">
      <c r="A193" s="227"/>
      <c r="B193" s="227"/>
      <c r="C193" s="227"/>
      <c r="D193" s="228"/>
      <c r="E193" s="227"/>
      <c r="F193" s="227"/>
      <c r="G193" s="227"/>
      <c r="H193" s="227"/>
      <c r="I193" s="227"/>
      <c r="J193" s="227"/>
    </row>
    <row r="194" spans="1:10" x14ac:dyDescent="0.35">
      <c r="A194" s="227"/>
      <c r="B194" s="227"/>
      <c r="C194" s="227"/>
      <c r="D194" s="228"/>
      <c r="E194" s="227"/>
      <c r="F194" s="227"/>
      <c r="G194" s="227"/>
      <c r="H194" s="227"/>
      <c r="I194" s="227"/>
      <c r="J194" s="227"/>
    </row>
    <row r="195" spans="1:10" x14ac:dyDescent="0.35">
      <c r="A195" s="227"/>
      <c r="B195" s="227"/>
      <c r="C195" s="227"/>
      <c r="D195" s="228"/>
      <c r="E195" s="227"/>
      <c r="F195" s="227"/>
      <c r="G195" s="227"/>
      <c r="H195" s="227"/>
      <c r="I195" s="227"/>
      <c r="J195" s="227"/>
    </row>
    <row r="196" spans="1:10" x14ac:dyDescent="0.35">
      <c r="A196" s="227"/>
      <c r="B196" s="227"/>
      <c r="C196" s="227"/>
      <c r="D196" s="228"/>
      <c r="E196" s="227"/>
      <c r="F196" s="227"/>
      <c r="G196" s="227"/>
      <c r="H196" s="227"/>
      <c r="I196" s="227"/>
      <c r="J196" s="227"/>
    </row>
    <row r="197" spans="1:10" x14ac:dyDescent="0.35">
      <c r="A197" s="227"/>
      <c r="B197" s="227"/>
      <c r="C197" s="227"/>
      <c r="D197" s="228"/>
      <c r="E197" s="227"/>
      <c r="F197" s="227"/>
      <c r="G197" s="227"/>
      <c r="H197" s="227"/>
      <c r="I197" s="227"/>
      <c r="J197" s="227"/>
    </row>
    <row r="198" spans="1:10" x14ac:dyDescent="0.35">
      <c r="A198" s="227"/>
      <c r="B198" s="227"/>
      <c r="C198" s="227"/>
      <c r="D198" s="228"/>
      <c r="E198" s="227"/>
      <c r="F198" s="227"/>
      <c r="G198" s="227"/>
      <c r="H198" s="227"/>
      <c r="I198" s="227"/>
      <c r="J198" s="227"/>
    </row>
    <row r="199" spans="1:10" x14ac:dyDescent="0.35">
      <c r="A199" s="227"/>
      <c r="B199" s="227"/>
      <c r="C199" s="227"/>
      <c r="D199" s="228"/>
      <c r="E199" s="227"/>
      <c r="F199" s="227"/>
      <c r="G199" s="227"/>
      <c r="H199" s="227"/>
      <c r="I199" s="227"/>
      <c r="J199" s="227"/>
    </row>
    <row r="200" spans="1:10" x14ac:dyDescent="0.35">
      <c r="A200" s="227"/>
      <c r="B200" s="227"/>
      <c r="C200" s="227"/>
      <c r="D200" s="228"/>
      <c r="E200" s="227"/>
      <c r="F200" s="227"/>
      <c r="G200" s="227"/>
      <c r="H200" s="227"/>
      <c r="I200" s="227"/>
      <c r="J200" s="227"/>
    </row>
    <row r="201" spans="1:10" x14ac:dyDescent="0.35">
      <c r="A201" s="227"/>
      <c r="B201" s="227"/>
      <c r="C201" s="227"/>
      <c r="D201" s="228"/>
      <c r="E201" s="227"/>
      <c r="F201" s="227"/>
      <c r="G201" s="227"/>
      <c r="H201" s="227"/>
      <c r="I201" s="227"/>
      <c r="J201" s="227"/>
    </row>
    <row r="202" spans="1:10" x14ac:dyDescent="0.35">
      <c r="A202" s="227"/>
      <c r="B202" s="227"/>
      <c r="C202" s="227"/>
      <c r="D202" s="228"/>
      <c r="E202" s="227"/>
      <c r="F202" s="227"/>
      <c r="G202" s="227"/>
      <c r="H202" s="227"/>
      <c r="I202" s="227"/>
      <c r="J202" s="227"/>
    </row>
    <row r="203" spans="1:10" x14ac:dyDescent="0.35">
      <c r="A203" s="227"/>
      <c r="B203" s="227"/>
      <c r="C203" s="227"/>
      <c r="D203" s="228"/>
      <c r="E203" s="227"/>
      <c r="F203" s="227"/>
      <c r="G203" s="227"/>
      <c r="H203" s="227"/>
      <c r="I203" s="227"/>
      <c r="J203" s="227"/>
    </row>
    <row r="204" spans="1:10" x14ac:dyDescent="0.35">
      <c r="A204" s="227"/>
      <c r="B204" s="227"/>
      <c r="C204" s="227"/>
      <c r="D204" s="228"/>
      <c r="E204" s="227"/>
      <c r="F204" s="227"/>
      <c r="G204" s="227"/>
      <c r="H204" s="227"/>
      <c r="I204" s="227"/>
      <c r="J204" s="227"/>
    </row>
    <row r="205" spans="1:10" x14ac:dyDescent="0.35">
      <c r="A205" s="227"/>
      <c r="B205" s="227"/>
      <c r="C205" s="227"/>
      <c r="D205" s="228"/>
      <c r="E205" s="227"/>
      <c r="F205" s="227"/>
      <c r="G205" s="227"/>
      <c r="H205" s="227"/>
      <c r="I205" s="227"/>
      <c r="J205" s="227"/>
    </row>
    <row r="206" spans="1:10" x14ac:dyDescent="0.35">
      <c r="A206" s="227"/>
      <c r="B206" s="227"/>
      <c r="C206" s="227"/>
      <c r="D206" s="228"/>
      <c r="E206" s="227"/>
      <c r="F206" s="227"/>
      <c r="G206" s="227"/>
      <c r="H206" s="227"/>
      <c r="I206" s="227"/>
      <c r="J206" s="227"/>
    </row>
    <row r="207" spans="1:10" x14ac:dyDescent="0.35">
      <c r="A207" s="227"/>
      <c r="B207" s="227"/>
      <c r="C207" s="227"/>
      <c r="D207" s="228"/>
      <c r="E207" s="227"/>
      <c r="F207" s="227"/>
      <c r="G207" s="227"/>
      <c r="H207" s="227"/>
      <c r="I207" s="227"/>
      <c r="J207" s="227"/>
    </row>
    <row r="208" spans="1:10" x14ac:dyDescent="0.35">
      <c r="A208" s="227"/>
      <c r="B208" s="227"/>
      <c r="C208" s="227"/>
      <c r="D208" s="228"/>
      <c r="E208" s="227"/>
      <c r="F208" s="227"/>
      <c r="G208" s="227"/>
      <c r="H208" s="227"/>
      <c r="I208" s="227"/>
      <c r="J208" s="227"/>
    </row>
    <row r="209" spans="1:10" x14ac:dyDescent="0.35">
      <c r="A209" s="227"/>
      <c r="B209" s="227"/>
      <c r="C209" s="227"/>
      <c r="D209" s="228"/>
      <c r="E209" s="227"/>
      <c r="F209" s="227"/>
      <c r="G209" s="227"/>
      <c r="H209" s="227"/>
      <c r="I209" s="227"/>
      <c r="J209" s="227"/>
    </row>
    <row r="210" spans="1:10" x14ac:dyDescent="0.35">
      <c r="A210" s="227"/>
      <c r="B210" s="227"/>
      <c r="C210" s="227"/>
      <c r="D210" s="228"/>
      <c r="E210" s="227"/>
      <c r="F210" s="227"/>
      <c r="G210" s="227"/>
      <c r="H210" s="227"/>
      <c r="I210" s="227"/>
      <c r="J210" s="227"/>
    </row>
    <row r="211" spans="1:10" x14ac:dyDescent="0.35">
      <c r="A211" s="227"/>
      <c r="B211" s="227"/>
      <c r="C211" s="227"/>
      <c r="D211" s="228"/>
      <c r="E211" s="227"/>
      <c r="F211" s="227"/>
      <c r="G211" s="227"/>
      <c r="H211" s="227"/>
      <c r="I211" s="227"/>
      <c r="J211" s="227"/>
    </row>
    <row r="212" spans="1:10" x14ac:dyDescent="0.35">
      <c r="A212" s="227"/>
      <c r="B212" s="227"/>
      <c r="C212" s="227"/>
      <c r="D212" s="228"/>
      <c r="E212" s="227"/>
      <c r="F212" s="227"/>
      <c r="G212" s="227"/>
      <c r="H212" s="227"/>
      <c r="I212" s="227"/>
      <c r="J212" s="227"/>
    </row>
    <row r="213" spans="1:10" x14ac:dyDescent="0.35">
      <c r="A213" s="227"/>
      <c r="B213" s="227"/>
      <c r="C213" s="227"/>
      <c r="D213" s="228"/>
      <c r="E213" s="227"/>
      <c r="F213" s="227"/>
      <c r="G213" s="227"/>
      <c r="H213" s="227"/>
      <c r="I213" s="227"/>
      <c r="J213" s="227"/>
    </row>
    <row r="214" spans="1:10" x14ac:dyDescent="0.35">
      <c r="A214" s="227"/>
      <c r="B214" s="227"/>
      <c r="C214" s="227"/>
      <c r="D214" s="228"/>
      <c r="E214" s="227"/>
      <c r="F214" s="227"/>
      <c r="G214" s="227"/>
      <c r="H214" s="227"/>
      <c r="I214" s="227"/>
      <c r="J214" s="227"/>
    </row>
    <row r="215" spans="1:10" x14ac:dyDescent="0.35">
      <c r="A215" s="227"/>
      <c r="B215" s="227"/>
      <c r="C215" s="227"/>
      <c r="D215" s="228"/>
      <c r="E215" s="227"/>
      <c r="F215" s="227"/>
      <c r="G215" s="227"/>
      <c r="H215" s="227"/>
      <c r="I215" s="227"/>
      <c r="J215" s="227"/>
    </row>
    <row r="216" spans="1:10" x14ac:dyDescent="0.35">
      <c r="A216" s="227"/>
      <c r="B216" s="227"/>
      <c r="C216" s="227"/>
      <c r="D216" s="228"/>
      <c r="E216" s="227"/>
      <c r="F216" s="227"/>
      <c r="G216" s="227"/>
      <c r="H216" s="227"/>
      <c r="I216" s="227"/>
      <c r="J216" s="227"/>
    </row>
    <row r="217" spans="1:10" x14ac:dyDescent="0.35">
      <c r="A217" s="227"/>
      <c r="B217" s="227"/>
      <c r="C217" s="227"/>
      <c r="D217" s="228"/>
      <c r="E217" s="227"/>
      <c r="F217" s="227"/>
      <c r="G217" s="227"/>
      <c r="H217" s="227"/>
      <c r="I217" s="227"/>
      <c r="J217" s="227"/>
    </row>
    <row r="218" spans="1:10" x14ac:dyDescent="0.35">
      <c r="A218" s="227"/>
      <c r="B218" s="227"/>
      <c r="C218" s="227"/>
      <c r="D218" s="228"/>
      <c r="E218" s="227"/>
      <c r="F218" s="227"/>
      <c r="G218" s="227"/>
      <c r="H218" s="227"/>
      <c r="I218" s="227"/>
      <c r="J218" s="227"/>
    </row>
    <row r="219" spans="1:10" x14ac:dyDescent="0.35">
      <c r="A219" s="227"/>
      <c r="B219" s="227"/>
      <c r="C219" s="227"/>
      <c r="D219" s="228"/>
      <c r="E219" s="227"/>
      <c r="F219" s="227"/>
      <c r="G219" s="227"/>
      <c r="H219" s="227"/>
      <c r="I219" s="227"/>
      <c r="J219" s="227"/>
    </row>
    <row r="220" spans="1:10" x14ac:dyDescent="0.35">
      <c r="A220" s="227"/>
      <c r="B220" s="227"/>
      <c r="C220" s="227"/>
      <c r="D220" s="228"/>
      <c r="E220" s="227"/>
      <c r="F220" s="227"/>
      <c r="G220" s="227"/>
      <c r="H220" s="227"/>
      <c r="I220" s="227"/>
      <c r="J220" s="227"/>
    </row>
    <row r="221" spans="1:10" x14ac:dyDescent="0.35">
      <c r="A221" s="227"/>
      <c r="B221" s="227"/>
      <c r="C221" s="227"/>
      <c r="D221" s="228"/>
      <c r="E221" s="227"/>
      <c r="F221" s="227"/>
      <c r="G221" s="227"/>
      <c r="H221" s="227"/>
      <c r="I221" s="227"/>
      <c r="J221" s="227"/>
    </row>
    <row r="222" spans="1:10" x14ac:dyDescent="0.35">
      <c r="A222" s="227"/>
      <c r="B222" s="227"/>
      <c r="C222" s="227"/>
      <c r="D222" s="228"/>
      <c r="E222" s="227"/>
      <c r="F222" s="227"/>
      <c r="G222" s="227"/>
      <c r="H222" s="227"/>
      <c r="I222" s="227"/>
      <c r="J222" s="227"/>
    </row>
    <row r="223" spans="1:10" x14ac:dyDescent="0.35">
      <c r="A223" s="227"/>
      <c r="B223" s="227"/>
      <c r="C223" s="227"/>
      <c r="D223" s="228"/>
      <c r="E223" s="227"/>
      <c r="F223" s="227"/>
      <c r="G223" s="227"/>
      <c r="H223" s="227"/>
      <c r="I223" s="227"/>
      <c r="J223" s="227"/>
    </row>
    <row r="224" spans="1:10" x14ac:dyDescent="0.35">
      <c r="A224" s="227"/>
      <c r="B224" s="227"/>
      <c r="C224" s="227"/>
      <c r="D224" s="228"/>
      <c r="E224" s="227"/>
      <c r="F224" s="227"/>
      <c r="G224" s="227"/>
      <c r="H224" s="227"/>
      <c r="I224" s="227"/>
      <c r="J224" s="227"/>
    </row>
    <row r="225" spans="1:10" x14ac:dyDescent="0.35">
      <c r="A225" s="227"/>
      <c r="B225" s="227"/>
      <c r="C225" s="227"/>
      <c r="D225" s="228"/>
      <c r="E225" s="227"/>
      <c r="F225" s="227"/>
      <c r="G225" s="227"/>
      <c r="H225" s="227"/>
      <c r="I225" s="227"/>
      <c r="J225" s="227"/>
    </row>
    <row r="226" spans="1:10" x14ac:dyDescent="0.35">
      <c r="A226" s="227"/>
      <c r="B226" s="227"/>
      <c r="C226" s="227"/>
      <c r="D226" s="228"/>
      <c r="E226" s="227"/>
      <c r="F226" s="227"/>
      <c r="G226" s="227"/>
      <c r="H226" s="227"/>
      <c r="I226" s="227"/>
      <c r="J226" s="227"/>
    </row>
    <row r="227" spans="1:10" x14ac:dyDescent="0.35">
      <c r="A227" s="227"/>
      <c r="B227" s="227"/>
      <c r="C227" s="227"/>
      <c r="D227" s="228"/>
      <c r="E227" s="227"/>
      <c r="F227" s="227"/>
      <c r="G227" s="227"/>
      <c r="H227" s="227"/>
      <c r="I227" s="227"/>
      <c r="J227" s="227"/>
    </row>
    <row r="228" spans="1:10" x14ac:dyDescent="0.35">
      <c r="A228" s="227"/>
      <c r="B228" s="227"/>
      <c r="C228" s="227"/>
      <c r="D228" s="228"/>
      <c r="E228" s="227"/>
      <c r="F228" s="227"/>
      <c r="G228" s="227"/>
      <c r="H228" s="227"/>
      <c r="I228" s="227"/>
      <c r="J228" s="227"/>
    </row>
    <row r="229" spans="1:10" x14ac:dyDescent="0.35">
      <c r="A229" s="227"/>
      <c r="B229" s="227"/>
      <c r="C229" s="227"/>
      <c r="D229" s="228"/>
      <c r="E229" s="227"/>
      <c r="F229" s="227"/>
      <c r="G229" s="227"/>
      <c r="H229" s="227"/>
      <c r="I229" s="227"/>
      <c r="J229" s="227"/>
    </row>
    <row r="230" spans="1:10" x14ac:dyDescent="0.35">
      <c r="A230" s="227"/>
      <c r="B230" s="227"/>
      <c r="C230" s="227"/>
      <c r="D230" s="228"/>
      <c r="E230" s="227"/>
      <c r="F230" s="227"/>
      <c r="G230" s="227"/>
      <c r="H230" s="227"/>
      <c r="I230" s="227"/>
      <c r="J230" s="227"/>
    </row>
    <row r="231" spans="1:10" x14ac:dyDescent="0.35">
      <c r="A231" s="227"/>
      <c r="B231" s="227"/>
      <c r="C231" s="227"/>
      <c r="D231" s="228"/>
      <c r="E231" s="227"/>
      <c r="F231" s="227"/>
      <c r="G231" s="227"/>
      <c r="H231" s="227"/>
      <c r="I231" s="227"/>
      <c r="J231" s="227"/>
    </row>
    <row r="232" spans="1:10" x14ac:dyDescent="0.35">
      <c r="A232" s="227"/>
      <c r="B232" s="227"/>
      <c r="C232" s="227"/>
      <c r="D232" s="228"/>
      <c r="E232" s="227"/>
      <c r="F232" s="227"/>
      <c r="G232" s="227"/>
      <c r="H232" s="227"/>
      <c r="I232" s="227"/>
      <c r="J232" s="227"/>
    </row>
    <row r="233" spans="1:10" x14ac:dyDescent="0.35">
      <c r="A233" s="227"/>
      <c r="B233" s="227"/>
      <c r="C233" s="227"/>
      <c r="D233" s="228"/>
      <c r="E233" s="227"/>
      <c r="F233" s="227"/>
      <c r="G233" s="227"/>
      <c r="H233" s="227"/>
      <c r="I233" s="227"/>
      <c r="J233" s="227"/>
    </row>
    <row r="234" spans="1:10" x14ac:dyDescent="0.35">
      <c r="A234" s="227"/>
      <c r="B234" s="227"/>
      <c r="C234" s="227"/>
      <c r="D234" s="228"/>
      <c r="E234" s="227"/>
      <c r="F234" s="227"/>
      <c r="G234" s="227"/>
      <c r="H234" s="227"/>
      <c r="I234" s="227"/>
      <c r="J234" s="227"/>
    </row>
    <row r="235" spans="1:10" x14ac:dyDescent="0.35">
      <c r="A235" s="227"/>
      <c r="B235" s="227"/>
      <c r="C235" s="227"/>
      <c r="D235" s="228"/>
      <c r="E235" s="227"/>
      <c r="F235" s="227"/>
      <c r="G235" s="227"/>
      <c r="H235" s="227"/>
      <c r="I235" s="227"/>
      <c r="J235" s="227"/>
    </row>
    <row r="236" spans="1:10" x14ac:dyDescent="0.35">
      <c r="A236" s="227"/>
      <c r="B236" s="227"/>
      <c r="C236" s="227"/>
      <c r="D236" s="228"/>
      <c r="E236" s="227"/>
      <c r="F236" s="227"/>
      <c r="G236" s="227"/>
      <c r="H236" s="227"/>
      <c r="I236" s="227"/>
      <c r="J236" s="227"/>
    </row>
    <row r="237" spans="1:10" x14ac:dyDescent="0.35">
      <c r="A237" s="227"/>
      <c r="B237" s="227"/>
      <c r="C237" s="227"/>
      <c r="D237" s="228"/>
      <c r="E237" s="227"/>
      <c r="F237" s="227"/>
      <c r="G237" s="227"/>
      <c r="H237" s="227"/>
      <c r="I237" s="227"/>
      <c r="J237" s="227"/>
    </row>
    <row r="238" spans="1:10" x14ac:dyDescent="0.35">
      <c r="A238" s="227"/>
      <c r="B238" s="227"/>
      <c r="C238" s="227"/>
      <c r="D238" s="228"/>
      <c r="E238" s="227"/>
      <c r="F238" s="227"/>
      <c r="G238" s="227"/>
      <c r="H238" s="227"/>
      <c r="I238" s="227"/>
      <c r="J238" s="227"/>
    </row>
    <row r="239" spans="1:10" x14ac:dyDescent="0.35">
      <c r="A239" s="227"/>
      <c r="B239" s="227"/>
      <c r="C239" s="227"/>
      <c r="D239" s="228"/>
      <c r="E239" s="227"/>
      <c r="F239" s="227"/>
      <c r="G239" s="227"/>
      <c r="H239" s="227"/>
      <c r="I239" s="227"/>
      <c r="J239" s="227"/>
    </row>
    <row r="240" spans="1:10" x14ac:dyDescent="0.35">
      <c r="A240" s="227"/>
      <c r="B240" s="227"/>
      <c r="C240" s="227"/>
      <c r="D240" s="228"/>
      <c r="E240" s="227"/>
      <c r="F240" s="227"/>
      <c r="G240" s="227"/>
      <c r="H240" s="227"/>
      <c r="I240" s="227"/>
      <c r="J240" s="227"/>
    </row>
    <row r="241" spans="1:10" x14ac:dyDescent="0.35">
      <c r="A241" s="227"/>
      <c r="B241" s="227"/>
      <c r="C241" s="227"/>
      <c r="D241" s="228"/>
      <c r="E241" s="227"/>
      <c r="F241" s="227"/>
      <c r="G241" s="227"/>
      <c r="H241" s="227"/>
      <c r="I241" s="227"/>
      <c r="J241" s="227"/>
    </row>
    <row r="242" spans="1:10" x14ac:dyDescent="0.35">
      <c r="A242" s="227"/>
      <c r="B242" s="227"/>
      <c r="C242" s="227"/>
      <c r="D242" s="228"/>
      <c r="E242" s="227"/>
      <c r="F242" s="227"/>
      <c r="G242" s="227"/>
      <c r="H242" s="227"/>
      <c r="I242" s="227"/>
      <c r="J242" s="227"/>
    </row>
    <row r="243" spans="1:10" x14ac:dyDescent="0.35">
      <c r="A243" s="227"/>
      <c r="B243" s="227"/>
      <c r="C243" s="227"/>
      <c r="D243" s="228"/>
      <c r="E243" s="227"/>
      <c r="F243" s="227"/>
      <c r="G243" s="227"/>
      <c r="H243" s="227"/>
      <c r="I243" s="227"/>
      <c r="J243" s="227"/>
    </row>
    <row r="244" spans="1:10" x14ac:dyDescent="0.35">
      <c r="A244" s="227"/>
      <c r="B244" s="227"/>
      <c r="C244" s="227"/>
      <c r="D244" s="228"/>
      <c r="E244" s="227"/>
      <c r="F244" s="227"/>
      <c r="G244" s="227"/>
      <c r="H244" s="227"/>
      <c r="I244" s="227"/>
      <c r="J244" s="227"/>
    </row>
    <row r="245" spans="1:10" x14ac:dyDescent="0.35">
      <c r="A245" s="227"/>
      <c r="B245" s="227"/>
      <c r="C245" s="227"/>
      <c r="D245" s="228"/>
      <c r="E245" s="227"/>
      <c r="F245" s="227"/>
      <c r="G245" s="227"/>
      <c r="H245" s="227"/>
      <c r="I245" s="227"/>
      <c r="J245" s="227"/>
    </row>
    <row r="246" spans="1:10" x14ac:dyDescent="0.35">
      <c r="A246" s="227"/>
      <c r="B246" s="227"/>
      <c r="C246" s="227"/>
      <c r="D246" s="228"/>
      <c r="E246" s="227"/>
      <c r="F246" s="227"/>
      <c r="G246" s="227"/>
      <c r="H246" s="227"/>
      <c r="I246" s="227"/>
      <c r="J246" s="227"/>
    </row>
    <row r="247" spans="1:10" x14ac:dyDescent="0.35">
      <c r="A247" s="227"/>
      <c r="B247" s="227"/>
      <c r="C247" s="227"/>
      <c r="D247" s="228"/>
      <c r="E247" s="227"/>
      <c r="F247" s="227"/>
      <c r="G247" s="227"/>
      <c r="H247" s="227"/>
      <c r="I247" s="227"/>
      <c r="J247" s="227"/>
    </row>
    <row r="248" spans="1:10" x14ac:dyDescent="0.35">
      <c r="A248" s="227"/>
      <c r="B248" s="227"/>
      <c r="C248" s="227"/>
      <c r="D248" s="228"/>
      <c r="E248" s="227"/>
      <c r="F248" s="227"/>
      <c r="G248" s="227"/>
      <c r="H248" s="227"/>
      <c r="I248" s="227"/>
      <c r="J248" s="227"/>
    </row>
    <row r="249" spans="1:10" x14ac:dyDescent="0.35">
      <c r="A249" s="227"/>
      <c r="B249" s="227"/>
      <c r="C249" s="227"/>
      <c r="D249" s="228"/>
      <c r="E249" s="227"/>
      <c r="F249" s="227"/>
      <c r="G249" s="227"/>
      <c r="H249" s="227"/>
      <c r="I249" s="227"/>
      <c r="J249" s="227"/>
    </row>
    <row r="250" spans="1:10" x14ac:dyDescent="0.35">
      <c r="A250" s="227"/>
      <c r="B250" s="227"/>
      <c r="C250" s="227"/>
      <c r="D250" s="228"/>
      <c r="E250" s="227"/>
      <c r="F250" s="227"/>
      <c r="G250" s="227"/>
      <c r="H250" s="227"/>
      <c r="I250" s="227"/>
      <c r="J250" s="227"/>
    </row>
    <row r="251" spans="1:10" x14ac:dyDescent="0.35">
      <c r="A251" s="227"/>
      <c r="B251" s="227"/>
      <c r="C251" s="227"/>
      <c r="D251" s="228"/>
      <c r="E251" s="227"/>
      <c r="F251" s="227"/>
      <c r="G251" s="227"/>
      <c r="H251" s="227"/>
      <c r="I251" s="227"/>
      <c r="J251" s="227"/>
    </row>
    <row r="252" spans="1:10" x14ac:dyDescent="0.35">
      <c r="A252" s="227"/>
      <c r="B252" s="227"/>
      <c r="C252" s="227"/>
      <c r="D252" s="228"/>
      <c r="E252" s="227"/>
      <c r="F252" s="227"/>
      <c r="G252" s="227"/>
      <c r="H252" s="227"/>
      <c r="I252" s="227"/>
      <c r="J252" s="227"/>
    </row>
    <row r="253" spans="1:10" x14ac:dyDescent="0.35">
      <c r="A253" s="227"/>
      <c r="B253" s="227"/>
      <c r="C253" s="227"/>
      <c r="D253" s="228"/>
      <c r="E253" s="227"/>
      <c r="F253" s="227"/>
      <c r="G253" s="227"/>
      <c r="H253" s="227"/>
      <c r="I253" s="227"/>
      <c r="J253" s="227"/>
    </row>
    <row r="254" spans="1:10" x14ac:dyDescent="0.35">
      <c r="A254" s="227"/>
      <c r="B254" s="227"/>
      <c r="C254" s="227"/>
      <c r="D254" s="228"/>
      <c r="E254" s="227"/>
      <c r="F254" s="227"/>
      <c r="G254" s="227"/>
      <c r="H254" s="227"/>
      <c r="I254" s="227"/>
      <c r="J254" s="227"/>
    </row>
    <row r="255" spans="1:10" x14ac:dyDescent="0.35">
      <c r="A255" s="227"/>
      <c r="B255" s="227"/>
      <c r="C255" s="227"/>
      <c r="D255" s="228"/>
      <c r="E255" s="227"/>
      <c r="F255" s="227"/>
      <c r="G255" s="227"/>
      <c r="H255" s="227"/>
      <c r="I255" s="227"/>
      <c r="J255" s="227"/>
    </row>
    <row r="256" spans="1:10" x14ac:dyDescent="0.35">
      <c r="A256" s="227"/>
      <c r="B256" s="227"/>
      <c r="C256" s="227"/>
      <c r="D256" s="228"/>
      <c r="E256" s="227"/>
      <c r="F256" s="227"/>
      <c r="G256" s="227"/>
      <c r="H256" s="227"/>
      <c r="I256" s="227"/>
      <c r="J256" s="227"/>
    </row>
    <row r="257" spans="1:10" x14ac:dyDescent="0.35">
      <c r="A257" s="227"/>
      <c r="B257" s="227"/>
      <c r="C257" s="227"/>
      <c r="D257" s="228"/>
      <c r="E257" s="227"/>
      <c r="F257" s="227"/>
      <c r="G257" s="227"/>
      <c r="H257" s="227"/>
      <c r="I257" s="227"/>
      <c r="J257" s="227"/>
    </row>
  </sheetData>
  <mergeCells count="12">
    <mergeCell ref="B64:D64"/>
    <mergeCell ref="B69:D69"/>
    <mergeCell ref="O20:P20"/>
    <mergeCell ref="D21:D22"/>
    <mergeCell ref="O21:O22"/>
    <mergeCell ref="P21:P22"/>
    <mergeCell ref="K20:M20"/>
    <mergeCell ref="A3:H3"/>
    <mergeCell ref="B10:J10"/>
    <mergeCell ref="B11:J11"/>
    <mergeCell ref="D14:J14"/>
    <mergeCell ref="G20:I20"/>
  </mergeCells>
  <conditionalFormatting sqref="J78:M135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75:J77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75:G77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B3E71719-8FC6-4BC1-AE3E-324EE0160FFA}">
      <formula1>"TOU, non-TOU"</formula1>
    </dataValidation>
    <dataValidation type="list" allowBlank="1" showInputMessage="1" showErrorMessage="1" sqref="D23" xr:uid="{B01B33D2-F41C-4C88-93C6-EAA36C22FC3C}">
      <formula1>"per 30 days, per kWh, per kW, per kVA"</formula1>
    </dataValidation>
    <dataValidation type="list" allowBlank="1" showInputMessage="1" showErrorMessage="1" prompt="Select Charge Unit - monthly, per kWh, per kW" sqref="D70 D60 D65" xr:uid="{5C9D2D39-157D-4DEC-8B12-B629179F6E4A}">
      <formula1>"Monthly, per kWh, per kW"</formula1>
    </dataValidation>
    <dataValidation type="list" allowBlank="1" showInputMessage="1" showErrorMessage="1" sqref="E46:E47 E70 E65 E49:E60 E36:E44 E23:E34" xr:uid="{CB4AE221-F82D-46A2-84C2-1ED8C939FBA3}">
      <formula1>#REF!</formula1>
    </dataValidation>
    <dataValidation type="list" allowBlank="1" showInputMessage="1" showErrorMessage="1" prompt="Select Charge Unit - per 30 days, per kWh, per kW, per kVA." sqref="D46:D47 D49:D59 D24:D34 D36:D44" xr:uid="{0D54E981-F3E3-49D5-BC3C-7F8F80090E98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5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400050</xdr:colOff>
                    <xdr:row>16</xdr:row>
                    <xdr:rowOff>146050</xdr:rowOff>
                  </from>
                  <to>
                    <xdr:col>19</xdr:col>
                    <xdr:colOff>222250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438150</xdr:colOff>
                    <xdr:row>17</xdr:row>
                    <xdr:rowOff>31750</xdr:rowOff>
                  </from>
                  <to>
                    <xdr:col>10</xdr:col>
                    <xdr:colOff>374650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CB01-12F0-4FF2-B67A-E893FAA08349}">
  <sheetPr>
    <pageSetUpPr fitToPage="1"/>
  </sheetPr>
  <dimension ref="A1:S346"/>
  <sheetViews>
    <sheetView zoomScale="70" zoomScaleNormal="70" workbookViewId="0">
      <selection activeCell="D183" sqref="D183"/>
    </sheetView>
  </sheetViews>
  <sheetFormatPr defaultColWidth="9.26953125" defaultRowHeight="14.5" x14ac:dyDescent="0.35"/>
  <cols>
    <col min="1" max="1" width="1.7265625" style="218" customWidth="1"/>
    <col min="2" max="2" width="128.81640625" style="218" customWidth="1"/>
    <col min="3" max="3" width="1.54296875" style="218" customWidth="1"/>
    <col min="4" max="4" width="15.26953125" style="337" customWidth="1"/>
    <col min="5" max="5" width="1.7265625" style="218" customWidth="1"/>
    <col min="6" max="6" width="1.26953125" style="218" hidden="1" customWidth="1"/>
    <col min="7" max="8" width="12.26953125" style="218" customWidth="1"/>
    <col min="9" max="9" width="13" style="218" customWidth="1"/>
    <col min="10" max="10" width="1.453125" style="218" customWidth="1"/>
    <col min="11" max="12" width="12.1796875" style="218" customWidth="1"/>
    <col min="13" max="13" width="13.7265625" style="218" customWidth="1"/>
    <col min="14" max="14" width="1.453125" style="218" customWidth="1"/>
    <col min="15" max="16" width="11.54296875" style="218" customWidth="1"/>
    <col min="17" max="17" width="1.26953125" style="218" customWidth="1"/>
    <col min="18" max="18" width="0.7265625" style="218" customWidth="1"/>
    <col min="19" max="19" width="1.26953125" style="218" customWidth="1"/>
    <col min="20" max="16384" width="9.26953125" style="218"/>
  </cols>
  <sheetData>
    <row r="1" spans="1:19" ht="20" x14ac:dyDescent="0.35">
      <c r="A1" s="215"/>
      <c r="B1" s="216"/>
      <c r="C1" s="216"/>
      <c r="D1" s="217"/>
      <c r="E1" s="216"/>
      <c r="F1" s="216"/>
      <c r="G1" s="216"/>
      <c r="H1" s="216"/>
      <c r="I1" s="215"/>
      <c r="K1" s="448"/>
      <c r="L1" s="449"/>
      <c r="N1" s="218">
        <v>4</v>
      </c>
    </row>
    <row r="2" spans="1:19" ht="17.5" x14ac:dyDescent="0.35">
      <c r="A2" s="220"/>
      <c r="B2" s="220"/>
      <c r="C2" s="220"/>
      <c r="D2" s="221"/>
      <c r="E2" s="220"/>
      <c r="F2" s="220"/>
      <c r="G2" s="220"/>
      <c r="H2" s="220"/>
      <c r="I2" s="215"/>
      <c r="K2" s="448"/>
      <c r="L2" s="450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K3" s="448"/>
      <c r="L3" s="450"/>
    </row>
    <row r="4" spans="1:19" ht="17.5" x14ac:dyDescent="0.35">
      <c r="A4" s="220"/>
      <c r="B4" s="220"/>
      <c r="C4" s="220"/>
      <c r="D4" s="221"/>
      <c r="E4" s="220"/>
      <c r="F4" s="222"/>
      <c r="G4" s="222"/>
      <c r="H4" s="222"/>
      <c r="I4" s="215"/>
      <c r="K4" s="448"/>
      <c r="L4" s="450"/>
    </row>
    <row r="5" spans="1:19" ht="15.5" x14ac:dyDescent="0.35">
      <c r="A5" s="215"/>
      <c r="B5" s="215"/>
      <c r="C5" s="223"/>
      <c r="D5" s="224"/>
      <c r="E5" s="223"/>
      <c r="F5" s="215"/>
      <c r="G5" s="215"/>
      <c r="H5" s="215"/>
      <c r="I5" s="215"/>
      <c r="K5" s="448"/>
      <c r="L5" s="451"/>
      <c r="M5" s="7"/>
      <c r="N5" s="7"/>
      <c r="O5" s="7"/>
      <c r="P5" s="7"/>
      <c r="Q5" s="7"/>
    </row>
    <row r="6" spans="1:19" x14ac:dyDescent="0.35">
      <c r="A6" s="215"/>
      <c r="B6" s="215"/>
      <c r="C6" s="215"/>
      <c r="D6" s="225"/>
      <c r="E6" s="215"/>
      <c r="F6" s="215"/>
      <c r="G6" s="215"/>
      <c r="H6" s="215"/>
      <c r="I6" s="215"/>
      <c r="K6" s="448"/>
      <c r="L6" s="451"/>
      <c r="M6" s="7"/>
      <c r="N6" s="7"/>
      <c r="O6" s="7"/>
      <c r="P6" s="7"/>
      <c r="Q6" s="7"/>
    </row>
    <row r="7" spans="1:19" x14ac:dyDescent="0.35">
      <c r="A7" s="215"/>
      <c r="B7" s="215"/>
      <c r="C7" s="215"/>
      <c r="D7" s="225"/>
      <c r="E7" s="215"/>
      <c r="F7" s="215"/>
      <c r="G7" s="215"/>
      <c r="H7" s="215"/>
      <c r="I7" s="215"/>
      <c r="K7" s="448"/>
      <c r="L7" s="451"/>
      <c r="M7" s="7"/>
      <c r="N7" s="7"/>
      <c r="O7" s="7"/>
      <c r="P7" s="7"/>
      <c r="Q7" s="7"/>
    </row>
    <row r="8" spans="1:19" x14ac:dyDescent="0.35">
      <c r="A8" s="226"/>
      <c r="B8" s="215"/>
      <c r="C8" s="215"/>
      <c r="D8" s="225"/>
      <c r="E8" s="215"/>
      <c r="F8" s="215"/>
      <c r="G8" s="215"/>
      <c r="H8" s="215"/>
      <c r="I8" s="215"/>
      <c r="L8" s="7"/>
      <c r="M8" s="7"/>
      <c r="N8" s="7"/>
      <c r="O8" s="7"/>
      <c r="P8" s="7"/>
      <c r="Q8" s="7"/>
    </row>
    <row r="9" spans="1:19" x14ac:dyDescent="0.35">
      <c r="A9" s="227"/>
      <c r="B9" s="227"/>
      <c r="C9" s="227"/>
      <c r="D9" s="228"/>
      <c r="E9" s="227"/>
      <c r="F9" s="227"/>
      <c r="G9" s="227"/>
      <c r="H9" s="227"/>
      <c r="L9" s="7"/>
      <c r="M9" s="7"/>
      <c r="N9" s="7"/>
      <c r="O9" s="7"/>
      <c r="P9" s="7"/>
      <c r="Q9" s="7"/>
    </row>
    <row r="10" spans="1:19" ht="18" x14ac:dyDescent="0.4">
      <c r="A10" s="227"/>
      <c r="B10" s="550" t="s">
        <v>0</v>
      </c>
      <c r="C10" s="550"/>
      <c r="D10" s="550"/>
      <c r="E10" s="550"/>
      <c r="F10" s="550"/>
      <c r="G10" s="550"/>
      <c r="H10" s="550"/>
      <c r="I10" s="550"/>
      <c r="L10" s="7"/>
      <c r="M10" s="7"/>
      <c r="N10" s="7"/>
      <c r="O10" s="7"/>
      <c r="P10" s="7"/>
      <c r="Q10" s="7"/>
    </row>
    <row r="11" spans="1:19" ht="18" x14ac:dyDescent="0.4">
      <c r="A11" s="227"/>
      <c r="B11" s="550" t="s">
        <v>1</v>
      </c>
      <c r="C11" s="550"/>
      <c r="D11" s="550"/>
      <c r="E11" s="550"/>
      <c r="F11" s="550"/>
      <c r="G11" s="550"/>
      <c r="H11" s="550"/>
      <c r="I11" s="550"/>
      <c r="L11" s="7"/>
      <c r="M11" s="7"/>
      <c r="N11" s="7"/>
      <c r="Q11" s="335"/>
    </row>
    <row r="12" spans="1:19" x14ac:dyDescent="0.35">
      <c r="A12" s="227"/>
      <c r="B12" s="227"/>
      <c r="C12" s="227"/>
      <c r="D12" s="228"/>
      <c r="E12" s="227"/>
      <c r="F12" s="227"/>
      <c r="G12" s="227"/>
      <c r="H12" s="227"/>
      <c r="L12" s="7"/>
      <c r="M12" s="7"/>
      <c r="N12" s="7"/>
      <c r="Q12" s="335"/>
    </row>
    <row r="13" spans="1:19" x14ac:dyDescent="0.35">
      <c r="A13" s="227"/>
      <c r="B13" s="227"/>
      <c r="C13" s="227"/>
      <c r="D13" s="228"/>
      <c r="E13" s="227"/>
      <c r="F13" s="227"/>
      <c r="G13" s="227"/>
      <c r="H13" s="227"/>
      <c r="L13" s="7"/>
      <c r="M13" s="7"/>
      <c r="N13" s="7"/>
      <c r="Q13" s="335"/>
    </row>
    <row r="14" spans="1:19" ht="15.5" x14ac:dyDescent="0.35">
      <c r="A14" s="227"/>
      <c r="B14" s="229" t="s">
        <v>2</v>
      </c>
      <c r="C14" s="227"/>
      <c r="D14" s="551" t="s">
        <v>80</v>
      </c>
      <c r="E14" s="551"/>
      <c r="F14" s="551"/>
      <c r="G14" s="551"/>
      <c r="H14" s="551"/>
      <c r="I14" s="551"/>
      <c r="J14" s="551"/>
      <c r="K14" s="551"/>
      <c r="L14" s="7"/>
      <c r="M14" s="7"/>
      <c r="N14" s="7"/>
      <c r="O14" s="7"/>
      <c r="P14" s="7"/>
      <c r="Q14" s="7"/>
    </row>
    <row r="15" spans="1:19" ht="15.5" x14ac:dyDescent="0.35">
      <c r="A15" s="227"/>
      <c r="B15" s="230"/>
      <c r="C15" s="227"/>
      <c r="D15" s="231"/>
      <c r="E15" s="231"/>
      <c r="F15" s="232"/>
      <c r="G15" s="232"/>
      <c r="H15" s="232"/>
      <c r="I15" s="232"/>
      <c r="J15" s="233"/>
      <c r="K15" s="233"/>
      <c r="L15" s="344"/>
      <c r="M15" s="452"/>
      <c r="N15" s="344"/>
      <c r="O15" s="344"/>
      <c r="P15" s="344"/>
      <c r="Q15" s="344"/>
      <c r="R15" s="233"/>
      <c r="S15" s="233"/>
    </row>
    <row r="16" spans="1:19" ht="15.5" x14ac:dyDescent="0.35">
      <c r="A16" s="227"/>
      <c r="B16" s="229" t="s">
        <v>4</v>
      </c>
      <c r="C16" s="227"/>
      <c r="D16" s="234" t="s">
        <v>68</v>
      </c>
      <c r="E16" s="231"/>
      <c r="F16" s="232"/>
      <c r="G16" s="425" t="s">
        <v>81</v>
      </c>
      <c r="H16" s="232"/>
      <c r="I16" s="235"/>
      <c r="J16" s="233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19" ht="15.5" x14ac:dyDescent="0.35">
      <c r="A17" s="227"/>
      <c r="B17" s="230"/>
      <c r="C17" s="227"/>
      <c r="D17" s="231"/>
      <c r="E17" s="231"/>
      <c r="F17" s="231"/>
      <c r="G17" s="429">
        <v>1800</v>
      </c>
      <c r="H17" s="427" t="s">
        <v>70</v>
      </c>
      <c r="I17" s="231"/>
    </row>
    <row r="18" spans="1:19" x14ac:dyDescent="0.35">
      <c r="A18" s="227"/>
      <c r="B18" s="239"/>
      <c r="C18" s="227"/>
      <c r="D18" s="240"/>
      <c r="E18" s="241"/>
      <c r="F18" s="227"/>
      <c r="G18" s="429">
        <v>2000</v>
      </c>
      <c r="H18" s="241" t="s">
        <v>71</v>
      </c>
      <c r="I18" s="227"/>
    </row>
    <row r="19" spans="1:19" x14ac:dyDescent="0.35">
      <c r="A19" s="227"/>
      <c r="B19" s="428"/>
      <c r="C19" s="227"/>
      <c r="D19" s="240" t="s">
        <v>6</v>
      </c>
      <c r="E19" s="227"/>
      <c r="F19" s="227"/>
      <c r="G19" s="429">
        <v>900000</v>
      </c>
      <c r="H19" s="427" t="s">
        <v>7</v>
      </c>
      <c r="I19" s="227"/>
      <c r="M19" s="430"/>
    </row>
    <row r="20" spans="1:19" s="21" customFormat="1" x14ac:dyDescent="0.35">
      <c r="A20" s="19"/>
      <c r="B20" s="45"/>
      <c r="C20" s="19"/>
      <c r="D20" s="53"/>
      <c r="E20" s="52"/>
      <c r="F20" s="19"/>
      <c r="G20" s="541" t="s">
        <v>8</v>
      </c>
      <c r="H20" s="552"/>
      <c r="I20" s="542"/>
      <c r="J20" s="19"/>
      <c r="K20" s="541" t="s">
        <v>9</v>
      </c>
      <c r="L20" s="552"/>
      <c r="M20" s="542"/>
      <c r="N20" s="19"/>
      <c r="O20" s="541" t="s">
        <v>10</v>
      </c>
      <c r="P20" s="542"/>
      <c r="Q20" s="39"/>
      <c r="R20" s="39"/>
    </row>
    <row r="21" spans="1:19" x14ac:dyDescent="0.35">
      <c r="A21" s="227"/>
      <c r="B21" s="244"/>
      <c r="C21" s="227"/>
      <c r="D21" s="543" t="s">
        <v>11</v>
      </c>
      <c r="E21" s="240"/>
      <c r="F21" s="227"/>
      <c r="G21" s="248" t="s">
        <v>12</v>
      </c>
      <c r="H21" s="246" t="s">
        <v>13</v>
      </c>
      <c r="I21" s="247" t="s">
        <v>14</v>
      </c>
      <c r="K21" s="248" t="s">
        <v>12</v>
      </c>
      <c r="L21" s="246" t="s">
        <v>13</v>
      </c>
      <c r="M21" s="247" t="s">
        <v>14</v>
      </c>
      <c r="N21" s="227"/>
      <c r="O21" s="545" t="s">
        <v>15</v>
      </c>
      <c r="P21" s="547" t="s">
        <v>16</v>
      </c>
      <c r="Q21" s="233"/>
      <c r="R21" s="233"/>
    </row>
    <row r="22" spans="1:19" x14ac:dyDescent="0.35">
      <c r="A22" s="227"/>
      <c r="B22" s="244"/>
      <c r="C22" s="227"/>
      <c r="D22" s="544"/>
      <c r="E22" s="240"/>
      <c r="F22" s="227"/>
      <c r="G22" s="251" t="s">
        <v>17</v>
      </c>
      <c r="H22" s="250"/>
      <c r="I22" s="250" t="s">
        <v>17</v>
      </c>
      <c r="K22" s="251" t="s">
        <v>17</v>
      </c>
      <c r="L22" s="250"/>
      <c r="M22" s="250" t="s">
        <v>17</v>
      </c>
      <c r="N22" s="227"/>
      <c r="O22" s="546"/>
      <c r="P22" s="548"/>
      <c r="Q22" s="233"/>
      <c r="R22" s="233"/>
    </row>
    <row r="23" spans="1:19" s="21" customFormat="1" x14ac:dyDescent="0.35">
      <c r="A23" s="19"/>
      <c r="B23" s="59" t="s">
        <v>18</v>
      </c>
      <c r="C23" s="60"/>
      <c r="D23" s="61" t="s">
        <v>19</v>
      </c>
      <c r="E23" s="60"/>
      <c r="F23" s="27"/>
      <c r="G23" s="62">
        <v>968.5</v>
      </c>
      <c r="H23" s="63">
        <v>1</v>
      </c>
      <c r="I23" s="64">
        <f t="shared" ref="I23:I30" si="0">H23*G23</f>
        <v>968.5</v>
      </c>
      <c r="J23" s="65"/>
      <c r="K23" s="62">
        <v>979.93</v>
      </c>
      <c r="L23" s="63">
        <v>1</v>
      </c>
      <c r="M23" s="64">
        <f t="shared" ref="M23:M30" si="1">L23*K23</f>
        <v>979.93</v>
      </c>
      <c r="N23" s="65"/>
      <c r="O23" s="66">
        <f t="shared" ref="O23:O57" si="2">M23-I23</f>
        <v>11.42999999999995</v>
      </c>
      <c r="P23" s="67">
        <f t="shared" ref="P23:P57" si="3">IF(OR(I23=0,M23=0),"",(O23/I23))</f>
        <v>1.1801755291688126E-2</v>
      </c>
      <c r="Q23" s="68"/>
      <c r="R23" s="68"/>
      <c r="S23" s="69"/>
    </row>
    <row r="24" spans="1:19" x14ac:dyDescent="0.35">
      <c r="A24" s="227"/>
      <c r="B24" s="252" t="s">
        <v>22</v>
      </c>
      <c r="C24" s="253"/>
      <c r="D24" s="254" t="s">
        <v>72</v>
      </c>
      <c r="E24" s="253"/>
      <c r="F24" s="255"/>
      <c r="G24" s="290">
        <v>-0.32440000000000002</v>
      </c>
      <c r="H24" s="349">
        <f t="shared" ref="H24:H26" si="4">$G$18</f>
        <v>2000</v>
      </c>
      <c r="I24" s="258">
        <f t="shared" si="0"/>
        <v>-648.80000000000007</v>
      </c>
      <c r="K24" s="290">
        <v>0</v>
      </c>
      <c r="L24" s="349">
        <f t="shared" ref="L24:L26" si="5">$G$18</f>
        <v>2000</v>
      </c>
      <c r="M24" s="258">
        <f t="shared" si="1"/>
        <v>0</v>
      </c>
      <c r="N24" s="255"/>
      <c r="O24" s="259">
        <f t="shared" si="2"/>
        <v>648.80000000000007</v>
      </c>
      <c r="P24" s="260" t="str">
        <f t="shared" si="3"/>
        <v/>
      </c>
      <c r="Q24" s="233"/>
      <c r="R24" s="233"/>
    </row>
    <row r="25" spans="1:19" x14ac:dyDescent="0.35">
      <c r="A25" s="227"/>
      <c r="B25" s="252" t="s">
        <v>23</v>
      </c>
      <c r="C25" s="253"/>
      <c r="D25" s="254" t="s">
        <v>72</v>
      </c>
      <c r="E25" s="253"/>
      <c r="F25" s="255"/>
      <c r="G25" s="290">
        <v>-5.1999999999999998E-2</v>
      </c>
      <c r="H25" s="349">
        <f t="shared" si="4"/>
        <v>2000</v>
      </c>
      <c r="I25" s="258">
        <f t="shared" si="0"/>
        <v>-104</v>
      </c>
      <c r="K25" s="290">
        <v>0</v>
      </c>
      <c r="L25" s="349">
        <f t="shared" si="5"/>
        <v>2000</v>
      </c>
      <c r="M25" s="258">
        <f t="shared" si="1"/>
        <v>0</v>
      </c>
      <c r="N25" s="255"/>
      <c r="O25" s="259">
        <f t="shared" si="2"/>
        <v>104</v>
      </c>
      <c r="P25" s="260" t="str">
        <f t="shared" si="3"/>
        <v/>
      </c>
      <c r="Q25" s="233"/>
      <c r="R25" s="233"/>
    </row>
    <row r="26" spans="1:19" x14ac:dyDescent="0.35">
      <c r="A26" s="227"/>
      <c r="B26" s="252" t="s">
        <v>24</v>
      </c>
      <c r="C26" s="253"/>
      <c r="D26" s="254" t="s">
        <v>72</v>
      </c>
      <c r="E26" s="253"/>
      <c r="F26" s="255"/>
      <c r="G26" s="290">
        <v>-5.9999999999999995E-4</v>
      </c>
      <c r="H26" s="349">
        <f t="shared" si="4"/>
        <v>2000</v>
      </c>
      <c r="I26" s="258">
        <f t="shared" si="0"/>
        <v>-1.2</v>
      </c>
      <c r="K26" s="290">
        <v>-5.9999999999999995E-4</v>
      </c>
      <c r="L26" s="349">
        <f t="shared" si="5"/>
        <v>2000</v>
      </c>
      <c r="M26" s="258">
        <f t="shared" si="1"/>
        <v>-1.2</v>
      </c>
      <c r="N26" s="255"/>
      <c r="O26" s="259">
        <f t="shared" si="2"/>
        <v>0</v>
      </c>
      <c r="P26" s="260">
        <f t="shared" si="3"/>
        <v>0</v>
      </c>
      <c r="Q26" s="233"/>
      <c r="R26" s="233"/>
    </row>
    <row r="27" spans="1:19" x14ac:dyDescent="0.35">
      <c r="A27" s="227"/>
      <c r="B27" s="252" t="s">
        <v>25</v>
      </c>
      <c r="C27" s="253"/>
      <c r="D27" s="254" t="s">
        <v>72</v>
      </c>
      <c r="E27" s="253"/>
      <c r="F27" s="255"/>
      <c r="G27" s="290">
        <v>0</v>
      </c>
      <c r="H27" s="349">
        <f>$G$18</f>
        <v>2000</v>
      </c>
      <c r="I27" s="258">
        <f t="shared" si="0"/>
        <v>0</v>
      </c>
      <c r="K27" s="290">
        <v>-0.2757</v>
      </c>
      <c r="L27" s="349">
        <f>$G$18</f>
        <v>2000</v>
      </c>
      <c r="M27" s="258">
        <f t="shared" si="1"/>
        <v>-551.4</v>
      </c>
      <c r="N27" s="255"/>
      <c r="O27" s="259">
        <f t="shared" si="2"/>
        <v>-551.4</v>
      </c>
      <c r="P27" s="260" t="str">
        <f t="shared" si="3"/>
        <v/>
      </c>
      <c r="Q27" s="233"/>
      <c r="R27" s="233"/>
    </row>
    <row r="28" spans="1:19" x14ac:dyDescent="0.35">
      <c r="A28" s="227"/>
      <c r="B28" s="252" t="s">
        <v>73</v>
      </c>
      <c r="C28" s="253"/>
      <c r="D28" s="254" t="s">
        <v>72</v>
      </c>
      <c r="E28" s="253"/>
      <c r="F28" s="255"/>
      <c r="G28" s="290">
        <v>-5.2699999999999997E-2</v>
      </c>
      <c r="H28" s="349">
        <f>$G$18</f>
        <v>2000</v>
      </c>
      <c r="I28" s="258">
        <f t="shared" si="0"/>
        <v>-105.39999999999999</v>
      </c>
      <c r="K28" s="290">
        <v>-5.2699999999999997E-2</v>
      </c>
      <c r="L28" s="349">
        <f>$G$18</f>
        <v>2000</v>
      </c>
      <c r="M28" s="258">
        <f t="shared" si="1"/>
        <v>-105.39999999999999</v>
      </c>
      <c r="N28" s="255"/>
      <c r="O28" s="259">
        <f t="shared" si="2"/>
        <v>0</v>
      </c>
      <c r="P28" s="260">
        <f t="shared" si="3"/>
        <v>0</v>
      </c>
      <c r="Q28" s="233"/>
      <c r="R28" s="233"/>
    </row>
    <row r="29" spans="1:19" x14ac:dyDescent="0.35">
      <c r="A29" s="227"/>
      <c r="B29" s="252" t="s">
        <v>27</v>
      </c>
      <c r="C29" s="253"/>
      <c r="D29" s="254" t="s">
        <v>19</v>
      </c>
      <c r="E29" s="253"/>
      <c r="F29" s="255"/>
      <c r="G29" s="256">
        <v>-5.18</v>
      </c>
      <c r="H29" s="257">
        <v>1</v>
      </c>
      <c r="I29" s="258">
        <f t="shared" si="0"/>
        <v>-5.18</v>
      </c>
      <c r="J29" s="255"/>
      <c r="K29" s="256">
        <v>0</v>
      </c>
      <c r="L29" s="257">
        <v>1</v>
      </c>
      <c r="M29" s="258">
        <f t="shared" si="1"/>
        <v>0</v>
      </c>
      <c r="N29" s="255"/>
      <c r="O29" s="259">
        <f t="shared" si="2"/>
        <v>5.18</v>
      </c>
      <c r="P29" s="260" t="str">
        <f t="shared" si="3"/>
        <v/>
      </c>
      <c r="Q29" s="233"/>
      <c r="R29" s="233"/>
    </row>
    <row r="30" spans="1:19" x14ac:dyDescent="0.35">
      <c r="A30" s="227"/>
      <c r="B30" s="252" t="s">
        <v>27</v>
      </c>
      <c r="C30" s="253"/>
      <c r="D30" s="254" t="s">
        <v>72</v>
      </c>
      <c r="E30" s="253"/>
      <c r="F30" s="255"/>
      <c r="G30" s="290">
        <v>1.24E-2</v>
      </c>
      <c r="H30" s="349">
        <f t="shared" ref="H30" si="6">$G$18</f>
        <v>2000</v>
      </c>
      <c r="I30" s="258">
        <f t="shared" si="0"/>
        <v>24.8</v>
      </c>
      <c r="J30" s="255"/>
      <c r="K30" s="290">
        <v>0</v>
      </c>
      <c r="L30" s="349">
        <f t="shared" ref="L30" si="7">$G$18</f>
        <v>2000</v>
      </c>
      <c r="M30" s="258">
        <f t="shared" si="1"/>
        <v>0</v>
      </c>
      <c r="N30" s="255"/>
      <c r="O30" s="259">
        <f t="shared" si="2"/>
        <v>-24.8</v>
      </c>
      <c r="P30" s="260" t="str">
        <f t="shared" si="3"/>
        <v/>
      </c>
      <c r="Q30" s="233"/>
      <c r="R30" s="233"/>
    </row>
    <row r="31" spans="1:19" x14ac:dyDescent="0.35">
      <c r="A31" s="227"/>
      <c r="B31" s="252" t="s">
        <v>28</v>
      </c>
      <c r="C31" s="253"/>
      <c r="D31" s="254" t="s">
        <v>72</v>
      </c>
      <c r="E31" s="253"/>
      <c r="F31" s="255"/>
      <c r="G31" s="103">
        <v>6.8212999999999999</v>
      </c>
      <c r="H31" s="349">
        <f>$G$18</f>
        <v>2000</v>
      </c>
      <c r="I31" s="265">
        <f>H31*G31</f>
        <v>13642.6</v>
      </c>
      <c r="J31" s="255"/>
      <c r="K31" s="103">
        <v>6.9017999999999997</v>
      </c>
      <c r="L31" s="349">
        <f>$G$18</f>
        <v>2000</v>
      </c>
      <c r="M31" s="265">
        <f>L31*K31</f>
        <v>13803.599999999999</v>
      </c>
      <c r="N31" s="255"/>
      <c r="O31" s="259">
        <f t="shared" si="2"/>
        <v>160.99999999999818</v>
      </c>
      <c r="P31" s="260">
        <f t="shared" si="3"/>
        <v>1.180126955272442E-2</v>
      </c>
      <c r="Q31" s="233"/>
      <c r="R31" s="233"/>
    </row>
    <row r="32" spans="1:19" s="21" customFormat="1" x14ac:dyDescent="0.35">
      <c r="A32" s="19"/>
      <c r="B32" s="77" t="s">
        <v>99</v>
      </c>
      <c r="C32" s="60"/>
      <c r="D32" s="61" t="s">
        <v>72</v>
      </c>
      <c r="E32" s="60"/>
      <c r="F32" s="27"/>
      <c r="G32" s="431">
        <v>0.42770000000000002</v>
      </c>
      <c r="H32" s="76">
        <f>$G$18</f>
        <v>2000</v>
      </c>
      <c r="I32" s="64">
        <f t="shared" ref="I32" si="8">H32*G32</f>
        <v>855.40000000000009</v>
      </c>
      <c r="J32" s="255"/>
      <c r="K32" s="431">
        <v>0</v>
      </c>
      <c r="L32" s="76">
        <f>$G$18</f>
        <v>2000</v>
      </c>
      <c r="M32" s="64">
        <f t="shared" ref="M32" si="9">L32*K32</f>
        <v>0</v>
      </c>
      <c r="N32" s="255"/>
      <c r="O32" s="66">
        <f t="shared" si="2"/>
        <v>-855.40000000000009</v>
      </c>
      <c r="P32" s="67" t="str">
        <f t="shared" si="3"/>
        <v/>
      </c>
      <c r="Q32" s="68"/>
      <c r="R32" s="68"/>
      <c r="S32" s="69"/>
    </row>
    <row r="33" spans="1:19" x14ac:dyDescent="0.35">
      <c r="A33" s="227"/>
      <c r="B33" s="156" t="s">
        <v>31</v>
      </c>
      <c r="C33" s="395"/>
      <c r="D33" s="396"/>
      <c r="E33" s="395"/>
      <c r="F33" s="397"/>
      <c r="G33" s="398"/>
      <c r="H33" s="399"/>
      <c r="I33" s="400">
        <f>SUM(I23:I32)</f>
        <v>14626.72</v>
      </c>
      <c r="J33" s="255"/>
      <c r="K33" s="398"/>
      <c r="L33" s="399"/>
      <c r="M33" s="400">
        <f>SUM(M23:M32)</f>
        <v>14125.529999999999</v>
      </c>
      <c r="N33" s="255"/>
      <c r="O33" s="401">
        <f t="shared" si="2"/>
        <v>-501.19000000000051</v>
      </c>
      <c r="P33" s="402">
        <f t="shared" si="3"/>
        <v>-3.4265371867376999E-2</v>
      </c>
      <c r="Q33" s="233"/>
      <c r="R33" s="233"/>
    </row>
    <row r="34" spans="1:19" x14ac:dyDescent="0.35">
      <c r="A34" s="227"/>
      <c r="B34" s="71" t="s">
        <v>32</v>
      </c>
      <c r="C34" s="255"/>
      <c r="D34" s="254" t="s">
        <v>29</v>
      </c>
      <c r="E34" s="255"/>
      <c r="F34" s="255"/>
      <c r="G34" s="263">
        <v>0.26889999999999997</v>
      </c>
      <c r="H34" s="275">
        <f>$G$19*(1+G70)-$G$19</f>
        <v>26550.000000000116</v>
      </c>
      <c r="I34" s="265">
        <f>H34*G34</f>
        <v>7139.295000000031</v>
      </c>
      <c r="J34" s="255"/>
      <c r="K34" s="263">
        <v>0.26889999999999997</v>
      </c>
      <c r="L34" s="275">
        <f>$G$19*(1+K70)-$G$19</f>
        <v>26550.000000000116</v>
      </c>
      <c r="M34" s="265">
        <f>L34*K34</f>
        <v>7139.295000000031</v>
      </c>
      <c r="N34" s="255"/>
      <c r="O34" s="259">
        <f t="shared" si="2"/>
        <v>0</v>
      </c>
      <c r="P34" s="260">
        <f t="shared" si="3"/>
        <v>0</v>
      </c>
      <c r="Q34" s="233"/>
      <c r="R34" s="233"/>
    </row>
    <row r="35" spans="1:19" s="21" customFormat="1" x14ac:dyDescent="0.35">
      <c r="A35" s="19"/>
      <c r="B35" s="77" t="s">
        <v>33</v>
      </c>
      <c r="C35" s="60"/>
      <c r="D35" s="61" t="s">
        <v>72</v>
      </c>
      <c r="E35" s="60"/>
      <c r="F35" s="27"/>
      <c r="G35" s="432">
        <v>7.0900000000000005E-2</v>
      </c>
      <c r="H35" s="76">
        <f t="shared" ref="H35:H38" si="10">$G$18</f>
        <v>2000</v>
      </c>
      <c r="I35" s="74">
        <f>H35*G35</f>
        <v>141.80000000000001</v>
      </c>
      <c r="J35" s="255"/>
      <c r="K35" s="88"/>
      <c r="L35" s="89"/>
      <c r="M35" s="265">
        <f t="shared" ref="M35:M42" si="11">L35*K35</f>
        <v>0</v>
      </c>
      <c r="N35" s="255"/>
      <c r="O35" s="259">
        <f t="shared" si="2"/>
        <v>-141.80000000000001</v>
      </c>
      <c r="P35" s="260" t="str">
        <f t="shared" si="3"/>
        <v/>
      </c>
      <c r="Q35" s="68"/>
      <c r="R35" s="68"/>
      <c r="S35" s="69"/>
    </row>
    <row r="36" spans="1:19" s="21" customFormat="1" x14ac:dyDescent="0.35">
      <c r="A36" s="19"/>
      <c r="B36" s="77" t="s">
        <v>34</v>
      </c>
      <c r="C36" s="60"/>
      <c r="D36" s="61" t="s">
        <v>72</v>
      </c>
      <c r="E36" s="60"/>
      <c r="F36" s="27"/>
      <c r="G36" s="432">
        <v>0.2757</v>
      </c>
      <c r="H36" s="76">
        <f t="shared" si="10"/>
        <v>2000</v>
      </c>
      <c r="I36" s="74">
        <f t="shared" ref="I36" si="12">H36*G36</f>
        <v>551.4</v>
      </c>
      <c r="J36" s="255"/>
      <c r="K36" s="88"/>
      <c r="L36" s="89"/>
      <c r="M36" s="265">
        <f t="shared" si="11"/>
        <v>0</v>
      </c>
      <c r="N36" s="255"/>
      <c r="O36" s="259">
        <f t="shared" si="2"/>
        <v>-551.4</v>
      </c>
      <c r="P36" s="260" t="str">
        <f t="shared" si="3"/>
        <v/>
      </c>
      <c r="Q36" s="68"/>
      <c r="R36" s="68"/>
      <c r="S36" s="69"/>
    </row>
    <row r="37" spans="1:19" s="21" customFormat="1" x14ac:dyDescent="0.35">
      <c r="A37" s="19"/>
      <c r="B37" s="77" t="s">
        <v>74</v>
      </c>
      <c r="C37" s="60"/>
      <c r="D37" s="61" t="s">
        <v>72</v>
      </c>
      <c r="E37" s="60"/>
      <c r="F37" s="27"/>
      <c r="G37" s="432">
        <v>7.5999999999999998E-2</v>
      </c>
      <c r="H37" s="76">
        <f t="shared" si="10"/>
        <v>2000</v>
      </c>
      <c r="I37" s="74">
        <f>H37*G37</f>
        <v>152</v>
      </c>
      <c r="J37" s="255"/>
      <c r="K37" s="88"/>
      <c r="L37" s="89"/>
      <c r="M37" s="265">
        <f t="shared" si="11"/>
        <v>0</v>
      </c>
      <c r="N37" s="255"/>
      <c r="O37" s="259">
        <f t="shared" si="2"/>
        <v>-152</v>
      </c>
      <c r="P37" s="260" t="str">
        <f t="shared" si="3"/>
        <v/>
      </c>
      <c r="Q37" s="68"/>
      <c r="R37" s="68"/>
      <c r="S37" s="69"/>
    </row>
    <row r="38" spans="1:19" s="21" customFormat="1" x14ac:dyDescent="0.35">
      <c r="A38" s="19"/>
      <c r="B38" s="77" t="s">
        <v>75</v>
      </c>
      <c r="C38" s="60"/>
      <c r="D38" s="61" t="s">
        <v>72</v>
      </c>
      <c r="E38" s="60"/>
      <c r="F38" s="27"/>
      <c r="G38" s="432">
        <v>-0.10199999999999999</v>
      </c>
      <c r="H38" s="76">
        <f t="shared" si="10"/>
        <v>2000</v>
      </c>
      <c r="I38" s="74">
        <f>H38*G38</f>
        <v>-204</v>
      </c>
      <c r="J38" s="255"/>
      <c r="K38" s="88"/>
      <c r="L38" s="89"/>
      <c r="M38" s="265">
        <f t="shared" si="11"/>
        <v>0</v>
      </c>
      <c r="N38" s="255"/>
      <c r="O38" s="259">
        <f t="shared" si="2"/>
        <v>204</v>
      </c>
      <c r="P38" s="260" t="str">
        <f t="shared" si="3"/>
        <v/>
      </c>
      <c r="Q38" s="68"/>
      <c r="R38" s="68"/>
      <c r="S38" s="69"/>
    </row>
    <row r="39" spans="1:19" s="21" customFormat="1" ht="15.75" customHeight="1" x14ac:dyDescent="0.35">
      <c r="A39" s="19"/>
      <c r="B39" s="77" t="s">
        <v>35</v>
      </c>
      <c r="C39" s="60"/>
      <c r="D39" s="61" t="s">
        <v>72</v>
      </c>
      <c r="E39" s="60"/>
      <c r="F39" s="27"/>
      <c r="G39" s="432">
        <v>-3.5200000000000002E-2</v>
      </c>
      <c r="H39" s="453"/>
      <c r="I39" s="74">
        <f>H39*G39</f>
        <v>0</v>
      </c>
      <c r="J39" s="255"/>
      <c r="K39" s="88"/>
      <c r="L39" s="89"/>
      <c r="M39" s="265">
        <f t="shared" si="11"/>
        <v>0</v>
      </c>
      <c r="N39" s="255"/>
      <c r="O39" s="259">
        <f t="shared" si="2"/>
        <v>0</v>
      </c>
      <c r="P39" s="260" t="str">
        <f t="shared" si="3"/>
        <v/>
      </c>
      <c r="Q39" s="68"/>
      <c r="R39" s="68"/>
      <c r="S39" s="69"/>
    </row>
    <row r="40" spans="1:19" s="21" customFormat="1" ht="15" customHeight="1" x14ac:dyDescent="0.35">
      <c r="A40" s="19"/>
      <c r="B40" s="77" t="s">
        <v>36</v>
      </c>
      <c r="C40" s="60"/>
      <c r="D40" s="61" t="s">
        <v>72</v>
      </c>
      <c r="E40" s="60"/>
      <c r="F40" s="27"/>
      <c r="G40" s="432">
        <v>-6.4999999999999997E-3</v>
      </c>
      <c r="H40" s="453"/>
      <c r="I40" s="74">
        <f>H40*G40</f>
        <v>0</v>
      </c>
      <c r="J40" s="255"/>
      <c r="K40" s="88"/>
      <c r="L40" s="89"/>
      <c r="M40" s="265">
        <f t="shared" si="11"/>
        <v>0</v>
      </c>
      <c r="N40" s="255"/>
      <c r="O40" s="259">
        <f t="shared" si="2"/>
        <v>0</v>
      </c>
      <c r="P40" s="260" t="str">
        <f t="shared" si="3"/>
        <v/>
      </c>
      <c r="Q40" s="68"/>
      <c r="R40" s="68"/>
      <c r="S40" s="69"/>
    </row>
    <row r="41" spans="1:19" s="21" customFormat="1" x14ac:dyDescent="0.35">
      <c r="A41" s="19"/>
      <c r="B41" s="77" t="s">
        <v>37</v>
      </c>
      <c r="C41" s="60"/>
      <c r="D41" s="61" t="s">
        <v>29</v>
      </c>
      <c r="E41" s="60"/>
      <c r="F41" s="27"/>
      <c r="G41" s="88">
        <v>2.3900000000000002E-3</v>
      </c>
      <c r="H41" s="453"/>
      <c r="I41" s="74">
        <f t="shared" ref="I41:I42" si="13">H41*G41</f>
        <v>0</v>
      </c>
      <c r="J41" s="255"/>
      <c r="K41" s="88"/>
      <c r="L41" s="89"/>
      <c r="M41" s="265">
        <f t="shared" si="11"/>
        <v>0</v>
      </c>
      <c r="N41" s="255"/>
      <c r="O41" s="259">
        <f t="shared" si="2"/>
        <v>0</v>
      </c>
      <c r="P41" s="260" t="str">
        <f t="shared" si="3"/>
        <v/>
      </c>
      <c r="Q41" s="68"/>
      <c r="R41" s="68"/>
      <c r="S41" s="69"/>
    </row>
    <row r="42" spans="1:19" s="21" customFormat="1" x14ac:dyDescent="0.35">
      <c r="A42" s="19"/>
      <c r="B42" s="77" t="s">
        <v>38</v>
      </c>
      <c r="C42" s="60"/>
      <c r="D42" s="61" t="s">
        <v>29</v>
      </c>
      <c r="E42" s="60"/>
      <c r="F42" s="27"/>
      <c r="G42" s="88">
        <v>-1.5900000000000001E-3</v>
      </c>
      <c r="H42" s="453"/>
      <c r="I42" s="74">
        <f t="shared" si="13"/>
        <v>0</v>
      </c>
      <c r="J42" s="255"/>
      <c r="K42" s="88"/>
      <c r="L42" s="89"/>
      <c r="M42" s="265">
        <f t="shared" si="11"/>
        <v>0</v>
      </c>
      <c r="N42" s="255"/>
      <c r="O42" s="259">
        <f t="shared" si="2"/>
        <v>0</v>
      </c>
      <c r="P42" s="260" t="str">
        <f t="shared" si="3"/>
        <v/>
      </c>
      <c r="Q42" s="68"/>
      <c r="R42" s="68"/>
      <c r="S42" s="69"/>
    </row>
    <row r="43" spans="1:19" x14ac:dyDescent="0.35">
      <c r="A43" s="227"/>
      <c r="B43" s="277" t="s">
        <v>39</v>
      </c>
      <c r="C43" s="404"/>
      <c r="D43" s="405"/>
      <c r="E43" s="404"/>
      <c r="F43" s="397"/>
      <c r="G43" s="406"/>
      <c r="H43" s="407"/>
      <c r="I43" s="408">
        <f>SUM(I34:I42)+I33</f>
        <v>22407.215000000029</v>
      </c>
      <c r="J43" s="255"/>
      <c r="K43" s="406"/>
      <c r="L43" s="407"/>
      <c r="M43" s="408">
        <f>SUM(M34:M42)+M33</f>
        <v>21264.82500000003</v>
      </c>
      <c r="N43" s="255"/>
      <c r="O43" s="401">
        <f t="shared" si="2"/>
        <v>-1142.3899999999994</v>
      </c>
      <c r="P43" s="402">
        <f t="shared" si="3"/>
        <v>-5.0983131995653984E-2</v>
      </c>
      <c r="Q43" s="233"/>
      <c r="R43" s="233"/>
    </row>
    <row r="44" spans="1:19" x14ac:dyDescent="0.35">
      <c r="A44" s="227"/>
      <c r="B44" s="283" t="s">
        <v>40</v>
      </c>
      <c r="C44" s="255"/>
      <c r="D44" s="254" t="s">
        <v>76</v>
      </c>
      <c r="E44" s="255"/>
      <c r="F44" s="255"/>
      <c r="G44" s="103">
        <v>2.6113</v>
      </c>
      <c r="H44" s="454">
        <f>+$G$79</f>
        <v>1800</v>
      </c>
      <c r="I44" s="265">
        <f>H44*G44</f>
        <v>4700.34</v>
      </c>
      <c r="J44" s="255"/>
      <c r="K44" s="103">
        <v>3.3132198061852578</v>
      </c>
      <c r="L44" s="454">
        <f>+$G$79</f>
        <v>1800</v>
      </c>
      <c r="M44" s="265">
        <f>L44*K44</f>
        <v>5963.7956511334642</v>
      </c>
      <c r="N44" s="255"/>
      <c r="O44" s="259">
        <f t="shared" si="2"/>
        <v>1263.455651133464</v>
      </c>
      <c r="P44" s="260">
        <f t="shared" si="3"/>
        <v>0.26880090613305929</v>
      </c>
      <c r="Q44" s="233"/>
      <c r="R44" s="233"/>
    </row>
    <row r="45" spans="1:19" x14ac:dyDescent="0.35">
      <c r="A45" s="227"/>
      <c r="B45" s="285" t="s">
        <v>41</v>
      </c>
      <c r="C45" s="255"/>
      <c r="D45" s="254" t="s">
        <v>76</v>
      </c>
      <c r="E45" s="255"/>
      <c r="F45" s="255"/>
      <c r="G45" s="103">
        <v>2.1371000000000002</v>
      </c>
      <c r="H45" s="454">
        <f>+$G$79</f>
        <v>1800</v>
      </c>
      <c r="I45" s="265">
        <f>H45*G45</f>
        <v>3846.78</v>
      </c>
      <c r="J45" s="255"/>
      <c r="K45" s="103">
        <v>2.2379702117944551</v>
      </c>
      <c r="L45" s="454">
        <f>+$G$79</f>
        <v>1800</v>
      </c>
      <c r="M45" s="265">
        <f>L45*K45</f>
        <v>4028.3463812300192</v>
      </c>
      <c r="N45" s="255"/>
      <c r="O45" s="259">
        <f t="shared" si="2"/>
        <v>181.56638123001903</v>
      </c>
      <c r="P45" s="260">
        <f t="shared" si="3"/>
        <v>4.7199575028990227E-2</v>
      </c>
      <c r="Q45" s="233"/>
      <c r="R45" s="233"/>
    </row>
    <row r="46" spans="1:19" x14ac:dyDescent="0.35">
      <c r="A46" s="227"/>
      <c r="B46" s="277" t="s">
        <v>42</v>
      </c>
      <c r="C46" s="395"/>
      <c r="D46" s="409"/>
      <c r="E46" s="395"/>
      <c r="F46" s="410"/>
      <c r="G46" s="411"/>
      <c r="H46" s="433"/>
      <c r="I46" s="408">
        <f>SUM(I43:I45)</f>
        <v>30954.335000000028</v>
      </c>
      <c r="J46" s="255"/>
      <c r="K46" s="411"/>
      <c r="L46" s="433"/>
      <c r="M46" s="408">
        <f>SUM(M43:M45)</f>
        <v>31256.967032363511</v>
      </c>
      <c r="N46" s="255"/>
      <c r="O46" s="401">
        <f t="shared" si="2"/>
        <v>302.63203236348272</v>
      </c>
      <c r="P46" s="402">
        <f t="shared" si="3"/>
        <v>9.7767253718576887E-3</v>
      </c>
      <c r="Q46" s="233"/>
      <c r="R46" s="233"/>
    </row>
    <row r="47" spans="1:19" x14ac:dyDescent="0.35">
      <c r="A47" s="227"/>
      <c r="B47" s="252" t="s">
        <v>62</v>
      </c>
      <c r="C47" s="253"/>
      <c r="D47" s="254" t="s">
        <v>29</v>
      </c>
      <c r="E47" s="253"/>
      <c r="F47" s="255"/>
      <c r="G47" s="290">
        <v>3.0000000000000001E-3</v>
      </c>
      <c r="H47" s="434">
        <f>+$G$19*(1+G70)</f>
        <v>926550.00000000012</v>
      </c>
      <c r="I47" s="258">
        <f t="shared" ref="I47:I57" si="14">H47*G47</f>
        <v>2779.6500000000005</v>
      </c>
      <c r="J47" s="255"/>
      <c r="K47" s="290">
        <v>3.0000000000000001E-3</v>
      </c>
      <c r="L47" s="434">
        <f>+$G$19*(1+K70)</f>
        <v>926550.00000000012</v>
      </c>
      <c r="M47" s="258">
        <f t="shared" ref="M47:M57" si="15">L47*K47</f>
        <v>2779.6500000000005</v>
      </c>
      <c r="N47" s="255"/>
      <c r="O47" s="259">
        <f t="shared" si="2"/>
        <v>0</v>
      </c>
      <c r="P47" s="260">
        <f t="shared" si="3"/>
        <v>0</v>
      </c>
      <c r="Q47" s="233"/>
      <c r="R47" s="233"/>
    </row>
    <row r="48" spans="1:19" x14ac:dyDescent="0.35">
      <c r="A48" s="227"/>
      <c r="B48" s="252" t="s">
        <v>63</v>
      </c>
      <c r="C48" s="253"/>
      <c r="D48" s="254" t="s">
        <v>29</v>
      </c>
      <c r="E48" s="253"/>
      <c r="F48" s="255"/>
      <c r="G48" s="290">
        <v>5.0000000000000001E-4</v>
      </c>
      <c r="H48" s="434">
        <f>+H47</f>
        <v>926550.00000000012</v>
      </c>
      <c r="I48" s="258">
        <f t="shared" si="14"/>
        <v>463.27500000000009</v>
      </c>
      <c r="K48" s="290">
        <v>5.0000000000000001E-4</v>
      </c>
      <c r="L48" s="434">
        <f>+L47</f>
        <v>926550.00000000012</v>
      </c>
      <c r="M48" s="258">
        <f t="shared" si="15"/>
        <v>463.27500000000009</v>
      </c>
      <c r="N48" s="255"/>
      <c r="O48" s="259">
        <f t="shared" si="2"/>
        <v>0</v>
      </c>
      <c r="P48" s="260">
        <f t="shared" si="3"/>
        <v>0</v>
      </c>
      <c r="Q48" s="233"/>
      <c r="R48" s="233"/>
    </row>
    <row r="49" spans="1:19" x14ac:dyDescent="0.35">
      <c r="A49" s="227"/>
      <c r="B49" s="252" t="s">
        <v>45</v>
      </c>
      <c r="C49" s="253"/>
      <c r="D49" s="254" t="s">
        <v>29</v>
      </c>
      <c r="E49" s="253"/>
      <c r="F49" s="255"/>
      <c r="G49" s="290">
        <v>4.0000000000000002E-4</v>
      </c>
      <c r="H49" s="434"/>
      <c r="I49" s="258">
        <f t="shared" si="14"/>
        <v>0</v>
      </c>
      <c r="K49" s="290">
        <v>4.0000000000000002E-4</v>
      </c>
      <c r="L49" s="434"/>
      <c r="M49" s="258">
        <f t="shared" si="15"/>
        <v>0</v>
      </c>
      <c r="N49" s="255"/>
      <c r="O49" s="259">
        <f t="shared" si="2"/>
        <v>0</v>
      </c>
      <c r="P49" s="260" t="str">
        <f t="shared" si="3"/>
        <v/>
      </c>
      <c r="Q49" s="233"/>
      <c r="R49" s="233"/>
    </row>
    <row r="50" spans="1:19" x14ac:dyDescent="0.35">
      <c r="A50" s="227"/>
      <c r="B50" s="252" t="s">
        <v>64</v>
      </c>
      <c r="C50" s="253"/>
      <c r="D50" s="254" t="s">
        <v>19</v>
      </c>
      <c r="E50" s="253"/>
      <c r="F50" s="255"/>
      <c r="G50" s="262">
        <v>0.25</v>
      </c>
      <c r="H50" s="261">
        <v>1</v>
      </c>
      <c r="I50" s="265">
        <f t="shared" si="14"/>
        <v>0.25</v>
      </c>
      <c r="K50" s="262">
        <v>0.25</v>
      </c>
      <c r="L50" s="261">
        <v>1</v>
      </c>
      <c r="M50" s="265">
        <f t="shared" si="15"/>
        <v>0.25</v>
      </c>
      <c r="N50" s="255"/>
      <c r="O50" s="259">
        <f t="shared" si="2"/>
        <v>0</v>
      </c>
      <c r="P50" s="260">
        <f t="shared" si="3"/>
        <v>0</v>
      </c>
      <c r="Q50" s="233"/>
      <c r="R50" s="233"/>
    </row>
    <row r="51" spans="1:19" s="21" customFormat="1" x14ac:dyDescent="0.35">
      <c r="A51" s="19"/>
      <c r="B51" s="60" t="s">
        <v>47</v>
      </c>
      <c r="C51" s="60"/>
      <c r="D51" s="61" t="s">
        <v>29</v>
      </c>
      <c r="E51" s="60"/>
      <c r="F51" s="27"/>
      <c r="G51" s="103">
        <v>8.2000000000000003E-2</v>
      </c>
      <c r="H51" s="89">
        <f>D134*$G$19</f>
        <v>576000</v>
      </c>
      <c r="I51" s="74">
        <f t="shared" si="14"/>
        <v>47232</v>
      </c>
      <c r="J51" s="65"/>
      <c r="K51" s="103">
        <v>8.2000000000000003E-2</v>
      </c>
      <c r="L51" s="89">
        <f>+$H$51</f>
        <v>576000</v>
      </c>
      <c r="M51" s="74">
        <f t="shared" si="15"/>
        <v>47232</v>
      </c>
      <c r="N51" s="65"/>
      <c r="O51" s="66">
        <f t="shared" si="2"/>
        <v>0</v>
      </c>
      <c r="P51" s="67">
        <f t="shared" si="3"/>
        <v>0</v>
      </c>
      <c r="Q51" s="68"/>
      <c r="R51" s="68"/>
      <c r="S51" s="69"/>
    </row>
    <row r="52" spans="1:19" s="21" customFormat="1" x14ac:dyDescent="0.35">
      <c r="A52" s="19"/>
      <c r="B52" s="60" t="s">
        <v>48</v>
      </c>
      <c r="C52" s="60"/>
      <c r="D52" s="61" t="s">
        <v>29</v>
      </c>
      <c r="E52" s="60"/>
      <c r="F52" s="27"/>
      <c r="G52" s="103">
        <v>0.113</v>
      </c>
      <c r="H52" s="89">
        <f>D135*$G$19</f>
        <v>162000</v>
      </c>
      <c r="I52" s="74">
        <f t="shared" si="14"/>
        <v>18306</v>
      </c>
      <c r="J52" s="65"/>
      <c r="K52" s="103">
        <v>0.113</v>
      </c>
      <c r="L52" s="89">
        <f>+$H$52</f>
        <v>162000</v>
      </c>
      <c r="M52" s="74">
        <f t="shared" si="15"/>
        <v>18306</v>
      </c>
      <c r="N52" s="65"/>
      <c r="O52" s="66">
        <f t="shared" si="2"/>
        <v>0</v>
      </c>
      <c r="P52" s="67">
        <f t="shared" si="3"/>
        <v>0</v>
      </c>
      <c r="Q52" s="68"/>
      <c r="R52" s="68"/>
      <c r="S52" s="69"/>
    </row>
    <row r="53" spans="1:19" s="21" customFormat="1" x14ac:dyDescent="0.35">
      <c r="A53" s="19"/>
      <c r="B53" s="60" t="s">
        <v>49</v>
      </c>
      <c r="C53" s="60"/>
      <c r="D53" s="61" t="s">
        <v>29</v>
      </c>
      <c r="E53" s="60"/>
      <c r="F53" s="27"/>
      <c r="G53" s="103">
        <v>0.17</v>
      </c>
      <c r="H53" s="89">
        <f>D136*$G$19</f>
        <v>162000</v>
      </c>
      <c r="I53" s="74">
        <f t="shared" si="14"/>
        <v>27540.000000000004</v>
      </c>
      <c r="J53" s="65"/>
      <c r="K53" s="103">
        <v>0.17</v>
      </c>
      <c r="L53" s="89">
        <f>+$H$53</f>
        <v>162000</v>
      </c>
      <c r="M53" s="74">
        <f t="shared" si="15"/>
        <v>27540.000000000004</v>
      </c>
      <c r="N53" s="65"/>
      <c r="O53" s="66">
        <f t="shared" si="2"/>
        <v>0</v>
      </c>
      <c r="P53" s="67">
        <f t="shared" si="3"/>
        <v>0</v>
      </c>
      <c r="Q53" s="68"/>
      <c r="R53" s="68"/>
      <c r="S53" s="69"/>
    </row>
    <row r="54" spans="1:19" s="21" customFormat="1" x14ac:dyDescent="0.35">
      <c r="A54" s="19"/>
      <c r="B54" s="60" t="s">
        <v>50</v>
      </c>
      <c r="C54" s="60"/>
      <c r="D54" s="61" t="s">
        <v>29</v>
      </c>
      <c r="E54" s="60"/>
      <c r="F54" s="27"/>
      <c r="G54" s="103">
        <v>9.8000000000000004E-2</v>
      </c>
      <c r="H54" s="414" t="b">
        <f>IF(AND($N$1=1, $G$19&gt;=750), 750, IF(AND($N$1=1, AND($G$19&lt;750, $G$19&gt;=0)), $G$19, IF(AND($N$1=2, $G$19&gt;=750), 750, IF(AND($N$1=2, AND($G$19&lt;750, $G$19&gt;=0)), $G$19))))</f>
        <v>0</v>
      </c>
      <c r="I54" s="74">
        <f t="shared" si="14"/>
        <v>0</v>
      </c>
      <c r="J54" s="65"/>
      <c r="K54" s="103">
        <v>9.8000000000000004E-2</v>
      </c>
      <c r="L54" s="89" t="b">
        <f>IF(AND($N$1=1, $G$19&gt;=750), 750, IF(AND($N$1=1, AND($G$19&lt;750, $G$19&gt;=0)), $G$19, IF(AND($N$1=2, $G$19&gt;=750), 750, IF(AND($N$1=2, AND($G$19&lt;750, $G$19&gt;=0)), $G$19))))</f>
        <v>0</v>
      </c>
      <c r="M54" s="74">
        <f t="shared" si="15"/>
        <v>0</v>
      </c>
      <c r="N54" s="65"/>
      <c r="O54" s="66">
        <f t="shared" si="2"/>
        <v>0</v>
      </c>
      <c r="P54" s="67" t="str">
        <f t="shared" si="3"/>
        <v/>
      </c>
      <c r="Q54" s="68"/>
      <c r="R54" s="68"/>
      <c r="S54" s="69"/>
    </row>
    <row r="55" spans="1:19" s="21" customFormat="1" x14ac:dyDescent="0.35">
      <c r="A55" s="19"/>
      <c r="B55" s="60" t="s">
        <v>51</v>
      </c>
      <c r="C55" s="60"/>
      <c r="D55" s="61" t="s">
        <v>29</v>
      </c>
      <c r="E55" s="60"/>
      <c r="F55" s="27"/>
      <c r="G55" s="103">
        <v>0.115</v>
      </c>
      <c r="H55" s="414" t="b">
        <f>IF(AND($N$1=1, $G$19&gt;=750), $G$19-750, IF(AND($N$1=1, AND($G$19&lt;750, $G$19&gt;=0)), 0, IF(AND($N$1=2, $G$19&gt;=750), $G$19-750, IF(AND($N$1=2, AND($G$19&lt;750, $G$19&gt;=0)), 0))))</f>
        <v>0</v>
      </c>
      <c r="I55" s="74">
        <f t="shared" si="14"/>
        <v>0</v>
      </c>
      <c r="J55" s="65"/>
      <c r="K55" s="103">
        <v>0.115</v>
      </c>
      <c r="L55" s="89" t="b">
        <f>IF(AND($N$1=1, $G$19&gt;=750), $G$19-750, IF(AND($N$1=1, AND($G$19&lt;750, $G$19&gt;=0)), 0, IF(AND($N$1=2, $G$19&gt;=750), $G$19-750, IF(AND($N$1=2, AND($G$19&lt;750, $G$19&gt;=0)), 0))))</f>
        <v>0</v>
      </c>
      <c r="M55" s="74">
        <f t="shared" si="15"/>
        <v>0</v>
      </c>
      <c r="N55" s="65"/>
      <c r="O55" s="66">
        <f t="shared" si="2"/>
        <v>0</v>
      </c>
      <c r="P55" s="67" t="str">
        <f t="shared" si="3"/>
        <v/>
      </c>
      <c r="Q55" s="68"/>
      <c r="R55" s="68"/>
      <c r="S55" s="69"/>
    </row>
    <row r="56" spans="1:19" s="21" customFormat="1" x14ac:dyDescent="0.35">
      <c r="A56" s="19"/>
      <c r="B56" s="60" t="s">
        <v>52</v>
      </c>
      <c r="C56" s="60"/>
      <c r="D56" s="61" t="s">
        <v>29</v>
      </c>
      <c r="E56" s="60"/>
      <c r="F56" s="27"/>
      <c r="G56" s="103">
        <v>0.26889999999999997</v>
      </c>
      <c r="H56" s="89">
        <v>0</v>
      </c>
      <c r="I56" s="74">
        <f t="shared" si="14"/>
        <v>0</v>
      </c>
      <c r="J56" s="65"/>
      <c r="K56" s="103">
        <v>0.26889999999999997</v>
      </c>
      <c r="L56" s="89">
        <v>0</v>
      </c>
      <c r="M56" s="74">
        <f t="shared" si="15"/>
        <v>0</v>
      </c>
      <c r="N56" s="65"/>
      <c r="O56" s="66">
        <f t="shared" si="2"/>
        <v>0</v>
      </c>
      <c r="P56" s="67" t="str">
        <f t="shared" si="3"/>
        <v/>
      </c>
      <c r="Q56" s="68"/>
      <c r="R56" s="68"/>
      <c r="S56" s="69"/>
    </row>
    <row r="57" spans="1:19" s="21" customFormat="1" ht="15" thickBot="1" x14ac:dyDescent="0.4">
      <c r="A57" s="19"/>
      <c r="B57" s="60" t="s">
        <v>53</v>
      </c>
      <c r="C57" s="60"/>
      <c r="D57" s="61" t="s">
        <v>29</v>
      </c>
      <c r="E57" s="60"/>
      <c r="F57" s="27"/>
      <c r="G57" s="103">
        <v>0.26889999999999997</v>
      </c>
      <c r="H57" s="89">
        <f>+$G$19</f>
        <v>900000</v>
      </c>
      <c r="I57" s="74">
        <f t="shared" si="14"/>
        <v>242009.99999999997</v>
      </c>
      <c r="J57" s="65"/>
      <c r="K57" s="103">
        <v>0.26889999999999997</v>
      </c>
      <c r="L57" s="89">
        <f>+$G$19</f>
        <v>900000</v>
      </c>
      <c r="M57" s="74">
        <f t="shared" si="15"/>
        <v>242009.99999999997</v>
      </c>
      <c r="N57" s="65"/>
      <c r="O57" s="66">
        <f t="shared" si="2"/>
        <v>0</v>
      </c>
      <c r="P57" s="67">
        <f t="shared" si="3"/>
        <v>0</v>
      </c>
      <c r="Q57" s="68"/>
      <c r="R57" s="68"/>
      <c r="S57" s="69"/>
    </row>
    <row r="58" spans="1:19" ht="15" thickBot="1" x14ac:dyDescent="0.4">
      <c r="A58" s="227"/>
      <c r="B58" s="292"/>
      <c r="C58" s="293"/>
      <c r="D58" s="294"/>
      <c r="E58" s="293"/>
      <c r="F58" s="295"/>
      <c r="G58" s="296"/>
      <c r="H58" s="297"/>
      <c r="I58" s="298"/>
      <c r="J58" s="298"/>
      <c r="K58" s="296"/>
      <c r="L58" s="297"/>
      <c r="M58" s="298"/>
      <c r="N58" s="295"/>
      <c r="O58" s="299"/>
      <c r="P58" s="300"/>
      <c r="Q58" s="233"/>
      <c r="R58" s="233"/>
    </row>
    <row r="59" spans="1:19" x14ac:dyDescent="0.35">
      <c r="A59" s="227"/>
      <c r="B59" s="301" t="s">
        <v>77</v>
      </c>
      <c r="C59" s="253"/>
      <c r="D59" s="302"/>
      <c r="E59" s="253"/>
      <c r="F59" s="303"/>
      <c r="G59" s="304"/>
      <c r="H59" s="304"/>
      <c r="I59" s="455">
        <f>SUM(I46:I50,I57)</f>
        <v>276207.51</v>
      </c>
      <c r="J59" s="510"/>
      <c r="K59" s="304"/>
      <c r="L59" s="304"/>
      <c r="M59" s="305">
        <f>SUM(M46:M50,M57)</f>
        <v>276510.14203236345</v>
      </c>
      <c r="N59" s="306"/>
      <c r="O59" s="307">
        <f>M59-I59</f>
        <v>302.6320323634427</v>
      </c>
      <c r="P59" s="308">
        <f>IF(OR(I59=0,M59=0),"",(O59/I59))</f>
        <v>1.0956690944552618E-3</v>
      </c>
      <c r="Q59" s="233"/>
      <c r="R59" s="233"/>
    </row>
    <row r="60" spans="1:19" x14ac:dyDescent="0.35">
      <c r="A60" s="227"/>
      <c r="B60" s="301" t="s">
        <v>55</v>
      </c>
      <c r="C60" s="253"/>
      <c r="D60" s="302"/>
      <c r="E60" s="253"/>
      <c r="F60" s="303"/>
      <c r="G60" s="309">
        <v>-0.189</v>
      </c>
      <c r="H60" s="310"/>
      <c r="I60" s="456"/>
      <c r="J60" s="511"/>
      <c r="K60" s="309">
        <f>$G60</f>
        <v>-0.189</v>
      </c>
      <c r="L60" s="310"/>
      <c r="M60" s="259"/>
      <c r="N60" s="306"/>
      <c r="O60" s="259">
        <f>M60-I60</f>
        <v>0</v>
      </c>
      <c r="P60" s="260" t="str">
        <f>IF(OR(I60=0,M60=0),"",(O60/I60))</f>
        <v/>
      </c>
      <c r="Q60" s="233"/>
      <c r="R60" s="233"/>
    </row>
    <row r="61" spans="1:19" x14ac:dyDescent="0.35">
      <c r="A61" s="227"/>
      <c r="B61" s="311" t="s">
        <v>56</v>
      </c>
      <c r="C61" s="253"/>
      <c r="D61" s="302"/>
      <c r="E61" s="253"/>
      <c r="F61" s="257"/>
      <c r="G61" s="312">
        <v>0.13</v>
      </c>
      <c r="H61" s="257"/>
      <c r="I61" s="456">
        <f>I59*G61</f>
        <v>35906.976300000002</v>
      </c>
      <c r="J61" s="511"/>
      <c r="K61" s="312">
        <v>0.13</v>
      </c>
      <c r="L61" s="257"/>
      <c r="M61" s="259">
        <f>M59*K61</f>
        <v>35946.318464207252</v>
      </c>
      <c r="N61" s="313"/>
      <c r="O61" s="259">
        <f>M61-I61</f>
        <v>39.34216420724988</v>
      </c>
      <c r="P61" s="260">
        <f>IF(OR(I61=0,M61=0),"",(O61/I61))</f>
        <v>1.0956690944553267E-3</v>
      </c>
      <c r="Q61" s="233"/>
      <c r="R61" s="233"/>
    </row>
    <row r="62" spans="1:19" ht="15" thickBot="1" x14ac:dyDescent="0.4">
      <c r="A62" s="227"/>
      <c r="B62" s="553" t="s">
        <v>78</v>
      </c>
      <c r="C62" s="553"/>
      <c r="D62" s="553"/>
      <c r="E62" s="314"/>
      <c r="F62" s="315"/>
      <c r="G62" s="315"/>
      <c r="H62" s="315"/>
      <c r="I62" s="457">
        <f>SUM(I59:I61)</f>
        <v>312114.48629999999</v>
      </c>
      <c r="J62" s="512"/>
      <c r="K62" s="315"/>
      <c r="L62" s="315"/>
      <c r="M62" s="380">
        <f>SUM(M59:M61)</f>
        <v>312456.46049657068</v>
      </c>
      <c r="N62" s="317"/>
      <c r="O62" s="358">
        <f>M62-I62</f>
        <v>341.97419657069258</v>
      </c>
      <c r="P62" s="359">
        <f>IF(OR(I62=0,M62=0),"",(O62/I62))</f>
        <v>1.0956690944552694E-3</v>
      </c>
      <c r="Q62" s="233"/>
      <c r="R62" s="233"/>
    </row>
    <row r="63" spans="1:19" ht="15" thickBot="1" x14ac:dyDescent="0.4">
      <c r="A63" s="227"/>
      <c r="B63" s="440"/>
      <c r="C63" s="361"/>
      <c r="D63" s="362"/>
      <c r="E63" s="361"/>
      <c r="F63" s="363"/>
      <c r="G63" s="296"/>
      <c r="H63" s="364"/>
      <c r="I63" s="298"/>
      <c r="J63" s="298"/>
      <c r="K63" s="296"/>
      <c r="L63" s="364"/>
      <c r="M63" s="365"/>
      <c r="N63" s="381"/>
      <c r="O63" s="366"/>
      <c r="P63" s="300"/>
      <c r="Q63" s="233"/>
      <c r="R63" s="233"/>
    </row>
    <row r="64" spans="1:19" x14ac:dyDescent="0.35">
      <c r="A64" s="227"/>
      <c r="B64" s="368" t="s">
        <v>65</v>
      </c>
      <c r="C64" s="368"/>
      <c r="D64" s="369"/>
      <c r="E64" s="368"/>
      <c r="F64" s="374"/>
      <c r="G64" s="376"/>
      <c r="H64" s="376"/>
      <c r="I64" s="458">
        <f>SUM(I54:I55,I46,I47:I50)</f>
        <v>34197.510000000031</v>
      </c>
      <c r="J64" s="510"/>
      <c r="K64" s="376"/>
      <c r="L64" s="376"/>
      <c r="M64" s="415">
        <f>SUM(M54:M55,M46,M47:M50)</f>
        <v>34500.14203236351</v>
      </c>
      <c r="N64" s="378"/>
      <c r="O64" s="259">
        <f>M64-I64</f>
        <v>302.63203236347908</v>
      </c>
      <c r="P64" s="260">
        <f>IF(OR(I64=0,M64=0),"",(O64/I64))</f>
        <v>8.8495341433770698E-3</v>
      </c>
      <c r="Q64" s="233"/>
    </row>
    <row r="65" spans="1:19" x14ac:dyDescent="0.35">
      <c r="A65" s="227"/>
      <c r="B65" s="253" t="s">
        <v>55</v>
      </c>
      <c r="C65" s="253"/>
      <c r="D65" s="302"/>
      <c r="E65" s="253"/>
      <c r="F65" s="257"/>
      <c r="G65" s="309">
        <v>-0.189</v>
      </c>
      <c r="H65" s="310"/>
      <c r="I65" s="456"/>
      <c r="J65" s="511"/>
      <c r="K65" s="309">
        <f>$G65</f>
        <v>-0.189</v>
      </c>
      <c r="L65" s="310"/>
      <c r="M65" s="259"/>
      <c r="N65" s="313"/>
      <c r="O65" s="259">
        <f>M65-I65</f>
        <v>0</v>
      </c>
      <c r="P65" s="260" t="str">
        <f>IF(OR(I65=0,M65=0),"",(O65/I65))</f>
        <v/>
      </c>
      <c r="Q65" s="233"/>
    </row>
    <row r="66" spans="1:19" x14ac:dyDescent="0.35">
      <c r="A66" s="227"/>
      <c r="B66" s="441" t="s">
        <v>56</v>
      </c>
      <c r="C66" s="368"/>
      <c r="D66" s="369"/>
      <c r="E66" s="368"/>
      <c r="F66" s="374"/>
      <c r="G66" s="375">
        <v>0.13</v>
      </c>
      <c r="H66" s="376"/>
      <c r="I66" s="458">
        <f>I64*G66</f>
        <v>4445.6763000000046</v>
      </c>
      <c r="J66" s="511"/>
      <c r="K66" s="375">
        <v>0.13</v>
      </c>
      <c r="L66" s="376"/>
      <c r="M66" s="377">
        <f>M64*K66</f>
        <v>4485.0184642072563</v>
      </c>
      <c r="N66" s="378"/>
      <c r="O66" s="259">
        <f>M66-I66</f>
        <v>39.342164207251699</v>
      </c>
      <c r="P66" s="260">
        <f>IF(OR(I66=0,M66=0),"",(O66/I66))</f>
        <v>8.849534143376938E-3</v>
      </c>
      <c r="Q66" s="233"/>
    </row>
    <row r="67" spans="1:19" ht="15" thickBot="1" x14ac:dyDescent="0.4">
      <c r="A67" s="227"/>
      <c r="B67" s="560" t="s">
        <v>79</v>
      </c>
      <c r="C67" s="560"/>
      <c r="D67" s="560"/>
      <c r="E67" s="253"/>
      <c r="F67" s="416"/>
      <c r="G67" s="416"/>
      <c r="H67" s="416"/>
      <c r="I67" s="459">
        <f>SUM(I64:I66)</f>
        <v>38643.186300000038</v>
      </c>
      <c r="J67" s="511"/>
      <c r="K67" s="416"/>
      <c r="L67" s="416"/>
      <c r="M67" s="417">
        <f>SUM(M64:M66)</f>
        <v>38985.160496570767</v>
      </c>
      <c r="N67" s="418"/>
      <c r="O67" s="259">
        <f>M67-I67</f>
        <v>341.97419657072896</v>
      </c>
      <c r="P67" s="260">
        <f>IF(OR(I67=0,M67=0),"",(O67/I67))</f>
        <v>8.8495341433770074E-3</v>
      </c>
      <c r="Q67" s="233"/>
    </row>
    <row r="68" spans="1:19" ht="15" thickBot="1" x14ac:dyDescent="0.4">
      <c r="A68" s="227"/>
      <c r="B68" s="321"/>
      <c r="C68" s="322"/>
      <c r="D68" s="323"/>
      <c r="E68" s="322"/>
      <c r="F68" s="442"/>
      <c r="G68" s="443"/>
      <c r="H68" s="444"/>
      <c r="I68" s="509"/>
      <c r="J68" s="327"/>
      <c r="K68" s="443"/>
      <c r="L68" s="444"/>
      <c r="M68" s="445"/>
      <c r="N68" s="442"/>
      <c r="O68" s="328"/>
      <c r="P68" s="446"/>
      <c r="Q68" s="233"/>
    </row>
    <row r="69" spans="1:19" x14ac:dyDescent="0.35">
      <c r="A69" s="227"/>
      <c r="B69" s="227"/>
      <c r="C69" s="227"/>
      <c r="D69" s="228"/>
      <c r="E69" s="227"/>
      <c r="F69" s="227"/>
      <c r="G69" s="227"/>
      <c r="H69" s="227"/>
      <c r="I69" s="243"/>
      <c r="K69" s="227"/>
      <c r="L69" s="227"/>
      <c r="M69" s="243"/>
      <c r="N69" s="227"/>
      <c r="O69" s="227"/>
      <c r="P69" s="460"/>
      <c r="Q69" s="233"/>
    </row>
    <row r="70" spans="1:19" x14ac:dyDescent="0.35">
      <c r="A70" s="227"/>
      <c r="B70" s="241" t="s">
        <v>59</v>
      </c>
      <c r="C70" s="227"/>
      <c r="D70" s="228"/>
      <c r="E70" s="227"/>
      <c r="F70" s="227"/>
      <c r="G70" s="330">
        <v>2.9499999999999998E-2</v>
      </c>
      <c r="H70" s="227"/>
      <c r="I70" s="227"/>
      <c r="K70" s="330">
        <v>2.9499999999999998E-2</v>
      </c>
      <c r="L70" s="227"/>
      <c r="M70" s="227"/>
      <c r="N70" s="227"/>
      <c r="O70" s="227"/>
      <c r="P70" s="460"/>
      <c r="Q70" s="233"/>
      <c r="R70" s="233"/>
    </row>
    <row r="71" spans="1:19" x14ac:dyDescent="0.35">
      <c r="A71" s="227"/>
      <c r="B71" s="227"/>
      <c r="C71" s="227"/>
      <c r="D71" s="228"/>
      <c r="E71" s="227"/>
      <c r="F71" s="227"/>
      <c r="G71" s="227"/>
      <c r="H71" s="227"/>
      <c r="P71" s="461"/>
    </row>
    <row r="72" spans="1:19" ht="18" x14ac:dyDescent="0.4">
      <c r="A72" s="227"/>
      <c r="B72" s="550" t="s">
        <v>0</v>
      </c>
      <c r="C72" s="550"/>
      <c r="D72" s="550"/>
      <c r="E72" s="550"/>
      <c r="F72" s="550"/>
      <c r="G72" s="550"/>
      <c r="H72" s="550"/>
      <c r="I72" s="550"/>
    </row>
    <row r="73" spans="1:19" ht="18" x14ac:dyDescent="0.4">
      <c r="A73" s="227"/>
      <c r="B73" s="550" t="s">
        <v>1</v>
      </c>
      <c r="C73" s="550"/>
      <c r="D73" s="550"/>
      <c r="E73" s="550"/>
      <c r="F73" s="550"/>
      <c r="G73" s="550"/>
      <c r="H73" s="550"/>
      <c r="I73" s="550"/>
    </row>
    <row r="74" spans="1:19" x14ac:dyDescent="0.35">
      <c r="A74" s="227"/>
      <c r="B74" s="227"/>
      <c r="C74" s="227"/>
      <c r="D74" s="228"/>
      <c r="E74" s="227"/>
      <c r="F74" s="227"/>
      <c r="G74" s="227"/>
      <c r="H74" s="227"/>
    </row>
    <row r="75" spans="1:19" x14ac:dyDescent="0.35">
      <c r="A75" s="227"/>
      <c r="B75" s="227"/>
      <c r="C75" s="227"/>
      <c r="D75" s="228"/>
      <c r="E75" s="227"/>
      <c r="F75" s="227"/>
      <c r="G75" s="227"/>
      <c r="H75" s="227"/>
    </row>
    <row r="76" spans="1:19" ht="15.5" x14ac:dyDescent="0.35">
      <c r="A76" s="227"/>
      <c r="B76" s="229" t="s">
        <v>2</v>
      </c>
      <c r="C76" s="227"/>
      <c r="D76" s="386" t="s">
        <v>80</v>
      </c>
      <c r="E76" s="331"/>
      <c r="F76" s="331"/>
      <c r="G76" s="331"/>
      <c r="H76" s="331"/>
      <c r="I76" s="331"/>
    </row>
    <row r="77" spans="1:19" ht="15.5" x14ac:dyDescent="0.35">
      <c r="A77" s="227"/>
      <c r="B77" s="230"/>
      <c r="C77" s="227"/>
      <c r="D77" s="231"/>
      <c r="E77" s="231"/>
      <c r="F77" s="232"/>
      <c r="G77" s="232"/>
      <c r="H77" s="232"/>
      <c r="I77" s="232"/>
      <c r="J77" s="233"/>
      <c r="K77" s="233"/>
      <c r="L77" s="233"/>
      <c r="M77" s="232"/>
      <c r="N77" s="233"/>
      <c r="O77" s="233"/>
      <c r="P77" s="233"/>
      <c r="Q77" s="233"/>
      <c r="R77" s="233"/>
      <c r="S77" s="233"/>
    </row>
    <row r="78" spans="1:19" ht="15.5" x14ac:dyDescent="0.35">
      <c r="A78" s="227"/>
      <c r="B78" s="229" t="s">
        <v>4</v>
      </c>
      <c r="C78" s="227"/>
      <c r="D78" s="234" t="s">
        <v>68</v>
      </c>
      <c r="E78" s="231"/>
      <c r="F78" s="232"/>
      <c r="G78" s="425" t="s">
        <v>82</v>
      </c>
      <c r="H78" s="232"/>
      <c r="I78" s="235"/>
      <c r="J78" s="233"/>
      <c r="K78" s="236"/>
      <c r="L78" s="233"/>
      <c r="M78" s="235"/>
      <c r="N78" s="233"/>
      <c r="O78" s="237"/>
      <c r="P78" s="238"/>
      <c r="Q78" s="233"/>
      <c r="R78" s="233"/>
      <c r="S78" s="233"/>
    </row>
    <row r="79" spans="1:19" ht="15.5" x14ac:dyDescent="0.35">
      <c r="A79" s="227"/>
      <c r="B79" s="230"/>
      <c r="C79" s="227"/>
      <c r="D79" s="231"/>
      <c r="E79" s="231"/>
      <c r="F79" s="231"/>
      <c r="G79" s="429">
        <v>1800</v>
      </c>
      <c r="H79" s="427" t="s">
        <v>70</v>
      </c>
      <c r="I79" s="231"/>
    </row>
    <row r="80" spans="1:19" x14ac:dyDescent="0.35">
      <c r="A80" s="227"/>
      <c r="B80" s="239"/>
      <c r="C80" s="227"/>
      <c r="D80" s="240"/>
      <c r="E80" s="241"/>
      <c r="F80" s="227"/>
      <c r="G80" s="429">
        <v>2000</v>
      </c>
      <c r="H80" s="241" t="s">
        <v>71</v>
      </c>
      <c r="I80" s="227"/>
    </row>
    <row r="81" spans="1:19" x14ac:dyDescent="0.35">
      <c r="A81" s="227"/>
      <c r="B81" s="428"/>
      <c r="C81" s="227"/>
      <c r="D81" s="240" t="s">
        <v>6</v>
      </c>
      <c r="E81" s="227"/>
      <c r="F81" s="227"/>
      <c r="G81" s="429">
        <v>900000</v>
      </c>
      <c r="H81" s="427" t="s">
        <v>7</v>
      </c>
      <c r="I81" s="227"/>
      <c r="M81" s="430"/>
    </row>
    <row r="82" spans="1:19" s="21" customFormat="1" x14ac:dyDescent="0.35">
      <c r="A82" s="19"/>
      <c r="B82" s="45"/>
      <c r="C82" s="19"/>
      <c r="D82" s="53"/>
      <c r="E82" s="52"/>
      <c r="F82" s="19"/>
      <c r="G82" s="541" t="s">
        <v>8</v>
      </c>
      <c r="H82" s="552"/>
      <c r="I82" s="542"/>
      <c r="J82" s="19"/>
      <c r="K82" s="541" t="s">
        <v>9</v>
      </c>
      <c r="L82" s="552"/>
      <c r="M82" s="542"/>
      <c r="N82" s="19"/>
      <c r="O82" s="541" t="s">
        <v>10</v>
      </c>
      <c r="P82" s="542"/>
      <c r="Q82" s="39"/>
      <c r="R82" s="39"/>
    </row>
    <row r="83" spans="1:19" x14ac:dyDescent="0.35">
      <c r="A83" s="227"/>
      <c r="B83" s="244"/>
      <c r="C83" s="227"/>
      <c r="D83" s="543" t="s">
        <v>11</v>
      </c>
      <c r="E83" s="240"/>
      <c r="F83" s="227"/>
      <c r="G83" s="248" t="s">
        <v>12</v>
      </c>
      <c r="H83" s="246" t="s">
        <v>13</v>
      </c>
      <c r="I83" s="247" t="s">
        <v>14</v>
      </c>
      <c r="K83" s="248" t="s">
        <v>12</v>
      </c>
      <c r="L83" s="246" t="s">
        <v>13</v>
      </c>
      <c r="M83" s="247" t="s">
        <v>14</v>
      </c>
      <c r="N83" s="227"/>
      <c r="O83" s="545" t="s">
        <v>15</v>
      </c>
      <c r="P83" s="547" t="s">
        <v>16</v>
      </c>
      <c r="Q83" s="233"/>
      <c r="R83" s="233"/>
    </row>
    <row r="84" spans="1:19" x14ac:dyDescent="0.35">
      <c r="A84" s="227"/>
      <c r="B84" s="244"/>
      <c r="C84" s="227"/>
      <c r="D84" s="544"/>
      <c r="E84" s="240"/>
      <c r="F84" s="227"/>
      <c r="G84" s="251" t="s">
        <v>17</v>
      </c>
      <c r="H84" s="250"/>
      <c r="I84" s="250" t="s">
        <v>17</v>
      </c>
      <c r="K84" s="251" t="s">
        <v>17</v>
      </c>
      <c r="L84" s="250"/>
      <c r="M84" s="250" t="s">
        <v>17</v>
      </c>
      <c r="N84" s="227"/>
      <c r="O84" s="546"/>
      <c r="P84" s="548"/>
      <c r="Q84" s="233"/>
      <c r="R84" s="233"/>
    </row>
    <row r="85" spans="1:19" s="21" customFormat="1" x14ac:dyDescent="0.35">
      <c r="A85" s="19"/>
      <c r="B85" s="59" t="s">
        <v>18</v>
      </c>
      <c r="C85" s="60"/>
      <c r="D85" s="61" t="s">
        <v>19</v>
      </c>
      <c r="E85" s="60"/>
      <c r="F85" s="27"/>
      <c r="G85" s="62">
        <v>968.5</v>
      </c>
      <c r="H85" s="63">
        <v>1</v>
      </c>
      <c r="I85" s="64">
        <f t="shared" ref="I85:I92" si="16">H85*G85</f>
        <v>968.5</v>
      </c>
      <c r="J85" s="65"/>
      <c r="K85" s="62">
        <v>979.93</v>
      </c>
      <c r="L85" s="63">
        <v>1</v>
      </c>
      <c r="M85" s="64">
        <f t="shared" ref="M85:M92" si="17">L85*K85</f>
        <v>979.93</v>
      </c>
      <c r="N85" s="65"/>
      <c r="O85" s="66">
        <f t="shared" ref="O85:O119" si="18">M85-I85</f>
        <v>11.42999999999995</v>
      </c>
      <c r="P85" s="67">
        <f t="shared" ref="P85:P119" si="19">IF(OR(I85=0,M85=0),"",(O85/I85))</f>
        <v>1.1801755291688126E-2</v>
      </c>
      <c r="Q85" s="68"/>
      <c r="R85" s="68"/>
      <c r="S85" s="69"/>
    </row>
    <row r="86" spans="1:19" x14ac:dyDescent="0.35">
      <c r="A86" s="227"/>
      <c r="B86" s="252" t="s">
        <v>22</v>
      </c>
      <c r="C86" s="253"/>
      <c r="D86" s="254" t="s">
        <v>72</v>
      </c>
      <c r="E86" s="253"/>
      <c r="F86" s="255"/>
      <c r="G86" s="290">
        <v>-0.32440000000000002</v>
      </c>
      <c r="H86" s="349">
        <f>$G$80</f>
        <v>2000</v>
      </c>
      <c r="I86" s="258">
        <f t="shared" si="16"/>
        <v>-648.80000000000007</v>
      </c>
      <c r="K86" s="290">
        <v>0</v>
      </c>
      <c r="L86" s="349">
        <f>$G$80</f>
        <v>2000</v>
      </c>
      <c r="M86" s="258">
        <f t="shared" si="17"/>
        <v>0</v>
      </c>
      <c r="N86" s="255"/>
      <c r="O86" s="259">
        <f t="shared" si="18"/>
        <v>648.80000000000007</v>
      </c>
      <c r="P86" s="260" t="str">
        <f t="shared" si="19"/>
        <v/>
      </c>
      <c r="Q86" s="233"/>
      <c r="R86" s="233"/>
    </row>
    <row r="87" spans="1:19" x14ac:dyDescent="0.35">
      <c r="A87" s="227"/>
      <c r="B87" s="252" t="s">
        <v>23</v>
      </c>
      <c r="C87" s="253"/>
      <c r="D87" s="254" t="s">
        <v>72</v>
      </c>
      <c r="E87" s="253"/>
      <c r="F87" s="255"/>
      <c r="G87" s="290">
        <v>-5.1999999999999998E-2</v>
      </c>
      <c r="H87" s="349">
        <f>$G$80</f>
        <v>2000</v>
      </c>
      <c r="I87" s="258">
        <f t="shared" si="16"/>
        <v>-104</v>
      </c>
      <c r="K87" s="290">
        <v>0</v>
      </c>
      <c r="L87" s="349">
        <f>$G$80</f>
        <v>2000</v>
      </c>
      <c r="M87" s="258">
        <f t="shared" si="17"/>
        <v>0</v>
      </c>
      <c r="N87" s="255"/>
      <c r="O87" s="259">
        <f t="shared" si="18"/>
        <v>104</v>
      </c>
      <c r="P87" s="260" t="str">
        <f t="shared" si="19"/>
        <v/>
      </c>
      <c r="Q87" s="233"/>
      <c r="R87" s="233"/>
    </row>
    <row r="88" spans="1:19" x14ac:dyDescent="0.35">
      <c r="A88" s="227"/>
      <c r="B88" s="252" t="s">
        <v>24</v>
      </c>
      <c r="C88" s="253"/>
      <c r="D88" s="254" t="s">
        <v>72</v>
      </c>
      <c r="E88" s="253"/>
      <c r="F88" s="255"/>
      <c r="G88" s="290">
        <v>-5.9999999999999995E-4</v>
      </c>
      <c r="H88" s="349">
        <f>$G$80</f>
        <v>2000</v>
      </c>
      <c r="I88" s="258">
        <f t="shared" si="16"/>
        <v>-1.2</v>
      </c>
      <c r="K88" s="290">
        <v>-5.9999999999999995E-4</v>
      </c>
      <c r="L88" s="349">
        <f>$G$80</f>
        <v>2000</v>
      </c>
      <c r="M88" s="258">
        <f t="shared" si="17"/>
        <v>-1.2</v>
      </c>
      <c r="N88" s="255"/>
      <c r="O88" s="259">
        <f t="shared" si="18"/>
        <v>0</v>
      </c>
      <c r="P88" s="260">
        <f t="shared" si="19"/>
        <v>0</v>
      </c>
      <c r="Q88" s="233"/>
      <c r="R88" s="233"/>
    </row>
    <row r="89" spans="1:19" x14ac:dyDescent="0.35">
      <c r="A89" s="227"/>
      <c r="B89" s="252" t="s">
        <v>25</v>
      </c>
      <c r="C89" s="253"/>
      <c r="D89" s="254" t="s">
        <v>72</v>
      </c>
      <c r="E89" s="253"/>
      <c r="F89" s="255"/>
      <c r="G89" s="290">
        <v>0</v>
      </c>
      <c r="H89" s="349">
        <f>$G$80</f>
        <v>2000</v>
      </c>
      <c r="I89" s="258">
        <f t="shared" si="16"/>
        <v>0</v>
      </c>
      <c r="K89" s="290">
        <v>-0.2757</v>
      </c>
      <c r="L89" s="349">
        <f>$G$80</f>
        <v>2000</v>
      </c>
      <c r="M89" s="258">
        <f t="shared" si="17"/>
        <v>-551.4</v>
      </c>
      <c r="N89" s="255"/>
      <c r="O89" s="259">
        <f t="shared" si="18"/>
        <v>-551.4</v>
      </c>
      <c r="P89" s="260" t="str">
        <f t="shared" si="19"/>
        <v/>
      </c>
      <c r="Q89" s="233"/>
      <c r="R89" s="233"/>
    </row>
    <row r="90" spans="1:19" x14ac:dyDescent="0.35">
      <c r="A90" s="227"/>
      <c r="B90" s="252" t="s">
        <v>73</v>
      </c>
      <c r="C90" s="253"/>
      <c r="D90" s="254" t="s">
        <v>72</v>
      </c>
      <c r="E90" s="253"/>
      <c r="F90" s="255"/>
      <c r="G90" s="290">
        <v>-5.2699999999999997E-2</v>
      </c>
      <c r="H90" s="349">
        <f>$G$80</f>
        <v>2000</v>
      </c>
      <c r="I90" s="258">
        <f t="shared" si="16"/>
        <v>-105.39999999999999</v>
      </c>
      <c r="K90" s="290">
        <v>-5.2699999999999997E-2</v>
      </c>
      <c r="L90" s="349">
        <f>$G$80</f>
        <v>2000</v>
      </c>
      <c r="M90" s="258">
        <f t="shared" si="17"/>
        <v>-105.39999999999999</v>
      </c>
      <c r="N90" s="255"/>
      <c r="O90" s="259">
        <f t="shared" si="18"/>
        <v>0</v>
      </c>
      <c r="P90" s="260">
        <f t="shared" si="19"/>
        <v>0</v>
      </c>
      <c r="Q90" s="233"/>
      <c r="R90" s="233"/>
    </row>
    <row r="91" spans="1:19" x14ac:dyDescent="0.35">
      <c r="A91" s="227"/>
      <c r="B91" s="252" t="s">
        <v>27</v>
      </c>
      <c r="C91" s="253"/>
      <c r="D91" s="254" t="s">
        <v>19</v>
      </c>
      <c r="E91" s="253"/>
      <c r="F91" s="255"/>
      <c r="G91" s="256">
        <v>-5.18</v>
      </c>
      <c r="H91" s="257">
        <v>1</v>
      </c>
      <c r="I91" s="258">
        <f t="shared" si="16"/>
        <v>-5.18</v>
      </c>
      <c r="J91" s="255"/>
      <c r="K91" s="256">
        <v>0</v>
      </c>
      <c r="L91" s="257">
        <v>1</v>
      </c>
      <c r="M91" s="258">
        <f t="shared" si="17"/>
        <v>0</v>
      </c>
      <c r="N91" s="255"/>
      <c r="O91" s="259">
        <f t="shared" si="18"/>
        <v>5.18</v>
      </c>
      <c r="P91" s="260" t="str">
        <f t="shared" si="19"/>
        <v/>
      </c>
      <c r="Q91" s="233"/>
      <c r="R91" s="233"/>
    </row>
    <row r="92" spans="1:19" x14ac:dyDescent="0.35">
      <c r="A92" s="227"/>
      <c r="B92" s="252" t="s">
        <v>27</v>
      </c>
      <c r="C92" s="253"/>
      <c r="D92" s="254" t="s">
        <v>72</v>
      </c>
      <c r="E92" s="253"/>
      <c r="F92" s="255"/>
      <c r="G92" s="290">
        <v>1.24E-2</v>
      </c>
      <c r="H92" s="349">
        <f t="shared" ref="H92" si="20">$G$18</f>
        <v>2000</v>
      </c>
      <c r="I92" s="258">
        <f t="shared" si="16"/>
        <v>24.8</v>
      </c>
      <c r="J92" s="255"/>
      <c r="K92" s="290">
        <v>0</v>
      </c>
      <c r="L92" s="349">
        <f t="shared" ref="L92" si="21">$G$18</f>
        <v>2000</v>
      </c>
      <c r="M92" s="258">
        <f t="shared" si="17"/>
        <v>0</v>
      </c>
      <c r="N92" s="255"/>
      <c r="O92" s="259">
        <f t="shared" si="18"/>
        <v>-24.8</v>
      </c>
      <c r="P92" s="260" t="str">
        <f t="shared" si="19"/>
        <v/>
      </c>
      <c r="Q92" s="233"/>
      <c r="R92" s="233"/>
    </row>
    <row r="93" spans="1:19" x14ac:dyDescent="0.35">
      <c r="A93" s="227"/>
      <c r="B93" s="252" t="s">
        <v>28</v>
      </c>
      <c r="C93" s="253"/>
      <c r="D93" s="254" t="s">
        <v>72</v>
      </c>
      <c r="E93" s="253"/>
      <c r="F93" s="255"/>
      <c r="G93" s="103">
        <v>6.8212999999999999</v>
      </c>
      <c r="H93" s="349">
        <f>$G$80</f>
        <v>2000</v>
      </c>
      <c r="I93" s="265">
        <f>H93*G93</f>
        <v>13642.6</v>
      </c>
      <c r="J93" s="255"/>
      <c r="K93" s="103">
        <v>6.9017999999999997</v>
      </c>
      <c r="L93" s="349">
        <f>$G$80</f>
        <v>2000</v>
      </c>
      <c r="M93" s="265">
        <f>L93*K93</f>
        <v>13803.599999999999</v>
      </c>
      <c r="N93" s="255"/>
      <c r="O93" s="259">
        <f t="shared" si="18"/>
        <v>160.99999999999818</v>
      </c>
      <c r="P93" s="260">
        <f t="shared" si="19"/>
        <v>1.180126955272442E-2</v>
      </c>
      <c r="Q93" s="233"/>
      <c r="R93" s="233"/>
    </row>
    <row r="94" spans="1:19" s="21" customFormat="1" x14ac:dyDescent="0.35">
      <c r="A94" s="19"/>
      <c r="B94" s="77" t="s">
        <v>30</v>
      </c>
      <c r="C94" s="60"/>
      <c r="D94" s="61" t="s">
        <v>72</v>
      </c>
      <c r="E94" s="60"/>
      <c r="F94" s="27"/>
      <c r="G94" s="431">
        <v>0.42770000000000002</v>
      </c>
      <c r="H94" s="76">
        <f>$G$80</f>
        <v>2000</v>
      </c>
      <c r="I94" s="64">
        <f t="shared" ref="I94" si="22">H94*G94</f>
        <v>855.40000000000009</v>
      </c>
      <c r="J94" s="65"/>
      <c r="K94" s="75">
        <v>0</v>
      </c>
      <c r="L94" s="76">
        <f>$G$80</f>
        <v>2000</v>
      </c>
      <c r="M94" s="64">
        <f t="shared" ref="M94" si="23">L94*K94</f>
        <v>0</v>
      </c>
      <c r="N94" s="65"/>
      <c r="O94" s="66">
        <f t="shared" si="18"/>
        <v>-855.40000000000009</v>
      </c>
      <c r="P94" s="67" t="str">
        <f t="shared" si="19"/>
        <v/>
      </c>
      <c r="Q94" s="68"/>
      <c r="R94" s="68"/>
      <c r="S94" s="69"/>
    </row>
    <row r="95" spans="1:19" x14ac:dyDescent="0.35">
      <c r="A95" s="227"/>
      <c r="B95" s="156" t="s">
        <v>31</v>
      </c>
      <c r="C95" s="395"/>
      <c r="D95" s="396"/>
      <c r="E95" s="395"/>
      <c r="F95" s="397"/>
      <c r="G95" s="398"/>
      <c r="H95" s="399"/>
      <c r="I95" s="400">
        <f>SUM(I85:I94)</f>
        <v>14626.72</v>
      </c>
      <c r="J95" s="397"/>
      <c r="K95" s="398"/>
      <c r="L95" s="399"/>
      <c r="M95" s="400">
        <f>SUM(M85:M94)</f>
        <v>14125.529999999999</v>
      </c>
      <c r="N95" s="397"/>
      <c r="O95" s="401">
        <f t="shared" si="18"/>
        <v>-501.19000000000051</v>
      </c>
      <c r="P95" s="402">
        <f t="shared" si="19"/>
        <v>-3.4265371867376999E-2</v>
      </c>
      <c r="Q95" s="233"/>
      <c r="R95" s="233"/>
    </row>
    <row r="96" spans="1:19" x14ac:dyDescent="0.35">
      <c r="A96" s="227"/>
      <c r="B96" s="71" t="s">
        <v>32</v>
      </c>
      <c r="C96" s="255"/>
      <c r="D96" s="254" t="s">
        <v>29</v>
      </c>
      <c r="E96" s="255"/>
      <c r="F96" s="255"/>
      <c r="G96" s="263">
        <v>0.26889999999999997</v>
      </c>
      <c r="H96" s="454">
        <f>$G$81*(1+G132)-$G$81</f>
        <v>26550.000000000116</v>
      </c>
      <c r="I96" s="265">
        <f>H96*G96</f>
        <v>7139.295000000031</v>
      </c>
      <c r="J96" s="255"/>
      <c r="K96" s="263">
        <v>0.26889999999999997</v>
      </c>
      <c r="L96" s="275">
        <f>$G$19*(1+K132)-$G$19</f>
        <v>26550.000000000116</v>
      </c>
      <c r="M96" s="265">
        <f>L96*K96</f>
        <v>7139.295000000031</v>
      </c>
      <c r="N96" s="255"/>
      <c r="O96" s="259">
        <f t="shared" si="18"/>
        <v>0</v>
      </c>
      <c r="P96" s="260">
        <f t="shared" si="19"/>
        <v>0</v>
      </c>
      <c r="Q96" s="233"/>
      <c r="R96" s="233"/>
    </row>
    <row r="97" spans="1:19" s="21" customFormat="1" x14ac:dyDescent="0.35">
      <c r="A97" s="19"/>
      <c r="B97" s="77" t="s">
        <v>33</v>
      </c>
      <c r="C97" s="60"/>
      <c r="D97" s="61" t="s">
        <v>72</v>
      </c>
      <c r="E97" s="60"/>
      <c r="F97" s="27"/>
      <c r="G97" s="432">
        <v>7.0900000000000005E-2</v>
      </c>
      <c r="H97" s="76">
        <f t="shared" ref="H97:H102" si="24">$G$18</f>
        <v>2000</v>
      </c>
      <c r="I97" s="74">
        <f>H97*G97</f>
        <v>141.80000000000001</v>
      </c>
      <c r="J97" s="65"/>
      <c r="K97" s="88"/>
      <c r="L97" s="89"/>
      <c r="M97" s="265">
        <f t="shared" ref="M97:M104" si="25">L97*K97</f>
        <v>0</v>
      </c>
      <c r="N97" s="65"/>
      <c r="O97" s="259">
        <f t="shared" si="18"/>
        <v>-141.80000000000001</v>
      </c>
      <c r="P97" s="260" t="str">
        <f t="shared" si="19"/>
        <v/>
      </c>
      <c r="Q97" s="68"/>
      <c r="R97" s="68"/>
      <c r="S97" s="69"/>
    </row>
    <row r="98" spans="1:19" s="21" customFormat="1" x14ac:dyDescent="0.35">
      <c r="A98" s="19"/>
      <c r="B98" s="77" t="s">
        <v>34</v>
      </c>
      <c r="C98" s="60"/>
      <c r="D98" s="61" t="s">
        <v>72</v>
      </c>
      <c r="E98" s="60"/>
      <c r="F98" s="27"/>
      <c r="G98" s="432">
        <v>0.2757</v>
      </c>
      <c r="H98" s="76">
        <f t="shared" si="24"/>
        <v>2000</v>
      </c>
      <c r="I98" s="74">
        <f t="shared" ref="I98" si="26">H98*G98</f>
        <v>551.4</v>
      </c>
      <c r="J98" s="65"/>
      <c r="K98" s="88"/>
      <c r="L98" s="89"/>
      <c r="M98" s="265">
        <f t="shared" si="25"/>
        <v>0</v>
      </c>
      <c r="N98" s="65"/>
      <c r="O98" s="259">
        <f t="shared" si="18"/>
        <v>-551.4</v>
      </c>
      <c r="P98" s="260" t="str">
        <f t="shared" si="19"/>
        <v/>
      </c>
      <c r="Q98" s="68"/>
      <c r="R98" s="68"/>
      <c r="S98" s="69"/>
    </row>
    <row r="99" spans="1:19" s="21" customFormat="1" x14ac:dyDescent="0.35">
      <c r="A99" s="19"/>
      <c r="B99" s="77" t="s">
        <v>74</v>
      </c>
      <c r="C99" s="60"/>
      <c r="D99" s="61" t="s">
        <v>72</v>
      </c>
      <c r="E99" s="60"/>
      <c r="F99" s="27"/>
      <c r="G99" s="432">
        <v>7.5999999999999998E-2</v>
      </c>
      <c r="H99" s="76">
        <f t="shared" si="24"/>
        <v>2000</v>
      </c>
      <c r="I99" s="74">
        <f>H99*G99</f>
        <v>152</v>
      </c>
      <c r="J99" s="65"/>
      <c r="K99" s="88"/>
      <c r="L99" s="89"/>
      <c r="M99" s="265">
        <f t="shared" si="25"/>
        <v>0</v>
      </c>
      <c r="N99" s="65"/>
      <c r="O99" s="259">
        <f t="shared" si="18"/>
        <v>-152</v>
      </c>
      <c r="P99" s="260" t="str">
        <f t="shared" si="19"/>
        <v/>
      </c>
      <c r="Q99" s="68"/>
      <c r="R99" s="68"/>
      <c r="S99" s="69"/>
    </row>
    <row r="100" spans="1:19" s="21" customFormat="1" x14ac:dyDescent="0.35">
      <c r="A100" s="19"/>
      <c r="B100" s="77" t="s">
        <v>75</v>
      </c>
      <c r="C100" s="60"/>
      <c r="D100" s="61" t="s">
        <v>72</v>
      </c>
      <c r="E100" s="60"/>
      <c r="F100" s="27"/>
      <c r="G100" s="432">
        <v>-0.10199999999999999</v>
      </c>
      <c r="H100" s="76">
        <f t="shared" si="24"/>
        <v>2000</v>
      </c>
      <c r="I100" s="74">
        <f>H100*G100</f>
        <v>-204</v>
      </c>
      <c r="J100" s="65"/>
      <c r="K100" s="88"/>
      <c r="L100" s="89"/>
      <c r="M100" s="265">
        <f t="shared" si="25"/>
        <v>0</v>
      </c>
      <c r="N100" s="65"/>
      <c r="O100" s="259">
        <f t="shared" si="18"/>
        <v>204</v>
      </c>
      <c r="P100" s="260" t="str">
        <f t="shared" si="19"/>
        <v/>
      </c>
      <c r="Q100" s="68"/>
      <c r="R100" s="68"/>
      <c r="S100" s="69"/>
    </row>
    <row r="101" spans="1:19" s="21" customFormat="1" ht="15.75" customHeight="1" x14ac:dyDescent="0.35">
      <c r="A101" s="19"/>
      <c r="B101" s="77" t="s">
        <v>35</v>
      </c>
      <c r="C101" s="60"/>
      <c r="D101" s="61" t="s">
        <v>72</v>
      </c>
      <c r="E101" s="60"/>
      <c r="F101" s="27"/>
      <c r="G101" s="432">
        <v>-3.5200000000000002E-2</v>
      </c>
      <c r="H101" s="76">
        <f t="shared" si="24"/>
        <v>2000</v>
      </c>
      <c r="I101" s="74">
        <f>H101*G101</f>
        <v>-70.400000000000006</v>
      </c>
      <c r="J101" s="65"/>
      <c r="K101" s="88"/>
      <c r="L101" s="89"/>
      <c r="M101" s="265">
        <f t="shared" si="25"/>
        <v>0</v>
      </c>
      <c r="N101" s="65"/>
      <c r="O101" s="259">
        <f t="shared" si="18"/>
        <v>70.400000000000006</v>
      </c>
      <c r="P101" s="260" t="str">
        <f t="shared" si="19"/>
        <v/>
      </c>
      <c r="Q101" s="68"/>
      <c r="R101" s="68"/>
      <c r="S101" s="69"/>
    </row>
    <row r="102" spans="1:19" s="21" customFormat="1" ht="15" customHeight="1" x14ac:dyDescent="0.35">
      <c r="A102" s="19"/>
      <c r="B102" s="77" t="s">
        <v>36</v>
      </c>
      <c r="C102" s="60"/>
      <c r="D102" s="61" t="s">
        <v>72</v>
      </c>
      <c r="E102" s="60"/>
      <c r="F102" s="27"/>
      <c r="G102" s="432">
        <v>-6.4999999999999997E-3</v>
      </c>
      <c r="H102" s="76">
        <f t="shared" si="24"/>
        <v>2000</v>
      </c>
      <c r="I102" s="74">
        <f t="shared" ref="I102:I104" si="27">H102*G102</f>
        <v>-13</v>
      </c>
      <c r="J102" s="65"/>
      <c r="K102" s="88"/>
      <c r="L102" s="89"/>
      <c r="M102" s="265">
        <f t="shared" si="25"/>
        <v>0</v>
      </c>
      <c r="N102" s="65"/>
      <c r="O102" s="259">
        <f t="shared" si="18"/>
        <v>13</v>
      </c>
      <c r="P102" s="260" t="str">
        <f t="shared" si="19"/>
        <v/>
      </c>
      <c r="Q102" s="68"/>
      <c r="R102" s="68"/>
      <c r="S102" s="69"/>
    </row>
    <row r="103" spans="1:19" s="21" customFormat="1" x14ac:dyDescent="0.35">
      <c r="A103" s="19"/>
      <c r="B103" s="77" t="s">
        <v>37</v>
      </c>
      <c r="C103" s="60"/>
      <c r="D103" s="61" t="s">
        <v>29</v>
      </c>
      <c r="E103" s="60"/>
      <c r="F103" s="27"/>
      <c r="G103" s="88">
        <v>2.3900000000000002E-3</v>
      </c>
      <c r="H103" s="76">
        <f>+$G$81</f>
        <v>900000</v>
      </c>
      <c r="I103" s="74">
        <f t="shared" si="27"/>
        <v>2151</v>
      </c>
      <c r="J103" s="65"/>
      <c r="K103" s="88"/>
      <c r="L103" s="89"/>
      <c r="M103" s="265">
        <f t="shared" si="25"/>
        <v>0</v>
      </c>
      <c r="N103" s="65"/>
      <c r="O103" s="259">
        <f t="shared" si="18"/>
        <v>-2151</v>
      </c>
      <c r="P103" s="260" t="str">
        <f t="shared" si="19"/>
        <v/>
      </c>
      <c r="Q103" s="68"/>
      <c r="R103" s="68"/>
      <c r="S103" s="69"/>
    </row>
    <row r="104" spans="1:19" s="21" customFormat="1" x14ac:dyDescent="0.35">
      <c r="A104" s="19"/>
      <c r="B104" s="462" t="s">
        <v>38</v>
      </c>
      <c r="C104" s="60"/>
      <c r="D104" s="61" t="s">
        <v>29</v>
      </c>
      <c r="E104" s="60"/>
      <c r="F104" s="27"/>
      <c r="G104" s="88">
        <v>-1.5900000000000001E-3</v>
      </c>
      <c r="H104" s="76">
        <f>+$G$81</f>
        <v>900000</v>
      </c>
      <c r="I104" s="74">
        <f t="shared" si="27"/>
        <v>-1431</v>
      </c>
      <c r="J104" s="65"/>
      <c r="K104" s="88"/>
      <c r="L104" s="89"/>
      <c r="M104" s="265">
        <f t="shared" si="25"/>
        <v>0</v>
      </c>
      <c r="N104" s="65"/>
      <c r="O104" s="259">
        <f t="shared" si="18"/>
        <v>1431</v>
      </c>
      <c r="P104" s="260" t="str">
        <f t="shared" si="19"/>
        <v/>
      </c>
      <c r="Q104" s="68"/>
      <c r="R104" s="68"/>
      <c r="S104" s="69"/>
    </row>
    <row r="105" spans="1:19" x14ac:dyDescent="0.35">
      <c r="A105" s="227"/>
      <c r="B105" s="463" t="s">
        <v>39</v>
      </c>
      <c r="C105" s="404"/>
      <c r="D105" s="405"/>
      <c r="E105" s="404"/>
      <c r="F105" s="397"/>
      <c r="G105" s="406"/>
      <c r="H105" s="407"/>
      <c r="I105" s="408">
        <f>SUM(I96:I104)+I95</f>
        <v>23043.815000000031</v>
      </c>
      <c r="K105" s="406"/>
      <c r="L105" s="407"/>
      <c r="M105" s="408">
        <f>SUM(M96:M104)+M95</f>
        <v>21264.82500000003</v>
      </c>
      <c r="N105" s="397"/>
      <c r="O105" s="401">
        <f t="shared" si="18"/>
        <v>-1778.9900000000016</v>
      </c>
      <c r="P105" s="402">
        <f t="shared" si="19"/>
        <v>-7.7200324685821303E-2</v>
      </c>
      <c r="Q105" s="233"/>
      <c r="R105" s="233"/>
    </row>
    <row r="106" spans="1:19" x14ac:dyDescent="0.35">
      <c r="A106" s="227"/>
      <c r="B106" s="255" t="s">
        <v>40</v>
      </c>
      <c r="C106" s="255"/>
      <c r="D106" s="254" t="s">
        <v>76</v>
      </c>
      <c r="E106" s="255"/>
      <c r="F106" s="255"/>
      <c r="G106" s="103">
        <v>2.6113</v>
      </c>
      <c r="H106" s="454">
        <f>+$G$79</f>
        <v>1800</v>
      </c>
      <c r="I106" s="265">
        <f>H106*G106</f>
        <v>4700.34</v>
      </c>
      <c r="K106" s="103">
        <v>3.3132198061852578</v>
      </c>
      <c r="L106" s="454">
        <f>+$G$79</f>
        <v>1800</v>
      </c>
      <c r="M106" s="265">
        <f>L106*K106</f>
        <v>5963.7956511334642</v>
      </c>
      <c r="N106" s="255"/>
      <c r="O106" s="259">
        <f t="shared" si="18"/>
        <v>1263.455651133464</v>
      </c>
      <c r="P106" s="260">
        <f t="shared" si="19"/>
        <v>0.26880090613305929</v>
      </c>
      <c r="Q106" s="233"/>
      <c r="R106" s="233"/>
    </row>
    <row r="107" spans="1:19" x14ac:dyDescent="0.35">
      <c r="A107" s="227"/>
      <c r="B107" s="464" t="s">
        <v>41</v>
      </c>
      <c r="C107" s="255"/>
      <c r="D107" s="254" t="s">
        <v>76</v>
      </c>
      <c r="E107" s="255"/>
      <c r="F107" s="255"/>
      <c r="G107" s="103">
        <v>2.1371000000000002</v>
      </c>
      <c r="H107" s="454">
        <f>+$G$79</f>
        <v>1800</v>
      </c>
      <c r="I107" s="265">
        <f>H107*G107</f>
        <v>3846.78</v>
      </c>
      <c r="K107" s="103">
        <v>2.2379702117944551</v>
      </c>
      <c r="L107" s="454">
        <f>+$G$79</f>
        <v>1800</v>
      </c>
      <c r="M107" s="265">
        <f>L107*K107</f>
        <v>4028.3463812300192</v>
      </c>
      <c r="N107" s="255"/>
      <c r="O107" s="259">
        <f t="shared" si="18"/>
        <v>181.56638123001903</v>
      </c>
      <c r="P107" s="260">
        <f t="shared" si="19"/>
        <v>4.7199575028990227E-2</v>
      </c>
      <c r="Q107" s="233"/>
      <c r="R107" s="233"/>
    </row>
    <row r="108" spans="1:19" x14ac:dyDescent="0.35">
      <c r="A108" s="227"/>
      <c r="B108" s="463" t="s">
        <v>42</v>
      </c>
      <c r="C108" s="395"/>
      <c r="D108" s="409"/>
      <c r="E108" s="395"/>
      <c r="F108" s="410"/>
      <c r="G108" s="411"/>
      <c r="H108" s="433"/>
      <c r="I108" s="408">
        <f>SUM(I105:I107)</f>
        <v>31590.93500000003</v>
      </c>
      <c r="K108" s="411"/>
      <c r="L108" s="433"/>
      <c r="M108" s="408">
        <f>SUM(M105:M107)</f>
        <v>31256.967032363511</v>
      </c>
      <c r="N108" s="410"/>
      <c r="O108" s="401">
        <f t="shared" si="18"/>
        <v>-333.96796763651946</v>
      </c>
      <c r="P108" s="402">
        <f t="shared" si="19"/>
        <v>-1.0571639226142536E-2</v>
      </c>
      <c r="Q108" s="233"/>
      <c r="R108" s="233"/>
    </row>
    <row r="109" spans="1:19" x14ac:dyDescent="0.35">
      <c r="A109" s="227"/>
      <c r="B109" s="253" t="s">
        <v>62</v>
      </c>
      <c r="C109" s="253"/>
      <c r="D109" s="254" t="s">
        <v>29</v>
      </c>
      <c r="E109" s="253"/>
      <c r="F109" s="255"/>
      <c r="G109" s="290">
        <v>3.0000000000000001E-3</v>
      </c>
      <c r="H109" s="434">
        <f>+$G$81*(1+G132)</f>
        <v>926550.00000000012</v>
      </c>
      <c r="I109" s="258">
        <f t="shared" ref="I109:I119" si="28">H109*G109</f>
        <v>2779.6500000000005</v>
      </c>
      <c r="K109" s="290">
        <v>3.0000000000000001E-3</v>
      </c>
      <c r="L109" s="434">
        <f>+$G$81*(1+K132)</f>
        <v>926550.00000000012</v>
      </c>
      <c r="M109" s="258">
        <f t="shared" ref="M109:M119" si="29">L109*K109</f>
        <v>2779.6500000000005</v>
      </c>
      <c r="N109" s="255"/>
      <c r="O109" s="259">
        <f t="shared" si="18"/>
        <v>0</v>
      </c>
      <c r="P109" s="260">
        <f t="shared" si="19"/>
        <v>0</v>
      </c>
      <c r="Q109" s="233"/>
      <c r="R109" s="233"/>
    </row>
    <row r="110" spans="1:19" x14ac:dyDescent="0.35">
      <c r="A110" s="227"/>
      <c r="B110" s="253" t="s">
        <v>63</v>
      </c>
      <c r="C110" s="253"/>
      <c r="D110" s="254" t="s">
        <v>29</v>
      </c>
      <c r="E110" s="253"/>
      <c r="F110" s="255"/>
      <c r="G110" s="290">
        <v>5.0000000000000001E-4</v>
      </c>
      <c r="H110" s="434">
        <f>+H109</f>
        <v>926550.00000000012</v>
      </c>
      <c r="I110" s="258">
        <f t="shared" si="28"/>
        <v>463.27500000000009</v>
      </c>
      <c r="K110" s="290">
        <v>5.0000000000000001E-4</v>
      </c>
      <c r="L110" s="434">
        <f>+L109</f>
        <v>926550.00000000012</v>
      </c>
      <c r="M110" s="258">
        <f t="shared" si="29"/>
        <v>463.27500000000009</v>
      </c>
      <c r="N110" s="255"/>
      <c r="O110" s="259">
        <f t="shared" si="18"/>
        <v>0</v>
      </c>
      <c r="P110" s="260">
        <f t="shared" si="19"/>
        <v>0</v>
      </c>
      <c r="Q110" s="233"/>
      <c r="R110" s="233"/>
    </row>
    <row r="111" spans="1:19" x14ac:dyDescent="0.35">
      <c r="A111" s="227"/>
      <c r="B111" s="253" t="s">
        <v>45</v>
      </c>
      <c r="C111" s="253"/>
      <c r="D111" s="254" t="s">
        <v>29</v>
      </c>
      <c r="E111" s="253"/>
      <c r="F111" s="255"/>
      <c r="G111" s="290">
        <v>4.0000000000000002E-4</v>
      </c>
      <c r="H111" s="434">
        <f>+H110</f>
        <v>926550.00000000012</v>
      </c>
      <c r="I111" s="258">
        <f t="shared" si="28"/>
        <v>370.62000000000006</v>
      </c>
      <c r="K111" s="290">
        <v>4.0000000000000002E-4</v>
      </c>
      <c r="L111" s="434">
        <f>+L110</f>
        <v>926550.00000000012</v>
      </c>
      <c r="M111" s="258">
        <f t="shared" si="29"/>
        <v>370.62000000000006</v>
      </c>
      <c r="N111" s="255"/>
      <c r="O111" s="259">
        <f t="shared" si="18"/>
        <v>0</v>
      </c>
      <c r="P111" s="260">
        <f t="shared" si="19"/>
        <v>0</v>
      </c>
      <c r="Q111" s="233"/>
      <c r="R111" s="233"/>
    </row>
    <row r="112" spans="1:19" x14ac:dyDescent="0.35">
      <c r="A112" s="227"/>
      <c r="B112" s="253" t="s">
        <v>64</v>
      </c>
      <c r="C112" s="253"/>
      <c r="D112" s="254" t="s">
        <v>19</v>
      </c>
      <c r="E112" s="253"/>
      <c r="F112" s="255"/>
      <c r="G112" s="262">
        <v>0.25</v>
      </c>
      <c r="H112" s="261">
        <v>1</v>
      </c>
      <c r="I112" s="265">
        <f t="shared" si="28"/>
        <v>0.25</v>
      </c>
      <c r="K112" s="262">
        <v>0.25</v>
      </c>
      <c r="L112" s="261">
        <v>1</v>
      </c>
      <c r="M112" s="265">
        <f t="shared" si="29"/>
        <v>0.25</v>
      </c>
      <c r="N112" s="255"/>
      <c r="O112" s="259">
        <f t="shared" si="18"/>
        <v>0</v>
      </c>
      <c r="P112" s="260">
        <f t="shared" si="19"/>
        <v>0</v>
      </c>
      <c r="Q112" s="233"/>
      <c r="R112" s="233"/>
    </row>
    <row r="113" spans="1:19" s="21" customFormat="1" x14ac:dyDescent="0.35">
      <c r="A113" s="19"/>
      <c r="B113" s="60" t="s">
        <v>47</v>
      </c>
      <c r="C113" s="60"/>
      <c r="D113" s="61" t="s">
        <v>29</v>
      </c>
      <c r="E113" s="60"/>
      <c r="F113" s="27"/>
      <c r="G113" s="103">
        <v>8.2000000000000003E-2</v>
      </c>
      <c r="H113" s="89">
        <f>D134*$G$81</f>
        <v>576000</v>
      </c>
      <c r="I113" s="74">
        <f t="shared" si="28"/>
        <v>47232</v>
      </c>
      <c r="J113" s="65"/>
      <c r="K113" s="103">
        <v>8.2000000000000003E-2</v>
      </c>
      <c r="L113" s="89">
        <f>+$H113</f>
        <v>576000</v>
      </c>
      <c r="M113" s="74">
        <f t="shared" si="29"/>
        <v>47232</v>
      </c>
      <c r="N113" s="65"/>
      <c r="O113" s="66">
        <f t="shared" si="18"/>
        <v>0</v>
      </c>
      <c r="P113" s="67">
        <f t="shared" si="19"/>
        <v>0</v>
      </c>
      <c r="Q113" s="68"/>
      <c r="R113" s="68"/>
      <c r="S113" s="69"/>
    </row>
    <row r="114" spans="1:19" s="21" customFormat="1" x14ac:dyDescent="0.35">
      <c r="A114" s="19"/>
      <c r="B114" s="60" t="s">
        <v>48</v>
      </c>
      <c r="C114" s="60"/>
      <c r="D114" s="61" t="s">
        <v>29</v>
      </c>
      <c r="E114" s="60"/>
      <c r="F114" s="27"/>
      <c r="G114" s="103">
        <v>0.113</v>
      </c>
      <c r="H114" s="89">
        <f t="shared" ref="H114:H115" si="30">D135*$G$81</f>
        <v>162000</v>
      </c>
      <c r="I114" s="74">
        <f t="shared" si="28"/>
        <v>18306</v>
      </c>
      <c r="J114" s="65"/>
      <c r="K114" s="103">
        <v>0.113</v>
      </c>
      <c r="L114" s="89">
        <f t="shared" ref="L114:L115" si="31">+$H114</f>
        <v>162000</v>
      </c>
      <c r="M114" s="74">
        <f t="shared" si="29"/>
        <v>18306</v>
      </c>
      <c r="N114" s="65"/>
      <c r="O114" s="66">
        <f t="shared" si="18"/>
        <v>0</v>
      </c>
      <c r="P114" s="67">
        <f t="shared" si="19"/>
        <v>0</v>
      </c>
      <c r="Q114" s="68"/>
      <c r="R114" s="68"/>
      <c r="S114" s="69"/>
    </row>
    <row r="115" spans="1:19" s="21" customFormat="1" x14ac:dyDescent="0.35">
      <c r="A115" s="19"/>
      <c r="B115" s="60" t="s">
        <v>49</v>
      </c>
      <c r="C115" s="60"/>
      <c r="D115" s="61" t="s">
        <v>29</v>
      </c>
      <c r="E115" s="60"/>
      <c r="F115" s="27"/>
      <c r="G115" s="103">
        <v>0.17</v>
      </c>
      <c r="H115" s="89">
        <f t="shared" si="30"/>
        <v>162000</v>
      </c>
      <c r="I115" s="74">
        <f t="shared" si="28"/>
        <v>27540.000000000004</v>
      </c>
      <c r="J115" s="65"/>
      <c r="K115" s="103">
        <v>0.17</v>
      </c>
      <c r="L115" s="89">
        <f t="shared" si="31"/>
        <v>162000</v>
      </c>
      <c r="M115" s="74">
        <f t="shared" si="29"/>
        <v>27540.000000000004</v>
      </c>
      <c r="N115" s="65"/>
      <c r="O115" s="66">
        <f t="shared" si="18"/>
        <v>0</v>
      </c>
      <c r="P115" s="67">
        <f t="shared" si="19"/>
        <v>0</v>
      </c>
      <c r="Q115" s="68"/>
      <c r="R115" s="68"/>
      <c r="S115" s="69"/>
    </row>
    <row r="116" spans="1:19" s="21" customFormat="1" x14ac:dyDescent="0.35">
      <c r="A116" s="19"/>
      <c r="B116" s="60" t="s">
        <v>50</v>
      </c>
      <c r="C116" s="60"/>
      <c r="D116" s="61" t="s">
        <v>29</v>
      </c>
      <c r="E116" s="60"/>
      <c r="F116" s="27"/>
      <c r="G116" s="103">
        <v>9.8000000000000004E-2</v>
      </c>
      <c r="H116" s="414" t="b">
        <f>IF(AND($N$1=1, $G$19&gt;=750), 750, IF(AND($N$1=1, AND($G$19&lt;750, $G$19&gt;=0)), $G$19, IF(AND($N$1=2, $G$19&gt;=750), 750, IF(AND($N$1=2, AND($G$19&lt;750, $G$19&gt;=0)), $G$19))))</f>
        <v>0</v>
      </c>
      <c r="I116" s="74">
        <f t="shared" si="28"/>
        <v>0</v>
      </c>
      <c r="J116" s="65"/>
      <c r="K116" s="103">
        <v>9.8000000000000004E-2</v>
      </c>
      <c r="L116" s="89" t="b">
        <f>IF(AND($N$1=1, $G$81&gt;=750), 750, IF(AND($N$1=1, AND($G$81&lt;750, $G$81&gt;=0)), $G$81, IF(AND($N$1=2, $G$81&gt;=750), 750, IF(AND($N$1=2, AND($G$81&lt;750, $G$81&gt;=0)), $G$81))))</f>
        <v>0</v>
      </c>
      <c r="M116" s="74">
        <f t="shared" si="29"/>
        <v>0</v>
      </c>
      <c r="N116" s="65"/>
      <c r="O116" s="66">
        <f t="shared" si="18"/>
        <v>0</v>
      </c>
      <c r="P116" s="67" t="str">
        <f t="shared" si="19"/>
        <v/>
      </c>
      <c r="Q116" s="68"/>
      <c r="R116" s="68"/>
      <c r="S116" s="69"/>
    </row>
    <row r="117" spans="1:19" s="21" customFormat="1" x14ac:dyDescent="0.35">
      <c r="A117" s="19"/>
      <c r="B117" s="60" t="s">
        <v>51</v>
      </c>
      <c r="C117" s="60"/>
      <c r="D117" s="61" t="s">
        <v>29</v>
      </c>
      <c r="E117" s="60"/>
      <c r="F117" s="27"/>
      <c r="G117" s="103">
        <v>0.115</v>
      </c>
      <c r="H117" s="414" t="b">
        <f>IF(AND($N$1=1, $G$81&gt;=750), $G$81-750, IF(AND($N$1=1, AND($G$81&lt;750, $G$81&gt;=0)), 0, IF(AND($N$1=2, $G$81&gt;=750), $G$81-750, IF(AND($N$1=2, AND($G$81&lt;750, $G$81&gt;=0)), 0))))</f>
        <v>0</v>
      </c>
      <c r="I117" s="74">
        <f t="shared" si="28"/>
        <v>0</v>
      </c>
      <c r="J117" s="65"/>
      <c r="K117" s="103">
        <v>0.115</v>
      </c>
      <c r="L117" s="89" t="b">
        <f>IF(AND($N$1=1, $G$81&gt;=750), $G$81-750, IF(AND($N$1=1, AND($G$81&lt;750, $G$81&gt;=0)), 0, IF(AND($N$1=2, $G$81&gt;=750), $G$81-750, IF(AND($N$1=2, AND($G$81&lt;750, $G$81&gt;=0)), 0))))</f>
        <v>0</v>
      </c>
      <c r="M117" s="74">
        <f t="shared" si="29"/>
        <v>0</v>
      </c>
      <c r="N117" s="65"/>
      <c r="O117" s="66">
        <f t="shared" si="18"/>
        <v>0</v>
      </c>
      <c r="P117" s="67" t="str">
        <f t="shared" si="19"/>
        <v/>
      </c>
      <c r="Q117" s="68"/>
      <c r="R117" s="68"/>
      <c r="S117" s="69"/>
    </row>
    <row r="118" spans="1:19" s="21" customFormat="1" x14ac:dyDescent="0.35">
      <c r="A118" s="19"/>
      <c r="B118" s="60" t="s">
        <v>52</v>
      </c>
      <c r="C118" s="60"/>
      <c r="D118" s="61" t="s">
        <v>29</v>
      </c>
      <c r="E118" s="60"/>
      <c r="F118" s="27"/>
      <c r="G118" s="103">
        <v>0.26889999999999997</v>
      </c>
      <c r="H118" s="89">
        <v>0</v>
      </c>
      <c r="I118" s="74">
        <f t="shared" si="28"/>
        <v>0</v>
      </c>
      <c r="J118" s="65"/>
      <c r="K118" s="103">
        <v>0.26889999999999997</v>
      </c>
      <c r="L118" s="89">
        <v>0</v>
      </c>
      <c r="M118" s="74">
        <f t="shared" si="29"/>
        <v>0</v>
      </c>
      <c r="N118" s="65"/>
      <c r="O118" s="66">
        <f t="shared" si="18"/>
        <v>0</v>
      </c>
      <c r="P118" s="67" t="str">
        <f t="shared" si="19"/>
        <v/>
      </c>
      <c r="Q118" s="68"/>
      <c r="R118" s="68"/>
      <c r="S118" s="69"/>
    </row>
    <row r="119" spans="1:19" s="21" customFormat="1" ht="15" thickBot="1" x14ac:dyDescent="0.4">
      <c r="A119" s="19"/>
      <c r="B119" s="60" t="s">
        <v>53</v>
      </c>
      <c r="C119" s="60"/>
      <c r="D119" s="61" t="s">
        <v>29</v>
      </c>
      <c r="E119" s="60"/>
      <c r="F119" s="27"/>
      <c r="G119" s="103">
        <v>0.26889999999999997</v>
      </c>
      <c r="H119" s="89">
        <f>+$G$81</f>
        <v>900000</v>
      </c>
      <c r="I119" s="74">
        <f t="shared" si="28"/>
        <v>242009.99999999997</v>
      </c>
      <c r="J119" s="65"/>
      <c r="K119" s="103">
        <v>0.26889999999999997</v>
      </c>
      <c r="L119" s="89">
        <f>+$G$81</f>
        <v>900000</v>
      </c>
      <c r="M119" s="74">
        <f t="shared" si="29"/>
        <v>242009.99999999997</v>
      </c>
      <c r="N119" s="65"/>
      <c r="O119" s="66">
        <f t="shared" si="18"/>
        <v>0</v>
      </c>
      <c r="P119" s="67">
        <f t="shared" si="19"/>
        <v>0</v>
      </c>
      <c r="Q119" s="68"/>
      <c r="R119" s="68"/>
      <c r="S119" s="69"/>
    </row>
    <row r="120" spans="1:19" ht="15" thickBot="1" x14ac:dyDescent="0.4">
      <c r="A120" s="227"/>
      <c r="B120" s="292"/>
      <c r="C120" s="293"/>
      <c r="D120" s="294"/>
      <c r="E120" s="293"/>
      <c r="F120" s="295"/>
      <c r="G120" s="296"/>
      <c r="H120" s="297"/>
      <c r="I120" s="298"/>
      <c r="J120" s="298"/>
      <c r="K120" s="296"/>
      <c r="L120" s="297"/>
      <c r="M120" s="298"/>
      <c r="N120" s="295"/>
      <c r="O120" s="299"/>
      <c r="P120" s="300"/>
      <c r="Q120" s="233"/>
      <c r="R120" s="233"/>
    </row>
    <row r="121" spans="1:19" x14ac:dyDescent="0.35">
      <c r="A121" s="227"/>
      <c r="B121" s="301" t="s">
        <v>77</v>
      </c>
      <c r="C121" s="253"/>
      <c r="D121" s="302"/>
      <c r="E121" s="253"/>
      <c r="F121" s="303"/>
      <c r="G121" s="304"/>
      <c r="H121" s="304"/>
      <c r="I121" s="305">
        <f>SUM(I108:I112,I119)</f>
        <v>277214.73</v>
      </c>
      <c r="K121" s="304"/>
      <c r="L121" s="304"/>
      <c r="M121" s="305">
        <f>SUM(M108:M112,M119)</f>
        <v>276880.76203236351</v>
      </c>
      <c r="N121" s="306"/>
      <c r="O121" s="307">
        <f>M121-I121</f>
        <v>-333.96796763647581</v>
      </c>
      <c r="P121" s="308">
        <f>IF(OR(I121=0,M121=0),"",(O121/I121))</f>
        <v>-1.2047266306392732E-3</v>
      </c>
      <c r="Q121" s="233"/>
      <c r="R121" s="233"/>
    </row>
    <row r="122" spans="1:19" x14ac:dyDescent="0.35">
      <c r="A122" s="227"/>
      <c r="B122" s="301" t="s">
        <v>55</v>
      </c>
      <c r="C122" s="253"/>
      <c r="D122" s="302"/>
      <c r="E122" s="253"/>
      <c r="F122" s="303"/>
      <c r="G122" s="309">
        <f>G60</f>
        <v>-0.189</v>
      </c>
      <c r="H122" s="310"/>
      <c r="I122" s="259"/>
      <c r="K122" s="309">
        <f>$G122</f>
        <v>-0.189</v>
      </c>
      <c r="L122" s="310"/>
      <c r="M122" s="259"/>
      <c r="N122" s="306"/>
      <c r="O122" s="259">
        <f>M122-I122</f>
        <v>0</v>
      </c>
      <c r="P122" s="260" t="str">
        <f>IF(OR(I122=0,M122=0),"",(O122/I122))</f>
        <v/>
      </c>
      <c r="Q122" s="233"/>
      <c r="R122" s="233"/>
    </row>
    <row r="123" spans="1:19" x14ac:dyDescent="0.35">
      <c r="A123" s="227"/>
      <c r="B123" s="311" t="s">
        <v>56</v>
      </c>
      <c r="C123" s="253"/>
      <c r="D123" s="302"/>
      <c r="E123" s="253"/>
      <c r="F123" s="257"/>
      <c r="G123" s="312">
        <v>0.13</v>
      </c>
      <c r="H123" s="257"/>
      <c r="I123" s="259">
        <f>I121*G123</f>
        <v>36037.914899999996</v>
      </c>
      <c r="K123" s="312">
        <v>0.13</v>
      </c>
      <c r="L123" s="257"/>
      <c r="M123" s="259">
        <f>M121*K123</f>
        <v>35994.499064207259</v>
      </c>
      <c r="N123" s="313"/>
      <c r="O123" s="259">
        <f>M123-I123</f>
        <v>-43.415835792737198</v>
      </c>
      <c r="P123" s="260">
        <f>IF(OR(I123=0,M123=0),"",(O123/I123))</f>
        <v>-1.2047266306391439E-3</v>
      </c>
      <c r="Q123" s="233"/>
      <c r="R123" s="233"/>
    </row>
    <row r="124" spans="1:19" ht="15" thickBot="1" x14ac:dyDescent="0.4">
      <c r="A124" s="227"/>
      <c r="B124" s="553" t="s">
        <v>78</v>
      </c>
      <c r="C124" s="553"/>
      <c r="D124" s="553"/>
      <c r="E124" s="314"/>
      <c r="F124" s="315"/>
      <c r="G124" s="315"/>
      <c r="H124" s="315"/>
      <c r="I124" s="380">
        <f>SUM(I121:I123)</f>
        <v>313252.64489999996</v>
      </c>
      <c r="K124" s="315"/>
      <c r="L124" s="315"/>
      <c r="M124" s="380">
        <f>SUM(M121:M123)</f>
        <v>312875.26109657076</v>
      </c>
      <c r="N124" s="317"/>
      <c r="O124" s="318">
        <f>M124-I124</f>
        <v>-377.38380342919845</v>
      </c>
      <c r="P124" s="319">
        <f>IF(OR(I124=0,M124=0),"",(O124/I124))</f>
        <v>-1.204726630639212E-3</v>
      </c>
      <c r="Q124" s="233"/>
      <c r="R124" s="233"/>
    </row>
    <row r="125" spans="1:19" ht="15" thickBot="1" x14ac:dyDescent="0.4">
      <c r="A125" s="227"/>
      <c r="B125" s="440"/>
      <c r="C125" s="361"/>
      <c r="D125" s="362"/>
      <c r="E125" s="361"/>
      <c r="F125" s="363"/>
      <c r="G125" s="296"/>
      <c r="H125" s="364"/>
      <c r="I125" s="365"/>
      <c r="J125" s="365"/>
      <c r="K125" s="296"/>
      <c r="L125" s="364"/>
      <c r="M125" s="365"/>
      <c r="N125" s="381"/>
      <c r="O125" s="366"/>
      <c r="P125" s="300"/>
      <c r="Q125" s="233"/>
      <c r="R125" s="233"/>
    </row>
    <row r="126" spans="1:19" x14ac:dyDescent="0.35">
      <c r="A126" s="227"/>
      <c r="B126" s="368" t="s">
        <v>65</v>
      </c>
      <c r="C126" s="368"/>
      <c r="D126" s="369"/>
      <c r="E126" s="368"/>
      <c r="F126" s="374"/>
      <c r="G126" s="376"/>
      <c r="H126" s="376"/>
      <c r="I126" s="415">
        <f>SUM(I116:I117,I108,I109:I112)</f>
        <v>35204.730000000032</v>
      </c>
      <c r="K126" s="376"/>
      <c r="L126" s="376"/>
      <c r="M126" s="415">
        <f>SUM(M116:M117,M108,M109:M112)</f>
        <v>34870.762032363513</v>
      </c>
      <c r="N126" s="378"/>
      <c r="O126" s="259">
        <f>M126-I126</f>
        <v>-333.96796763651946</v>
      </c>
      <c r="P126" s="260">
        <f>IF(OR(I126=0,M126=0),"",(O126/I126))</f>
        <v>-9.4864516113749246E-3</v>
      </c>
      <c r="Q126" s="233"/>
    </row>
    <row r="127" spans="1:19" x14ac:dyDescent="0.35">
      <c r="A127" s="227"/>
      <c r="B127" s="253" t="s">
        <v>55</v>
      </c>
      <c r="C127" s="253"/>
      <c r="D127" s="302"/>
      <c r="E127" s="253"/>
      <c r="F127" s="257"/>
      <c r="G127" s="309">
        <f>G122</f>
        <v>-0.189</v>
      </c>
      <c r="H127" s="310"/>
      <c r="I127" s="259"/>
      <c r="K127" s="309">
        <f>$G127</f>
        <v>-0.189</v>
      </c>
      <c r="L127" s="310"/>
      <c r="M127" s="259"/>
      <c r="N127" s="313"/>
      <c r="O127" s="259">
        <f>M127-I127</f>
        <v>0</v>
      </c>
      <c r="P127" s="260" t="str">
        <f>IF(OR(I127=0,M127=0),"",(O127/I127))</f>
        <v/>
      </c>
      <c r="Q127" s="233"/>
    </row>
    <row r="128" spans="1:19" x14ac:dyDescent="0.35">
      <c r="A128" s="227"/>
      <c r="B128" s="441" t="s">
        <v>56</v>
      </c>
      <c r="C128" s="368"/>
      <c r="D128" s="369"/>
      <c r="E128" s="368"/>
      <c r="F128" s="374"/>
      <c r="G128" s="375">
        <v>0.13</v>
      </c>
      <c r="H128" s="376"/>
      <c r="I128" s="377">
        <f>I126*G128</f>
        <v>4576.6149000000041</v>
      </c>
      <c r="K128" s="375">
        <v>0.13</v>
      </c>
      <c r="L128" s="376"/>
      <c r="M128" s="377">
        <f>M126*K128</f>
        <v>4533.1990642072569</v>
      </c>
      <c r="N128" s="378"/>
      <c r="O128" s="259">
        <f>M128-I128</f>
        <v>-43.415835792747203</v>
      </c>
      <c r="P128" s="260">
        <f>IF(OR(I128=0,M128=0),"",(O128/I128))</f>
        <v>-9.4864516113748534E-3</v>
      </c>
      <c r="Q128" s="233"/>
    </row>
    <row r="129" spans="1:18" ht="15" thickBot="1" x14ac:dyDescent="0.4">
      <c r="A129" s="227"/>
      <c r="B129" s="560" t="s">
        <v>79</v>
      </c>
      <c r="C129" s="560"/>
      <c r="D129" s="560"/>
      <c r="E129" s="253"/>
      <c r="F129" s="416"/>
      <c r="G129" s="416"/>
      <c r="H129" s="416"/>
      <c r="I129" s="417">
        <f>SUM(I126:I128)</f>
        <v>39781.34490000004</v>
      </c>
      <c r="K129" s="416"/>
      <c r="L129" s="416"/>
      <c r="M129" s="417">
        <f>SUM(M126:M128)</f>
        <v>39403.961096570769</v>
      </c>
      <c r="N129" s="418"/>
      <c r="O129" s="259">
        <f>M129-I129</f>
        <v>-377.38380342927121</v>
      </c>
      <c r="P129" s="260">
        <f>IF(OR(I129=0,M129=0),"",(O129/I129))</f>
        <v>-9.4864516113750304E-3</v>
      </c>
      <c r="Q129" s="233"/>
    </row>
    <row r="130" spans="1:18" ht="15" thickBot="1" x14ac:dyDescent="0.4">
      <c r="A130" s="227"/>
      <c r="B130" s="321"/>
      <c r="C130" s="322"/>
      <c r="D130" s="323"/>
      <c r="E130" s="322"/>
      <c r="F130" s="442"/>
      <c r="G130" s="443"/>
      <c r="H130" s="444"/>
      <c r="I130" s="445"/>
      <c r="J130" s="445"/>
      <c r="K130" s="443"/>
      <c r="L130" s="444"/>
      <c r="M130" s="445"/>
      <c r="N130" s="442"/>
      <c r="O130" s="328"/>
      <c r="P130" s="446"/>
      <c r="Q130" s="233"/>
    </row>
    <row r="131" spans="1:18" x14ac:dyDescent="0.35">
      <c r="A131" s="227"/>
      <c r="B131" s="227"/>
      <c r="C131" s="227"/>
      <c r="D131" s="228"/>
      <c r="E131" s="227"/>
      <c r="F131" s="227"/>
      <c r="G131" s="227"/>
      <c r="H131" s="227"/>
      <c r="I131" s="243"/>
      <c r="K131" s="227"/>
      <c r="L131" s="227"/>
      <c r="M131" s="243"/>
      <c r="N131" s="227"/>
      <c r="O131" s="227"/>
      <c r="P131" s="460"/>
      <c r="Q131" s="233"/>
    </row>
    <row r="132" spans="1:18" x14ac:dyDescent="0.35">
      <c r="A132" s="227"/>
      <c r="B132" s="241" t="s">
        <v>59</v>
      </c>
      <c r="C132" s="227"/>
      <c r="D132" s="228"/>
      <c r="E132" s="227"/>
      <c r="F132" s="227"/>
      <c r="G132" s="330">
        <v>2.9499999999999998E-2</v>
      </c>
      <c r="H132" s="227"/>
      <c r="I132" s="227"/>
      <c r="K132" s="330">
        <v>2.9499999999999998E-2</v>
      </c>
      <c r="L132" s="227"/>
      <c r="M132" s="227"/>
      <c r="N132" s="227"/>
      <c r="O132" s="227"/>
      <c r="P132" s="460"/>
      <c r="Q132" s="233"/>
      <c r="R132" s="233"/>
    </row>
    <row r="133" spans="1:18" s="21" customFormat="1" x14ac:dyDescent="0.35">
      <c r="D133" s="214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</row>
    <row r="134" spans="1:18" s="21" customFormat="1" x14ac:dyDescent="0.35">
      <c r="D134" s="332">
        <v>0.64</v>
      </c>
      <c r="E134" s="203" t="s">
        <v>47</v>
      </c>
      <c r="F134" s="204"/>
      <c r="G134" s="205"/>
      <c r="H134" s="50"/>
      <c r="I134" s="50"/>
      <c r="J134" s="50"/>
      <c r="K134" s="20"/>
      <c r="L134" s="20"/>
      <c r="M134" s="20"/>
      <c r="N134" s="20"/>
      <c r="O134" s="20"/>
      <c r="P134" s="20"/>
      <c r="Q134" s="20"/>
      <c r="R134" s="70"/>
    </row>
    <row r="135" spans="1:18" s="21" customFormat="1" x14ac:dyDescent="0.35">
      <c r="D135" s="333">
        <v>0.18</v>
      </c>
      <c r="E135" s="207" t="s">
        <v>48</v>
      </c>
      <c r="F135" s="208"/>
      <c r="G135" s="209"/>
      <c r="H135" s="50"/>
      <c r="I135" s="50"/>
      <c r="J135" s="50"/>
      <c r="K135" s="20"/>
      <c r="L135" s="20"/>
      <c r="M135" s="20"/>
      <c r="N135" s="20"/>
      <c r="O135" s="20"/>
      <c r="P135" s="20"/>
      <c r="Q135" s="20"/>
      <c r="R135" s="70"/>
    </row>
    <row r="136" spans="1:18" s="21" customFormat="1" x14ac:dyDescent="0.35">
      <c r="D136" s="334">
        <v>0.18</v>
      </c>
      <c r="E136" s="211" t="s">
        <v>49</v>
      </c>
      <c r="F136" s="212"/>
      <c r="G136" s="213"/>
      <c r="H136" s="50"/>
      <c r="I136" s="50"/>
      <c r="J136" s="50"/>
      <c r="K136" s="20"/>
      <c r="L136" s="20"/>
      <c r="M136" s="20"/>
      <c r="N136" s="20"/>
      <c r="O136" s="20"/>
      <c r="P136" s="20"/>
      <c r="Q136" s="20"/>
      <c r="R136" s="70"/>
    </row>
    <row r="137" spans="1:18" x14ac:dyDescent="0.35">
      <c r="A137" s="227"/>
      <c r="B137" s="227"/>
      <c r="C137" s="227"/>
      <c r="D137" s="228"/>
      <c r="E137" s="227"/>
      <c r="F137" s="227"/>
      <c r="G137" s="21"/>
      <c r="H137" s="21"/>
      <c r="I137" s="21"/>
      <c r="J137" s="21"/>
      <c r="K137" s="21"/>
      <c r="L137" s="21"/>
    </row>
    <row r="138" spans="1:18" x14ac:dyDescent="0.35">
      <c r="A138" s="227"/>
      <c r="B138" s="227"/>
      <c r="C138" s="227"/>
      <c r="D138" s="228"/>
      <c r="E138" s="227"/>
      <c r="F138" s="227"/>
      <c r="G138" s="21"/>
      <c r="H138" s="21"/>
      <c r="I138" s="21"/>
      <c r="J138" s="70"/>
      <c r="K138" s="70"/>
      <c r="L138" s="70"/>
      <c r="M138" s="70"/>
    </row>
    <row r="139" spans="1:18" x14ac:dyDescent="0.35">
      <c r="A139" s="227"/>
      <c r="B139" s="227"/>
      <c r="C139" s="227"/>
      <c r="D139" s="228"/>
      <c r="E139" s="227"/>
      <c r="F139" s="227"/>
      <c r="G139" s="21"/>
      <c r="H139" s="21"/>
      <c r="I139" s="21"/>
      <c r="J139" s="70"/>
      <c r="K139" s="70"/>
      <c r="L139" s="70"/>
      <c r="M139" s="70"/>
    </row>
    <row r="140" spans="1:18" x14ac:dyDescent="0.35">
      <c r="A140" s="227"/>
      <c r="B140" s="227"/>
      <c r="C140" s="227"/>
      <c r="D140" s="228"/>
      <c r="E140" s="227"/>
      <c r="F140" s="227"/>
      <c r="G140" s="21"/>
      <c r="H140" s="21"/>
      <c r="I140" s="21"/>
      <c r="J140" s="70"/>
      <c r="K140" s="70"/>
      <c r="L140" s="70"/>
      <c r="M140" s="70"/>
    </row>
    <row r="141" spans="1:18" x14ac:dyDescent="0.35">
      <c r="A141" s="227"/>
      <c r="B141" s="227"/>
      <c r="C141" s="227"/>
      <c r="D141" s="228"/>
      <c r="E141" s="227"/>
      <c r="F141" s="227"/>
      <c r="G141" s="21"/>
      <c r="H141" s="21"/>
      <c r="I141" s="21"/>
      <c r="J141" s="70"/>
      <c r="K141" s="70"/>
      <c r="L141" s="70"/>
      <c r="M141" s="70"/>
    </row>
    <row r="142" spans="1:18" x14ac:dyDescent="0.35">
      <c r="A142" s="227"/>
      <c r="B142" s="227"/>
      <c r="C142" s="227"/>
      <c r="D142" s="228"/>
      <c r="E142" s="227"/>
      <c r="F142" s="227"/>
      <c r="G142" s="21"/>
      <c r="H142" s="21"/>
      <c r="I142" s="21"/>
      <c r="J142" s="70"/>
      <c r="K142" s="70"/>
      <c r="L142" s="70"/>
      <c r="M142" s="70"/>
    </row>
    <row r="143" spans="1:18" x14ac:dyDescent="0.35">
      <c r="A143" s="227"/>
      <c r="B143" s="227"/>
      <c r="C143" s="227"/>
      <c r="D143" s="228"/>
      <c r="E143" s="227"/>
      <c r="F143" s="227"/>
      <c r="G143" s="21"/>
      <c r="H143" s="21"/>
      <c r="I143" s="21"/>
      <c r="J143" s="70"/>
      <c r="K143" s="70"/>
      <c r="L143" s="70"/>
      <c r="M143" s="70"/>
    </row>
    <row r="144" spans="1:18" x14ac:dyDescent="0.35">
      <c r="A144" s="227"/>
      <c r="B144" s="227"/>
      <c r="C144" s="227"/>
      <c r="D144" s="228"/>
      <c r="E144" s="227"/>
      <c r="F144" s="227"/>
      <c r="G144" s="21"/>
      <c r="H144" s="21"/>
      <c r="I144" s="21"/>
      <c r="J144" s="70"/>
      <c r="K144" s="70"/>
      <c r="L144" s="70"/>
      <c r="M144" s="70"/>
    </row>
    <row r="145" spans="1:13" x14ac:dyDescent="0.35">
      <c r="A145" s="227"/>
      <c r="B145" s="227"/>
      <c r="C145" s="227"/>
      <c r="D145" s="228"/>
      <c r="E145" s="227"/>
      <c r="F145" s="227"/>
      <c r="G145" s="21"/>
      <c r="H145" s="21"/>
      <c r="I145" s="21"/>
      <c r="J145" s="70"/>
      <c r="K145" s="70"/>
      <c r="L145" s="70"/>
      <c r="M145" s="70"/>
    </row>
    <row r="146" spans="1:13" x14ac:dyDescent="0.35">
      <c r="A146" s="227"/>
      <c r="B146" s="227"/>
      <c r="C146" s="227"/>
      <c r="D146" s="228"/>
      <c r="E146" s="227"/>
      <c r="F146" s="227"/>
      <c r="G146" s="21"/>
      <c r="H146" s="21"/>
      <c r="I146" s="21"/>
      <c r="J146" s="70"/>
      <c r="K146" s="70"/>
      <c r="L146" s="70"/>
      <c r="M146" s="70"/>
    </row>
    <row r="147" spans="1:13" x14ac:dyDescent="0.35">
      <c r="A147" s="227"/>
      <c r="B147" s="227"/>
      <c r="C147" s="227"/>
      <c r="D147" s="228"/>
      <c r="E147" s="227"/>
      <c r="F147" s="227"/>
      <c r="G147" s="21"/>
      <c r="H147" s="21"/>
      <c r="I147" s="21"/>
      <c r="J147" s="70"/>
      <c r="K147" s="70"/>
      <c r="L147" s="70"/>
      <c r="M147" s="70"/>
    </row>
    <row r="148" spans="1:13" x14ac:dyDescent="0.35">
      <c r="A148" s="227"/>
      <c r="B148" s="227"/>
      <c r="C148" s="227"/>
      <c r="D148" s="228"/>
      <c r="E148" s="227"/>
      <c r="F148" s="227"/>
      <c r="G148" s="21"/>
      <c r="H148" s="21"/>
      <c r="I148" s="21"/>
      <c r="J148" s="70"/>
      <c r="K148" s="70"/>
      <c r="L148" s="70"/>
      <c r="M148" s="70"/>
    </row>
    <row r="149" spans="1:13" x14ac:dyDescent="0.35">
      <c r="A149" s="227"/>
      <c r="B149" s="227"/>
      <c r="C149" s="227"/>
      <c r="D149" s="228"/>
      <c r="E149" s="227"/>
      <c r="F149" s="227"/>
      <c r="G149" s="21"/>
      <c r="H149" s="21"/>
      <c r="I149" s="21"/>
      <c r="J149" s="70"/>
      <c r="K149" s="70"/>
      <c r="L149" s="70"/>
      <c r="M149" s="70"/>
    </row>
    <row r="150" spans="1:13" x14ac:dyDescent="0.35">
      <c r="A150" s="227"/>
      <c r="B150" s="227"/>
      <c r="C150" s="227"/>
      <c r="D150" s="228"/>
      <c r="E150" s="227"/>
      <c r="F150" s="227"/>
      <c r="G150" s="21"/>
      <c r="H150" s="21"/>
      <c r="I150" s="21"/>
      <c r="J150" s="70"/>
      <c r="K150" s="70"/>
      <c r="L150" s="70"/>
      <c r="M150" s="70"/>
    </row>
    <row r="151" spans="1:13" x14ac:dyDescent="0.35">
      <c r="A151" s="227"/>
      <c r="B151" s="227"/>
      <c r="C151" s="227"/>
      <c r="D151" s="228"/>
      <c r="E151" s="227"/>
      <c r="F151" s="227"/>
      <c r="G151" s="21"/>
      <c r="H151" s="21"/>
      <c r="I151" s="21"/>
      <c r="J151" s="70"/>
      <c r="K151" s="70"/>
      <c r="L151" s="70"/>
      <c r="M151" s="70"/>
    </row>
    <row r="152" spans="1:13" x14ac:dyDescent="0.35">
      <c r="A152" s="227"/>
      <c r="B152" s="227"/>
      <c r="C152" s="227"/>
      <c r="D152" s="228"/>
      <c r="E152" s="227"/>
      <c r="F152" s="227"/>
      <c r="G152" s="21"/>
      <c r="H152" s="21"/>
      <c r="I152" s="21"/>
      <c r="J152" s="70"/>
      <c r="K152" s="70"/>
      <c r="L152" s="70"/>
      <c r="M152" s="70"/>
    </row>
    <row r="153" spans="1:13" x14ac:dyDescent="0.35">
      <c r="A153" s="227"/>
      <c r="B153" s="227"/>
      <c r="C153" s="227"/>
      <c r="D153" s="228"/>
      <c r="E153" s="227"/>
      <c r="F153" s="227"/>
      <c r="G153" s="21"/>
      <c r="H153" s="21"/>
      <c r="I153" s="21"/>
      <c r="J153" s="70"/>
      <c r="K153" s="70"/>
      <c r="L153" s="70"/>
      <c r="M153" s="70"/>
    </row>
    <row r="154" spans="1:13" x14ac:dyDescent="0.35">
      <c r="A154" s="227"/>
      <c r="B154" s="227"/>
      <c r="C154" s="227"/>
      <c r="D154" s="228"/>
      <c r="E154" s="227"/>
      <c r="F154" s="227"/>
      <c r="G154" s="21"/>
      <c r="H154" s="21"/>
      <c r="I154" s="21"/>
      <c r="J154" s="70"/>
      <c r="K154" s="70"/>
      <c r="L154" s="70"/>
      <c r="M154" s="70"/>
    </row>
    <row r="155" spans="1:13" x14ac:dyDescent="0.35">
      <c r="A155" s="227"/>
      <c r="B155" s="227"/>
      <c r="C155" s="227"/>
      <c r="D155" s="228"/>
      <c r="E155" s="227"/>
      <c r="F155" s="227"/>
      <c r="G155" s="21"/>
      <c r="H155" s="21"/>
      <c r="I155" s="21"/>
      <c r="J155" s="70"/>
      <c r="K155" s="70"/>
      <c r="L155" s="70"/>
      <c r="M155" s="70"/>
    </row>
    <row r="156" spans="1:13" x14ac:dyDescent="0.35">
      <c r="A156" s="227"/>
      <c r="B156" s="227"/>
      <c r="C156" s="227"/>
      <c r="D156" s="228"/>
      <c r="E156" s="227"/>
      <c r="F156" s="227"/>
      <c r="G156" s="21"/>
      <c r="H156" s="21"/>
      <c r="I156" s="21"/>
      <c r="J156" s="70"/>
      <c r="K156" s="70"/>
      <c r="L156" s="70"/>
      <c r="M156" s="70"/>
    </row>
    <row r="157" spans="1:13" x14ac:dyDescent="0.35">
      <c r="A157" s="227"/>
      <c r="B157" s="227"/>
      <c r="C157" s="227"/>
      <c r="D157" s="228"/>
      <c r="E157" s="227"/>
      <c r="F157" s="227"/>
      <c r="G157" s="21"/>
      <c r="H157" s="21"/>
      <c r="I157" s="21"/>
      <c r="J157" s="70"/>
      <c r="K157" s="70"/>
      <c r="L157" s="70"/>
      <c r="M157" s="70"/>
    </row>
    <row r="158" spans="1:13" x14ac:dyDescent="0.35">
      <c r="A158" s="227"/>
      <c r="B158" s="227"/>
      <c r="C158" s="227"/>
      <c r="D158" s="228"/>
      <c r="E158" s="227"/>
      <c r="F158" s="227"/>
      <c r="G158" s="21"/>
      <c r="H158" s="21"/>
      <c r="I158" s="21"/>
      <c r="J158" s="70"/>
      <c r="K158" s="70"/>
      <c r="L158" s="70"/>
      <c r="M158" s="70"/>
    </row>
    <row r="159" spans="1:13" x14ac:dyDescent="0.35">
      <c r="A159" s="227"/>
      <c r="B159" s="227"/>
      <c r="C159" s="227"/>
      <c r="D159" s="228"/>
      <c r="E159" s="227"/>
      <c r="F159" s="227"/>
      <c r="G159" s="21"/>
      <c r="H159" s="21"/>
      <c r="I159" s="21"/>
      <c r="J159" s="70"/>
      <c r="K159" s="70"/>
      <c r="L159" s="70"/>
      <c r="M159" s="70"/>
    </row>
    <row r="160" spans="1:13" x14ac:dyDescent="0.35">
      <c r="A160" s="227"/>
      <c r="B160" s="227"/>
      <c r="C160" s="227"/>
      <c r="D160" s="228"/>
      <c r="E160" s="227"/>
      <c r="F160" s="227"/>
      <c r="G160" s="21"/>
      <c r="H160" s="21"/>
      <c r="I160" s="21"/>
      <c r="J160" s="70"/>
      <c r="K160" s="70"/>
      <c r="L160" s="70"/>
      <c r="M160" s="70"/>
    </row>
    <row r="161" spans="1:13" x14ac:dyDescent="0.35">
      <c r="A161" s="227"/>
      <c r="B161" s="227"/>
      <c r="C161" s="227"/>
      <c r="D161" s="228"/>
      <c r="E161" s="227"/>
      <c r="F161" s="227"/>
      <c r="G161" s="21"/>
      <c r="H161" s="21"/>
      <c r="I161" s="21"/>
      <c r="J161" s="70"/>
      <c r="K161" s="70"/>
      <c r="L161" s="70"/>
      <c r="M161" s="70"/>
    </row>
    <row r="162" spans="1:13" x14ac:dyDescent="0.35">
      <c r="A162" s="227"/>
      <c r="B162" s="227"/>
      <c r="C162" s="227"/>
      <c r="D162" s="228"/>
      <c r="E162" s="227"/>
      <c r="F162" s="227"/>
      <c r="G162" s="21"/>
      <c r="H162" s="21"/>
      <c r="I162" s="21"/>
      <c r="J162" s="70"/>
      <c r="K162" s="70"/>
      <c r="L162" s="70"/>
      <c r="M162" s="70"/>
    </row>
    <row r="163" spans="1:13" x14ac:dyDescent="0.35">
      <c r="A163" s="227"/>
      <c r="B163" s="227"/>
      <c r="C163" s="227"/>
      <c r="D163" s="228"/>
      <c r="E163" s="227"/>
      <c r="F163" s="227"/>
      <c r="G163" s="21"/>
      <c r="H163" s="21"/>
      <c r="I163" s="21"/>
      <c r="J163" s="70"/>
      <c r="K163" s="70"/>
      <c r="L163" s="70"/>
      <c r="M163" s="70"/>
    </row>
    <row r="164" spans="1:13" x14ac:dyDescent="0.35">
      <c r="A164" s="227"/>
      <c r="B164" s="227"/>
      <c r="C164" s="227"/>
      <c r="D164" s="228"/>
      <c r="E164" s="227"/>
      <c r="F164" s="227"/>
      <c r="G164" s="21"/>
      <c r="H164" s="21"/>
      <c r="I164" s="21"/>
      <c r="J164" s="70"/>
      <c r="K164" s="70"/>
      <c r="L164" s="70"/>
      <c r="M164" s="70"/>
    </row>
    <row r="165" spans="1:13" x14ac:dyDescent="0.35">
      <c r="A165" s="227"/>
      <c r="B165" s="227"/>
      <c r="C165" s="227"/>
      <c r="D165" s="228"/>
      <c r="E165" s="227"/>
      <c r="F165" s="227"/>
      <c r="G165" s="21"/>
      <c r="H165" s="21"/>
      <c r="I165" s="21"/>
      <c r="J165" s="70"/>
      <c r="K165" s="70"/>
      <c r="L165" s="70"/>
      <c r="M165" s="70"/>
    </row>
    <row r="166" spans="1:13" x14ac:dyDescent="0.35">
      <c r="A166" s="227"/>
      <c r="B166" s="227"/>
      <c r="C166" s="227"/>
      <c r="D166" s="228"/>
      <c r="E166" s="227"/>
      <c r="F166" s="227"/>
      <c r="G166" s="21"/>
      <c r="H166" s="21"/>
      <c r="I166" s="21"/>
      <c r="J166" s="70"/>
      <c r="K166" s="70"/>
      <c r="L166" s="70"/>
      <c r="M166" s="70"/>
    </row>
    <row r="167" spans="1:13" x14ac:dyDescent="0.35">
      <c r="A167" s="227"/>
      <c r="B167" s="227"/>
      <c r="C167" s="227"/>
      <c r="D167" s="228"/>
      <c r="E167" s="227"/>
      <c r="F167" s="227"/>
      <c r="G167" s="21"/>
      <c r="H167" s="21"/>
      <c r="I167" s="21"/>
      <c r="J167" s="70"/>
      <c r="K167" s="70"/>
      <c r="L167" s="70"/>
      <c r="M167" s="70"/>
    </row>
    <row r="168" spans="1:13" x14ac:dyDescent="0.35">
      <c r="A168" s="227"/>
      <c r="B168" s="227"/>
      <c r="C168" s="227"/>
      <c r="D168" s="228"/>
      <c r="E168" s="227"/>
      <c r="F168" s="227"/>
      <c r="G168" s="21"/>
      <c r="H168" s="21"/>
      <c r="I168" s="21"/>
      <c r="J168" s="70"/>
      <c r="K168" s="70"/>
      <c r="L168" s="70"/>
      <c r="M168" s="70"/>
    </row>
    <row r="169" spans="1:13" x14ac:dyDescent="0.35">
      <c r="A169" s="227"/>
      <c r="B169" s="227"/>
      <c r="C169" s="227"/>
      <c r="D169" s="228"/>
      <c r="E169" s="227"/>
      <c r="F169" s="227"/>
      <c r="G169" s="21"/>
      <c r="H169" s="21"/>
      <c r="I169" s="21"/>
      <c r="J169" s="70"/>
      <c r="K169" s="70"/>
      <c r="L169" s="70"/>
      <c r="M169" s="70"/>
    </row>
    <row r="170" spans="1:13" x14ac:dyDescent="0.35">
      <c r="A170" s="227"/>
      <c r="B170" s="227"/>
      <c r="C170" s="227"/>
      <c r="D170" s="228"/>
      <c r="E170" s="227"/>
      <c r="F170" s="227"/>
      <c r="G170" s="21"/>
      <c r="H170" s="21"/>
      <c r="I170" s="21"/>
      <c r="J170" s="70"/>
      <c r="K170" s="70"/>
      <c r="L170" s="70"/>
      <c r="M170" s="70"/>
    </row>
    <row r="171" spans="1:13" x14ac:dyDescent="0.35">
      <c r="A171" s="227"/>
      <c r="B171" s="227"/>
      <c r="C171" s="227"/>
      <c r="D171" s="228"/>
      <c r="E171" s="227"/>
      <c r="F171" s="227"/>
      <c r="G171" s="21"/>
      <c r="H171" s="21"/>
      <c r="I171" s="21"/>
      <c r="J171" s="70"/>
      <c r="K171" s="70"/>
      <c r="L171" s="70"/>
      <c r="M171" s="70"/>
    </row>
    <row r="172" spans="1:13" x14ac:dyDescent="0.35">
      <c r="A172" s="227"/>
      <c r="B172" s="227"/>
      <c r="C172" s="227"/>
      <c r="D172" s="228"/>
      <c r="E172" s="227"/>
      <c r="F172" s="227"/>
      <c r="G172" s="21"/>
      <c r="H172" s="21"/>
      <c r="I172" s="21"/>
      <c r="J172" s="70"/>
      <c r="K172" s="70"/>
      <c r="L172" s="70"/>
      <c r="M172" s="70"/>
    </row>
    <row r="173" spans="1:13" x14ac:dyDescent="0.35">
      <c r="A173" s="227"/>
      <c r="B173" s="227"/>
      <c r="C173" s="227"/>
      <c r="D173" s="228"/>
      <c r="E173" s="227"/>
      <c r="F173" s="227"/>
      <c r="G173" s="21"/>
      <c r="H173" s="21"/>
      <c r="I173" s="21"/>
      <c r="J173" s="70"/>
      <c r="K173" s="70"/>
      <c r="L173" s="70"/>
      <c r="M173" s="70"/>
    </row>
    <row r="174" spans="1:13" x14ac:dyDescent="0.35">
      <c r="A174" s="227"/>
      <c r="B174" s="227"/>
      <c r="C174" s="227"/>
      <c r="D174" s="228"/>
      <c r="E174" s="227"/>
      <c r="F174" s="227"/>
      <c r="G174" s="21"/>
      <c r="H174" s="21"/>
      <c r="I174" s="21"/>
      <c r="J174" s="70"/>
      <c r="K174" s="70"/>
      <c r="L174" s="70"/>
      <c r="M174" s="70"/>
    </row>
    <row r="175" spans="1:13" x14ac:dyDescent="0.35">
      <c r="A175" s="227"/>
      <c r="B175" s="227"/>
      <c r="C175" s="227"/>
      <c r="D175" s="228"/>
      <c r="E175" s="227"/>
      <c r="F175" s="227"/>
      <c r="G175" s="21"/>
      <c r="H175" s="21"/>
      <c r="I175" s="21"/>
      <c r="J175" s="70"/>
      <c r="K175" s="70"/>
      <c r="L175" s="70"/>
      <c r="M175" s="70"/>
    </row>
    <row r="176" spans="1:13" x14ac:dyDescent="0.35">
      <c r="A176" s="227"/>
      <c r="B176" s="227"/>
      <c r="C176" s="227"/>
      <c r="D176" s="228"/>
      <c r="E176" s="227"/>
      <c r="F176" s="227"/>
      <c r="G176" s="21"/>
      <c r="H176" s="21"/>
      <c r="I176" s="21"/>
      <c r="J176" s="70"/>
      <c r="K176" s="70"/>
      <c r="L176" s="70"/>
      <c r="M176" s="70"/>
    </row>
    <row r="177" spans="1:13" x14ac:dyDescent="0.35">
      <c r="A177" s="227"/>
      <c r="B177" s="227"/>
      <c r="C177" s="227"/>
      <c r="D177" s="228"/>
      <c r="E177" s="227"/>
      <c r="F177" s="227"/>
      <c r="G177" s="21"/>
      <c r="H177" s="21"/>
      <c r="I177" s="21"/>
      <c r="J177" s="70"/>
      <c r="K177" s="70"/>
      <c r="L177" s="70"/>
      <c r="M177" s="70"/>
    </row>
    <row r="178" spans="1:13" x14ac:dyDescent="0.35">
      <c r="A178" s="227"/>
      <c r="B178" s="227"/>
      <c r="C178" s="227"/>
      <c r="D178" s="228"/>
      <c r="E178" s="227"/>
      <c r="F178" s="227"/>
      <c r="G178" s="21"/>
      <c r="H178" s="21"/>
      <c r="I178" s="21"/>
      <c r="J178" s="70"/>
      <c r="K178" s="70"/>
      <c r="L178" s="70"/>
      <c r="M178" s="70"/>
    </row>
    <row r="179" spans="1:13" x14ac:dyDescent="0.35">
      <c r="A179" s="227"/>
      <c r="B179" s="227"/>
      <c r="C179" s="227"/>
      <c r="D179" s="228"/>
      <c r="E179" s="227"/>
      <c r="F179" s="227"/>
      <c r="G179" s="21"/>
      <c r="H179" s="21"/>
      <c r="I179" s="21"/>
      <c r="J179" s="70"/>
      <c r="K179" s="70"/>
      <c r="L179" s="70"/>
      <c r="M179" s="70"/>
    </row>
    <row r="180" spans="1:13" x14ac:dyDescent="0.35">
      <c r="A180" s="227"/>
      <c r="B180" s="227"/>
      <c r="C180" s="227"/>
      <c r="D180" s="228"/>
      <c r="E180" s="227"/>
      <c r="F180" s="227"/>
      <c r="G180" s="21"/>
      <c r="H180" s="21"/>
      <c r="I180" s="21"/>
      <c r="J180" s="70"/>
      <c r="K180" s="70"/>
      <c r="L180" s="70"/>
      <c r="M180" s="70"/>
    </row>
    <row r="181" spans="1:13" x14ac:dyDescent="0.35">
      <c r="A181" s="227"/>
      <c r="B181" s="227"/>
      <c r="C181" s="227"/>
      <c r="D181" s="228"/>
      <c r="E181" s="227"/>
      <c r="F181" s="227"/>
      <c r="G181" s="21"/>
      <c r="H181" s="21"/>
      <c r="I181" s="21"/>
      <c r="J181" s="70"/>
      <c r="K181" s="70"/>
      <c r="L181" s="70"/>
      <c r="M181" s="70"/>
    </row>
    <row r="182" spans="1:13" x14ac:dyDescent="0.35">
      <c r="A182" s="227"/>
      <c r="B182" s="227"/>
      <c r="C182" s="227"/>
      <c r="D182" s="228"/>
      <c r="E182" s="227"/>
      <c r="F182" s="227"/>
      <c r="G182" s="21"/>
      <c r="H182" s="21"/>
      <c r="I182" s="21"/>
      <c r="J182" s="70"/>
      <c r="K182" s="70"/>
      <c r="L182" s="70"/>
      <c r="M182" s="70"/>
    </row>
    <row r="183" spans="1:13" x14ac:dyDescent="0.35">
      <c r="A183" s="227"/>
      <c r="B183" s="227"/>
      <c r="C183" s="227"/>
      <c r="D183" s="228"/>
      <c r="E183" s="227"/>
      <c r="F183" s="227"/>
      <c r="G183" s="21"/>
      <c r="H183" s="21"/>
      <c r="I183" s="21"/>
      <c r="J183" s="70"/>
      <c r="K183" s="70"/>
      <c r="L183" s="70"/>
      <c r="M183" s="70"/>
    </row>
    <row r="184" spans="1:13" x14ac:dyDescent="0.35">
      <c r="A184" s="227"/>
      <c r="B184" s="227"/>
      <c r="C184" s="227"/>
      <c r="D184" s="228"/>
      <c r="E184" s="227"/>
      <c r="F184" s="227"/>
      <c r="G184" s="21"/>
      <c r="H184" s="21"/>
      <c r="I184" s="21"/>
      <c r="J184" s="70"/>
      <c r="K184" s="70"/>
      <c r="L184" s="70"/>
      <c r="M184" s="70"/>
    </row>
    <row r="185" spans="1:13" x14ac:dyDescent="0.35">
      <c r="A185" s="227"/>
      <c r="B185" s="227"/>
      <c r="C185" s="227"/>
      <c r="D185" s="228"/>
      <c r="E185" s="227"/>
      <c r="F185" s="227"/>
      <c r="G185" s="21"/>
      <c r="H185" s="21"/>
      <c r="I185" s="21"/>
      <c r="J185" s="70"/>
      <c r="K185" s="70"/>
      <c r="L185" s="70"/>
      <c r="M185" s="70"/>
    </row>
    <row r="186" spans="1:13" x14ac:dyDescent="0.35">
      <c r="A186" s="227"/>
      <c r="B186" s="227"/>
      <c r="C186" s="227"/>
      <c r="D186" s="228"/>
      <c r="E186" s="227"/>
      <c r="F186" s="227"/>
      <c r="G186" s="21"/>
      <c r="H186" s="21"/>
      <c r="I186" s="21"/>
      <c r="J186" s="70"/>
      <c r="K186" s="70"/>
      <c r="L186" s="70"/>
      <c r="M186" s="70"/>
    </row>
    <row r="187" spans="1:13" x14ac:dyDescent="0.35">
      <c r="A187" s="227"/>
      <c r="B187" s="227"/>
      <c r="C187" s="227"/>
      <c r="D187" s="228"/>
      <c r="E187" s="227"/>
      <c r="F187" s="227"/>
      <c r="G187" s="21"/>
      <c r="H187" s="21"/>
      <c r="I187" s="21"/>
      <c r="J187" s="70"/>
      <c r="K187" s="70"/>
      <c r="L187" s="70"/>
      <c r="M187" s="70"/>
    </row>
    <row r="188" spans="1:13" x14ac:dyDescent="0.35">
      <c r="A188" s="227"/>
      <c r="B188" s="227"/>
      <c r="C188" s="227"/>
      <c r="D188" s="228"/>
      <c r="E188" s="227"/>
      <c r="F188" s="227"/>
      <c r="G188" s="21"/>
      <c r="H188" s="21"/>
      <c r="I188" s="21"/>
      <c r="J188" s="70"/>
      <c r="K188" s="70"/>
      <c r="L188" s="70"/>
      <c r="M188" s="70"/>
    </row>
    <row r="189" spans="1:13" x14ac:dyDescent="0.35">
      <c r="A189" s="227"/>
      <c r="B189" s="227"/>
      <c r="C189" s="227"/>
      <c r="D189" s="228"/>
      <c r="E189" s="227"/>
      <c r="F189" s="227"/>
      <c r="G189" s="21"/>
      <c r="H189" s="21"/>
      <c r="I189" s="21"/>
      <c r="J189" s="70"/>
      <c r="K189" s="70"/>
      <c r="L189" s="70"/>
      <c r="M189" s="70"/>
    </row>
    <row r="190" spans="1:13" x14ac:dyDescent="0.35">
      <c r="A190" s="227"/>
      <c r="B190" s="227"/>
      <c r="C190" s="227"/>
      <c r="D190" s="228"/>
      <c r="E190" s="227"/>
      <c r="F190" s="227"/>
      <c r="G190" s="21"/>
      <c r="H190" s="21"/>
      <c r="I190" s="21"/>
      <c r="J190" s="70"/>
      <c r="K190" s="70"/>
      <c r="L190" s="70"/>
      <c r="M190" s="70"/>
    </row>
    <row r="191" spans="1:13" x14ac:dyDescent="0.35">
      <c r="A191" s="227"/>
      <c r="B191" s="227"/>
      <c r="C191" s="227"/>
      <c r="D191" s="228"/>
      <c r="E191" s="227"/>
      <c r="F191" s="227"/>
      <c r="G191" s="21"/>
      <c r="H191" s="21"/>
      <c r="I191" s="21"/>
      <c r="J191" s="70"/>
      <c r="K191" s="70"/>
      <c r="L191" s="70"/>
      <c r="M191" s="70"/>
    </row>
    <row r="192" spans="1:13" x14ac:dyDescent="0.35">
      <c r="A192" s="227"/>
      <c r="B192" s="227"/>
      <c r="C192" s="227"/>
      <c r="D192" s="228"/>
      <c r="E192" s="227"/>
      <c r="F192" s="227"/>
      <c r="G192" s="21"/>
      <c r="H192" s="21"/>
      <c r="I192" s="21"/>
      <c r="J192" s="70"/>
      <c r="K192" s="70"/>
      <c r="L192" s="70"/>
      <c r="M192" s="70"/>
    </row>
    <row r="193" spans="1:13" x14ac:dyDescent="0.35">
      <c r="A193" s="227"/>
      <c r="B193" s="227"/>
      <c r="C193" s="227"/>
      <c r="D193" s="228"/>
      <c r="E193" s="227"/>
      <c r="F193" s="227"/>
      <c r="G193" s="21"/>
      <c r="H193" s="21"/>
      <c r="I193" s="21"/>
      <c r="J193" s="70"/>
      <c r="K193" s="70"/>
      <c r="L193" s="70"/>
      <c r="M193" s="70"/>
    </row>
    <row r="194" spans="1:13" x14ac:dyDescent="0.35">
      <c r="A194" s="227"/>
      <c r="B194" s="227"/>
      <c r="C194" s="227"/>
      <c r="D194" s="228"/>
      <c r="E194" s="227"/>
      <c r="F194" s="227"/>
      <c r="G194" s="21"/>
      <c r="H194" s="21"/>
      <c r="I194" s="21"/>
      <c r="J194" s="70"/>
      <c r="K194" s="70"/>
      <c r="L194" s="70"/>
      <c r="M194" s="70"/>
    </row>
    <row r="195" spans="1:13" x14ac:dyDescent="0.35">
      <c r="A195" s="227"/>
      <c r="B195" s="227"/>
      <c r="C195" s="227"/>
      <c r="D195" s="228"/>
      <c r="E195" s="227"/>
      <c r="F195" s="227"/>
      <c r="G195" s="21"/>
      <c r="H195" s="21"/>
      <c r="I195" s="21"/>
      <c r="J195" s="70"/>
      <c r="K195" s="70"/>
      <c r="L195" s="70"/>
      <c r="M195" s="70"/>
    </row>
    <row r="196" spans="1:13" x14ac:dyDescent="0.35">
      <c r="A196" s="227"/>
      <c r="B196" s="227"/>
      <c r="C196" s="227"/>
      <c r="D196" s="228"/>
      <c r="E196" s="227"/>
      <c r="F196" s="227"/>
      <c r="G196" s="21"/>
      <c r="H196" s="21"/>
      <c r="I196" s="21"/>
      <c r="J196" s="70"/>
      <c r="K196" s="70"/>
      <c r="L196" s="70"/>
      <c r="M196" s="70"/>
    </row>
    <row r="197" spans="1:13" x14ac:dyDescent="0.35">
      <c r="A197" s="227"/>
      <c r="B197" s="227"/>
      <c r="C197" s="227"/>
      <c r="D197" s="228"/>
      <c r="E197" s="227"/>
      <c r="F197" s="227"/>
      <c r="G197" s="21"/>
      <c r="H197" s="21"/>
      <c r="I197" s="21"/>
      <c r="J197" s="70"/>
      <c r="K197" s="70"/>
      <c r="L197" s="70"/>
      <c r="M197" s="70"/>
    </row>
    <row r="198" spans="1:13" x14ac:dyDescent="0.35">
      <c r="A198" s="227"/>
      <c r="B198" s="227"/>
      <c r="C198" s="227"/>
      <c r="D198" s="228"/>
      <c r="E198" s="227"/>
      <c r="F198" s="227"/>
      <c r="G198" s="21"/>
      <c r="H198" s="21"/>
      <c r="I198" s="21"/>
      <c r="J198" s="70"/>
      <c r="K198" s="70"/>
      <c r="L198" s="70"/>
      <c r="M198" s="70"/>
    </row>
    <row r="199" spans="1:13" x14ac:dyDescent="0.35">
      <c r="A199" s="227"/>
      <c r="B199" s="227"/>
      <c r="C199" s="227"/>
      <c r="D199" s="228"/>
      <c r="E199" s="227"/>
      <c r="F199" s="227"/>
      <c r="G199" s="21"/>
      <c r="H199" s="21"/>
      <c r="I199" s="21"/>
      <c r="J199" s="70"/>
      <c r="K199" s="70"/>
      <c r="L199" s="70"/>
      <c r="M199" s="70"/>
    </row>
    <row r="200" spans="1:13" x14ac:dyDescent="0.35">
      <c r="A200" s="227"/>
      <c r="B200" s="227"/>
      <c r="C200" s="227"/>
      <c r="D200" s="228"/>
      <c r="E200" s="227"/>
      <c r="F200" s="227"/>
      <c r="G200" s="21"/>
      <c r="H200" s="21"/>
      <c r="I200" s="21"/>
      <c r="J200" s="70"/>
      <c r="K200" s="70"/>
      <c r="L200" s="70"/>
      <c r="M200" s="70"/>
    </row>
    <row r="201" spans="1:13" x14ac:dyDescent="0.35">
      <c r="A201" s="227"/>
      <c r="B201" s="227"/>
      <c r="C201" s="227"/>
      <c r="D201" s="228"/>
      <c r="E201" s="227"/>
      <c r="F201" s="227"/>
      <c r="G201" s="21"/>
      <c r="H201" s="21"/>
      <c r="I201" s="21"/>
      <c r="J201" s="70"/>
      <c r="K201" s="70"/>
      <c r="L201" s="70"/>
      <c r="M201" s="70"/>
    </row>
    <row r="202" spans="1:13" x14ac:dyDescent="0.35">
      <c r="A202" s="227"/>
      <c r="B202" s="227"/>
      <c r="C202" s="227"/>
      <c r="D202" s="228"/>
      <c r="E202" s="227"/>
      <c r="F202" s="227"/>
      <c r="G202" s="21"/>
      <c r="H202" s="21"/>
      <c r="I202" s="21"/>
      <c r="J202" s="70"/>
      <c r="K202" s="70"/>
      <c r="L202" s="70"/>
      <c r="M202" s="70"/>
    </row>
    <row r="203" spans="1:13" x14ac:dyDescent="0.35">
      <c r="A203" s="227"/>
      <c r="B203" s="227"/>
      <c r="C203" s="227"/>
      <c r="D203" s="228"/>
      <c r="E203" s="227"/>
      <c r="F203" s="227"/>
      <c r="G203" s="21"/>
      <c r="H203" s="21"/>
      <c r="I203" s="21"/>
      <c r="J203" s="70"/>
      <c r="K203" s="70"/>
      <c r="L203" s="70"/>
      <c r="M203" s="70"/>
    </row>
    <row r="204" spans="1:13" x14ac:dyDescent="0.35">
      <c r="A204" s="227"/>
      <c r="B204" s="227"/>
      <c r="C204" s="227"/>
      <c r="D204" s="228"/>
      <c r="E204" s="227"/>
      <c r="F204" s="227"/>
      <c r="G204" s="21"/>
      <c r="H204" s="21"/>
      <c r="I204" s="21"/>
      <c r="J204" s="70"/>
      <c r="K204" s="70"/>
      <c r="L204" s="70"/>
      <c r="M204" s="70"/>
    </row>
    <row r="205" spans="1:13" x14ac:dyDescent="0.35">
      <c r="A205" s="227"/>
      <c r="B205" s="227"/>
      <c r="C205" s="227"/>
      <c r="D205" s="228"/>
      <c r="E205" s="227"/>
      <c r="F205" s="227"/>
      <c r="G205" s="21"/>
      <c r="H205" s="21"/>
      <c r="I205" s="21"/>
      <c r="J205" s="70"/>
      <c r="K205" s="70"/>
      <c r="L205" s="70"/>
      <c r="M205" s="70"/>
    </row>
    <row r="206" spans="1:13" x14ac:dyDescent="0.35">
      <c r="A206" s="227"/>
      <c r="B206" s="227"/>
      <c r="C206" s="227"/>
      <c r="D206" s="228"/>
      <c r="E206" s="227"/>
      <c r="F206" s="227"/>
      <c r="G206" s="21"/>
      <c r="H206" s="21"/>
      <c r="I206" s="21"/>
      <c r="J206" s="70"/>
      <c r="K206" s="70"/>
      <c r="L206" s="70"/>
      <c r="M206" s="70"/>
    </row>
    <row r="207" spans="1:13" x14ac:dyDescent="0.35">
      <c r="A207" s="227"/>
      <c r="B207" s="227"/>
      <c r="C207" s="227"/>
      <c r="D207" s="228"/>
      <c r="E207" s="227"/>
      <c r="F207" s="227"/>
      <c r="G207" s="21"/>
      <c r="H207" s="21"/>
      <c r="I207" s="21"/>
      <c r="J207" s="70"/>
      <c r="K207" s="70"/>
      <c r="L207" s="70"/>
      <c r="M207" s="70"/>
    </row>
    <row r="208" spans="1:13" x14ac:dyDescent="0.35">
      <c r="A208" s="227"/>
      <c r="B208" s="227"/>
      <c r="C208" s="227"/>
      <c r="D208" s="228"/>
      <c r="E208" s="227"/>
      <c r="F208" s="227"/>
      <c r="G208" s="21"/>
      <c r="H208" s="21"/>
      <c r="I208" s="21"/>
      <c r="J208" s="70"/>
      <c r="K208" s="70"/>
      <c r="L208" s="70"/>
      <c r="M208" s="70"/>
    </row>
    <row r="209" spans="1:13" x14ac:dyDescent="0.35">
      <c r="A209" s="227"/>
      <c r="B209" s="227"/>
      <c r="C209" s="227"/>
      <c r="D209" s="228"/>
      <c r="E209" s="227"/>
      <c r="F209" s="227"/>
      <c r="G209" s="21"/>
      <c r="H209" s="21"/>
      <c r="I209" s="21"/>
      <c r="J209" s="70"/>
      <c r="K209" s="70"/>
      <c r="L209" s="70"/>
      <c r="M209" s="70"/>
    </row>
    <row r="210" spans="1:13" x14ac:dyDescent="0.35">
      <c r="A210" s="227"/>
      <c r="B210" s="227"/>
      <c r="C210" s="227"/>
      <c r="D210" s="228"/>
      <c r="E210" s="227"/>
      <c r="F210" s="227"/>
      <c r="G210" s="21"/>
      <c r="H210" s="21"/>
      <c r="I210" s="21"/>
      <c r="J210" s="70"/>
      <c r="K210" s="70"/>
      <c r="L210" s="70"/>
      <c r="M210" s="70"/>
    </row>
    <row r="211" spans="1:13" x14ac:dyDescent="0.35">
      <c r="A211" s="227"/>
      <c r="B211" s="227"/>
      <c r="C211" s="227"/>
      <c r="D211" s="228"/>
      <c r="E211" s="227"/>
      <c r="F211" s="227"/>
      <c r="G211" s="21"/>
      <c r="H211" s="21"/>
      <c r="I211" s="21"/>
      <c r="J211" s="70"/>
      <c r="K211" s="70"/>
      <c r="L211" s="70"/>
      <c r="M211" s="70"/>
    </row>
    <row r="212" spans="1:13" x14ac:dyDescent="0.35">
      <c r="A212" s="227"/>
      <c r="B212" s="227"/>
      <c r="C212" s="227"/>
      <c r="D212" s="228"/>
      <c r="E212" s="227"/>
      <c r="F212" s="227"/>
      <c r="G212" s="21"/>
      <c r="H212" s="21"/>
      <c r="I212" s="21"/>
      <c r="J212" s="70"/>
      <c r="K212" s="70"/>
      <c r="L212" s="70"/>
      <c r="M212" s="70"/>
    </row>
    <row r="213" spans="1:13" x14ac:dyDescent="0.35">
      <c r="A213" s="227"/>
      <c r="B213" s="227"/>
      <c r="C213" s="227"/>
      <c r="D213" s="228"/>
      <c r="E213" s="227"/>
      <c r="F213" s="227"/>
      <c r="G213" s="21"/>
      <c r="H213" s="21"/>
      <c r="I213" s="21"/>
      <c r="J213" s="70"/>
      <c r="K213" s="70"/>
      <c r="L213" s="70"/>
      <c r="M213" s="70"/>
    </row>
    <row r="214" spans="1:13" x14ac:dyDescent="0.35">
      <c r="A214" s="227"/>
      <c r="B214" s="227"/>
      <c r="C214" s="227"/>
      <c r="D214" s="228"/>
      <c r="E214" s="227"/>
      <c r="F214" s="227"/>
      <c r="G214" s="21"/>
      <c r="H214" s="21"/>
      <c r="I214" s="21"/>
      <c r="J214" s="70"/>
      <c r="K214" s="70"/>
      <c r="L214" s="70"/>
      <c r="M214" s="70"/>
    </row>
    <row r="215" spans="1:13" x14ac:dyDescent="0.35">
      <c r="A215" s="227"/>
      <c r="B215" s="227"/>
      <c r="C215" s="227"/>
      <c r="D215" s="228"/>
      <c r="E215" s="227"/>
      <c r="F215" s="227"/>
      <c r="G215" s="21"/>
      <c r="H215" s="21"/>
      <c r="I215" s="21"/>
      <c r="J215" s="70"/>
      <c r="K215" s="70"/>
      <c r="L215" s="70"/>
      <c r="M215" s="70"/>
    </row>
    <row r="216" spans="1:13" x14ac:dyDescent="0.35">
      <c r="A216" s="227"/>
      <c r="B216" s="227"/>
      <c r="C216" s="227"/>
      <c r="D216" s="228"/>
      <c r="E216" s="227"/>
      <c r="F216" s="227"/>
      <c r="G216" s="21"/>
      <c r="H216" s="21"/>
      <c r="I216" s="21"/>
      <c r="J216" s="70"/>
      <c r="K216" s="70"/>
      <c r="L216" s="70"/>
      <c r="M216" s="70"/>
    </row>
    <row r="217" spans="1:13" x14ac:dyDescent="0.35">
      <c r="A217" s="227"/>
      <c r="B217" s="227"/>
      <c r="C217" s="227"/>
      <c r="D217" s="228"/>
      <c r="E217" s="227"/>
      <c r="F217" s="227"/>
      <c r="G217" s="21"/>
      <c r="H217" s="21"/>
      <c r="I217" s="21"/>
      <c r="J217" s="70"/>
      <c r="K217" s="70"/>
      <c r="L217" s="70"/>
      <c r="M217" s="70"/>
    </row>
    <row r="218" spans="1:13" x14ac:dyDescent="0.35">
      <c r="A218" s="227"/>
      <c r="B218" s="227"/>
      <c r="C218" s="227"/>
      <c r="D218" s="228"/>
      <c r="E218" s="227"/>
      <c r="F218" s="227"/>
      <c r="G218" s="21"/>
      <c r="H218" s="21"/>
      <c r="I218" s="21"/>
      <c r="J218" s="70"/>
      <c r="K218" s="70"/>
      <c r="L218" s="70"/>
      <c r="M218" s="70"/>
    </row>
    <row r="219" spans="1:13" x14ac:dyDescent="0.35">
      <c r="A219" s="227"/>
      <c r="B219" s="227"/>
      <c r="C219" s="227"/>
      <c r="D219" s="228"/>
      <c r="E219" s="227"/>
      <c r="F219" s="227"/>
      <c r="G219" s="21"/>
      <c r="H219" s="21"/>
      <c r="I219" s="21"/>
      <c r="J219" s="70"/>
      <c r="K219" s="70"/>
      <c r="L219" s="70"/>
      <c r="M219" s="70"/>
    </row>
    <row r="220" spans="1:13" x14ac:dyDescent="0.35">
      <c r="A220" s="227"/>
      <c r="B220" s="227"/>
      <c r="C220" s="227"/>
      <c r="D220" s="228"/>
      <c r="E220" s="227"/>
      <c r="F220" s="227"/>
      <c r="G220" s="21"/>
      <c r="H220" s="21"/>
      <c r="I220" s="21"/>
      <c r="J220" s="70"/>
      <c r="K220" s="70"/>
      <c r="L220" s="70"/>
      <c r="M220" s="70"/>
    </row>
    <row r="221" spans="1:13" x14ac:dyDescent="0.35">
      <c r="A221" s="227"/>
      <c r="B221" s="227"/>
      <c r="C221" s="227"/>
      <c r="D221" s="228"/>
      <c r="E221" s="227"/>
      <c r="F221" s="227"/>
      <c r="G221" s="21"/>
      <c r="H221" s="21"/>
      <c r="I221" s="21"/>
      <c r="J221" s="70"/>
      <c r="K221" s="70"/>
      <c r="L221" s="70"/>
      <c r="M221" s="70"/>
    </row>
    <row r="222" spans="1:13" x14ac:dyDescent="0.35">
      <c r="A222" s="227"/>
      <c r="B222" s="227"/>
      <c r="C222" s="227"/>
      <c r="D222" s="228"/>
      <c r="E222" s="227"/>
      <c r="F222" s="227"/>
      <c r="G222" s="21"/>
      <c r="H222" s="21"/>
      <c r="I222" s="21"/>
      <c r="J222" s="70"/>
      <c r="K222" s="70"/>
      <c r="L222" s="70"/>
      <c r="M222" s="70"/>
    </row>
    <row r="223" spans="1:13" x14ac:dyDescent="0.35">
      <c r="A223" s="227"/>
      <c r="B223" s="227"/>
      <c r="C223" s="227"/>
      <c r="D223" s="228"/>
      <c r="E223" s="227"/>
      <c r="F223" s="227"/>
      <c r="G223" s="21"/>
      <c r="H223" s="21"/>
      <c r="I223" s="21"/>
      <c r="J223" s="70"/>
      <c r="K223" s="70"/>
      <c r="L223" s="70"/>
      <c r="M223" s="70"/>
    </row>
    <row r="224" spans="1:13" x14ac:dyDescent="0.35">
      <c r="A224" s="227"/>
      <c r="B224" s="227"/>
      <c r="C224" s="227"/>
      <c r="D224" s="228"/>
      <c r="E224" s="227"/>
      <c r="F224" s="227"/>
      <c r="G224" s="21"/>
      <c r="H224" s="21"/>
      <c r="I224" s="21"/>
      <c r="J224" s="70"/>
      <c r="K224" s="70"/>
      <c r="L224" s="70"/>
      <c r="M224" s="70"/>
    </row>
    <row r="225" spans="1:13" x14ac:dyDescent="0.35">
      <c r="A225" s="227"/>
      <c r="B225" s="227"/>
      <c r="C225" s="227"/>
      <c r="D225" s="228"/>
      <c r="E225" s="227"/>
      <c r="F225" s="227"/>
      <c r="G225" s="21"/>
      <c r="H225" s="21"/>
      <c r="I225" s="21"/>
      <c r="J225" s="70"/>
      <c r="K225" s="70"/>
      <c r="L225" s="70"/>
      <c r="M225" s="70"/>
    </row>
    <row r="226" spans="1:13" x14ac:dyDescent="0.35">
      <c r="A226" s="227"/>
      <c r="B226" s="227"/>
      <c r="C226" s="227"/>
      <c r="D226" s="228"/>
      <c r="E226" s="227"/>
      <c r="F226" s="227"/>
      <c r="G226" s="21"/>
      <c r="H226" s="21"/>
      <c r="I226" s="21"/>
      <c r="J226" s="70"/>
      <c r="K226" s="70"/>
      <c r="L226" s="70"/>
      <c r="M226" s="70"/>
    </row>
    <row r="227" spans="1:13" x14ac:dyDescent="0.35">
      <c r="A227" s="227"/>
      <c r="B227" s="227"/>
      <c r="C227" s="227"/>
      <c r="D227" s="228"/>
      <c r="E227" s="227"/>
      <c r="F227" s="227"/>
      <c r="G227" s="21"/>
      <c r="H227" s="21"/>
      <c r="I227" s="21"/>
      <c r="J227" s="70"/>
      <c r="K227" s="70"/>
      <c r="L227" s="70"/>
      <c r="M227" s="70"/>
    </row>
    <row r="228" spans="1:13" x14ac:dyDescent="0.35">
      <c r="A228" s="227"/>
      <c r="B228" s="227"/>
      <c r="C228" s="227"/>
      <c r="D228" s="228"/>
      <c r="E228" s="227"/>
      <c r="F228" s="227"/>
      <c r="G228" s="21"/>
      <c r="H228" s="21"/>
      <c r="I228" s="21"/>
      <c r="J228" s="70"/>
      <c r="K228" s="70"/>
      <c r="L228" s="70"/>
      <c r="M228" s="70"/>
    </row>
    <row r="229" spans="1:13" x14ac:dyDescent="0.35">
      <c r="A229" s="227"/>
      <c r="B229" s="227"/>
      <c r="C229" s="227"/>
      <c r="D229" s="228"/>
      <c r="E229" s="227"/>
      <c r="F229" s="227"/>
      <c r="G229" s="21"/>
      <c r="H229" s="21"/>
      <c r="I229" s="21"/>
      <c r="J229" s="70"/>
      <c r="K229" s="70"/>
      <c r="L229" s="70"/>
      <c r="M229" s="70"/>
    </row>
    <row r="230" spans="1:13" x14ac:dyDescent="0.35">
      <c r="A230" s="227"/>
      <c r="B230" s="227"/>
      <c r="C230" s="227"/>
      <c r="D230" s="228"/>
      <c r="E230" s="227"/>
      <c r="F230" s="227"/>
      <c r="G230" s="21"/>
      <c r="H230" s="21"/>
      <c r="I230" s="21"/>
      <c r="J230" s="70"/>
      <c r="K230" s="70"/>
      <c r="L230" s="70"/>
      <c r="M230" s="70"/>
    </row>
    <row r="231" spans="1:13" x14ac:dyDescent="0.35">
      <c r="A231" s="227"/>
      <c r="B231" s="227"/>
      <c r="C231" s="227"/>
      <c r="D231" s="228"/>
      <c r="E231" s="227"/>
      <c r="F231" s="227"/>
      <c r="G231" s="21"/>
      <c r="H231" s="21"/>
      <c r="I231" s="21"/>
      <c r="J231" s="70"/>
      <c r="K231" s="70"/>
      <c r="L231" s="70"/>
      <c r="M231" s="70"/>
    </row>
    <row r="232" spans="1:13" x14ac:dyDescent="0.35">
      <c r="A232" s="227"/>
      <c r="B232" s="227"/>
      <c r="C232" s="227"/>
      <c r="D232" s="228"/>
      <c r="E232" s="227"/>
      <c r="F232" s="227"/>
      <c r="G232" s="21"/>
      <c r="H232" s="21"/>
      <c r="I232" s="21"/>
      <c r="J232" s="70"/>
      <c r="K232" s="70"/>
      <c r="L232" s="70"/>
      <c r="M232" s="70"/>
    </row>
    <row r="233" spans="1:13" x14ac:dyDescent="0.35">
      <c r="A233" s="227"/>
      <c r="B233" s="227"/>
      <c r="C233" s="227"/>
      <c r="D233" s="228"/>
      <c r="E233" s="227"/>
      <c r="F233" s="227"/>
      <c r="G233" s="21"/>
      <c r="H233" s="21"/>
      <c r="I233" s="21"/>
      <c r="J233" s="70"/>
      <c r="K233" s="70"/>
      <c r="L233" s="70"/>
      <c r="M233" s="70"/>
    </row>
    <row r="234" spans="1:13" x14ac:dyDescent="0.35">
      <c r="A234" s="227"/>
      <c r="B234" s="227"/>
      <c r="C234" s="227"/>
      <c r="D234" s="228"/>
      <c r="E234" s="227"/>
      <c r="F234" s="227"/>
      <c r="G234" s="21"/>
      <c r="H234" s="21"/>
      <c r="I234" s="21"/>
      <c r="J234" s="70"/>
      <c r="K234" s="70"/>
      <c r="L234" s="70"/>
      <c r="M234" s="70"/>
    </row>
    <row r="235" spans="1:13" x14ac:dyDescent="0.35">
      <c r="A235" s="227"/>
      <c r="B235" s="227"/>
      <c r="C235" s="227"/>
      <c r="D235" s="228"/>
      <c r="E235" s="227"/>
      <c r="F235" s="227"/>
      <c r="G235" s="21"/>
      <c r="H235" s="21"/>
      <c r="I235" s="21"/>
      <c r="J235" s="70"/>
      <c r="K235" s="70"/>
      <c r="L235" s="70"/>
      <c r="M235" s="70"/>
    </row>
    <row r="236" spans="1:13" x14ac:dyDescent="0.35">
      <c r="A236" s="227"/>
      <c r="B236" s="227"/>
      <c r="C236" s="227"/>
      <c r="D236" s="228"/>
      <c r="E236" s="227"/>
      <c r="F236" s="227"/>
      <c r="G236" s="21"/>
      <c r="H236" s="21"/>
      <c r="I236" s="21"/>
      <c r="J236" s="70"/>
      <c r="K236" s="70"/>
      <c r="L236" s="70"/>
      <c r="M236" s="70"/>
    </row>
    <row r="237" spans="1:13" x14ac:dyDescent="0.35">
      <c r="A237" s="227"/>
      <c r="B237" s="227"/>
      <c r="C237" s="227"/>
      <c r="D237" s="228"/>
      <c r="E237" s="227"/>
      <c r="F237" s="227"/>
      <c r="G237" s="21"/>
      <c r="H237" s="21"/>
      <c r="I237" s="21"/>
      <c r="J237" s="70"/>
      <c r="K237" s="70"/>
      <c r="L237" s="70"/>
      <c r="M237" s="70"/>
    </row>
    <row r="238" spans="1:13" x14ac:dyDescent="0.35">
      <c r="A238" s="227"/>
      <c r="B238" s="227"/>
      <c r="C238" s="227"/>
      <c r="D238" s="228"/>
      <c r="E238" s="227"/>
      <c r="F238" s="227"/>
      <c r="G238" s="21"/>
      <c r="H238" s="21"/>
      <c r="I238" s="21"/>
      <c r="J238" s="70"/>
      <c r="K238" s="70"/>
      <c r="L238" s="70"/>
      <c r="M238" s="70"/>
    </row>
    <row r="239" spans="1:13" x14ac:dyDescent="0.35">
      <c r="A239" s="227"/>
      <c r="B239" s="227"/>
      <c r="C239" s="227"/>
      <c r="D239" s="228"/>
      <c r="E239" s="227"/>
      <c r="F239" s="227"/>
      <c r="G239" s="21"/>
      <c r="H239" s="21"/>
      <c r="I239" s="21"/>
      <c r="J239" s="70"/>
      <c r="K239" s="70"/>
      <c r="L239" s="70"/>
      <c r="M239" s="70"/>
    </row>
    <row r="240" spans="1:13" x14ac:dyDescent="0.35">
      <c r="A240" s="227"/>
      <c r="B240" s="227"/>
      <c r="C240" s="227"/>
      <c r="D240" s="228"/>
      <c r="E240" s="227"/>
      <c r="F240" s="227"/>
      <c r="G240" s="21"/>
      <c r="H240" s="21"/>
      <c r="I240" s="21"/>
      <c r="J240" s="70"/>
      <c r="K240" s="70"/>
      <c r="L240" s="70"/>
      <c r="M240" s="70"/>
    </row>
    <row r="241" spans="1:13" x14ac:dyDescent="0.35">
      <c r="A241" s="227"/>
      <c r="B241" s="227"/>
      <c r="C241" s="227"/>
      <c r="D241" s="228"/>
      <c r="E241" s="227"/>
      <c r="F241" s="227"/>
      <c r="G241" s="21"/>
      <c r="H241" s="21"/>
      <c r="I241" s="21"/>
      <c r="J241" s="70"/>
      <c r="K241" s="70"/>
      <c r="L241" s="70"/>
      <c r="M241" s="70"/>
    </row>
    <row r="242" spans="1:13" x14ac:dyDescent="0.35">
      <c r="A242" s="227"/>
      <c r="B242" s="227"/>
      <c r="C242" s="227"/>
      <c r="D242" s="228"/>
      <c r="E242" s="227"/>
      <c r="F242" s="227"/>
      <c r="G242" s="21"/>
      <c r="H242" s="21"/>
      <c r="I242" s="21"/>
      <c r="J242" s="70"/>
      <c r="K242" s="70"/>
      <c r="L242" s="70"/>
      <c r="M242" s="70"/>
    </row>
    <row r="243" spans="1:13" x14ac:dyDescent="0.35">
      <c r="A243" s="227"/>
      <c r="B243" s="227"/>
      <c r="C243" s="227"/>
      <c r="D243" s="228"/>
      <c r="E243" s="227"/>
      <c r="F243" s="227"/>
      <c r="G243" s="21"/>
      <c r="H243" s="21"/>
      <c r="I243" s="21"/>
      <c r="J243" s="70"/>
      <c r="K243" s="70"/>
      <c r="L243" s="70"/>
      <c r="M243" s="70"/>
    </row>
    <row r="244" spans="1:13" x14ac:dyDescent="0.35">
      <c r="A244" s="227"/>
      <c r="B244" s="227"/>
      <c r="C244" s="227"/>
      <c r="D244" s="228"/>
      <c r="E244" s="227"/>
      <c r="F244" s="227"/>
      <c r="G244" s="21"/>
      <c r="H244" s="21"/>
      <c r="I244" s="21"/>
      <c r="J244" s="70"/>
      <c r="K244" s="70"/>
      <c r="L244" s="70"/>
      <c r="M244" s="70"/>
    </row>
    <row r="245" spans="1:13" x14ac:dyDescent="0.35">
      <c r="A245" s="227"/>
      <c r="B245" s="227"/>
      <c r="C245" s="227"/>
      <c r="D245" s="228"/>
      <c r="E245" s="227"/>
      <c r="F245" s="227"/>
      <c r="G245" s="21"/>
      <c r="H245" s="21"/>
      <c r="I245" s="21"/>
      <c r="J245" s="70"/>
      <c r="K245" s="70"/>
      <c r="L245" s="70"/>
      <c r="M245" s="70"/>
    </row>
    <row r="246" spans="1:13" x14ac:dyDescent="0.35">
      <c r="A246" s="227"/>
      <c r="B246" s="227"/>
      <c r="C246" s="227"/>
      <c r="D246" s="228"/>
      <c r="E246" s="227"/>
      <c r="F246" s="227"/>
      <c r="G246" s="21"/>
      <c r="H246" s="21"/>
      <c r="I246" s="21"/>
      <c r="J246" s="70"/>
      <c r="K246" s="70"/>
      <c r="L246" s="70"/>
      <c r="M246" s="70"/>
    </row>
    <row r="247" spans="1:13" x14ac:dyDescent="0.35">
      <c r="A247" s="227"/>
      <c r="B247" s="227"/>
      <c r="C247" s="227"/>
      <c r="D247" s="228"/>
      <c r="E247" s="227"/>
      <c r="F247" s="227"/>
      <c r="G247" s="21"/>
      <c r="H247" s="21"/>
      <c r="I247" s="21"/>
      <c r="J247" s="70"/>
      <c r="K247" s="70"/>
      <c r="L247" s="70"/>
      <c r="M247" s="70"/>
    </row>
    <row r="248" spans="1:13" x14ac:dyDescent="0.35">
      <c r="A248" s="227"/>
      <c r="B248" s="227"/>
      <c r="C248" s="227"/>
      <c r="D248" s="228"/>
      <c r="E248" s="227"/>
      <c r="F248" s="227"/>
      <c r="G248" s="21"/>
      <c r="H248" s="21"/>
      <c r="I248" s="21"/>
      <c r="J248" s="70"/>
      <c r="K248" s="70"/>
      <c r="L248" s="70"/>
      <c r="M248" s="70"/>
    </row>
    <row r="249" spans="1:13" x14ac:dyDescent="0.35">
      <c r="A249" s="227"/>
      <c r="B249" s="227"/>
      <c r="C249" s="227"/>
      <c r="D249" s="228"/>
      <c r="E249" s="227"/>
      <c r="F249" s="227"/>
      <c r="G249" s="21"/>
      <c r="H249" s="21"/>
      <c r="I249" s="21"/>
      <c r="J249" s="70"/>
      <c r="K249" s="70"/>
      <c r="L249" s="70"/>
      <c r="M249" s="70"/>
    </row>
    <row r="250" spans="1:13" x14ac:dyDescent="0.35">
      <c r="A250" s="227"/>
      <c r="B250" s="227"/>
      <c r="C250" s="227"/>
      <c r="D250" s="228"/>
      <c r="E250" s="227"/>
      <c r="F250" s="227"/>
      <c r="G250" s="21"/>
      <c r="H250" s="21"/>
      <c r="I250" s="21"/>
      <c r="J250" s="70"/>
      <c r="K250" s="70"/>
      <c r="L250" s="70"/>
      <c r="M250" s="70"/>
    </row>
    <row r="251" spans="1:13" x14ac:dyDescent="0.35">
      <c r="A251" s="227"/>
      <c r="B251" s="227"/>
      <c r="C251" s="227"/>
      <c r="D251" s="228"/>
      <c r="E251" s="227"/>
      <c r="F251" s="227"/>
      <c r="G251" s="21"/>
      <c r="H251" s="21"/>
      <c r="I251" s="21"/>
      <c r="J251" s="70"/>
      <c r="K251" s="70"/>
      <c r="L251" s="70"/>
      <c r="M251" s="70"/>
    </row>
    <row r="252" spans="1:13" x14ac:dyDescent="0.35">
      <c r="A252" s="227"/>
      <c r="B252" s="227"/>
      <c r="C252" s="227"/>
      <c r="D252" s="228"/>
      <c r="E252" s="227"/>
      <c r="F252" s="227"/>
      <c r="G252" s="21"/>
      <c r="H252" s="21"/>
      <c r="I252" s="21"/>
      <c r="J252" s="70"/>
      <c r="K252" s="70"/>
      <c r="L252" s="70"/>
      <c r="M252" s="70"/>
    </row>
    <row r="253" spans="1:13" x14ac:dyDescent="0.35">
      <c r="A253" s="227"/>
      <c r="B253" s="227"/>
      <c r="C253" s="227"/>
      <c r="D253" s="228"/>
      <c r="E253" s="227"/>
      <c r="F253" s="227"/>
      <c r="G253" s="21"/>
      <c r="H253" s="21"/>
      <c r="I253" s="21"/>
      <c r="J253" s="70"/>
      <c r="K253" s="70"/>
      <c r="L253" s="70"/>
      <c r="M253" s="70"/>
    </row>
    <row r="254" spans="1:13" x14ac:dyDescent="0.35">
      <c r="A254" s="227"/>
      <c r="B254" s="227"/>
      <c r="C254" s="227"/>
      <c r="D254" s="228"/>
      <c r="E254" s="227"/>
      <c r="F254" s="227"/>
      <c r="G254" s="21"/>
      <c r="H254" s="21"/>
      <c r="I254" s="21"/>
      <c r="J254" s="70"/>
      <c r="K254" s="70"/>
      <c r="L254" s="70"/>
      <c r="M254" s="70"/>
    </row>
    <row r="255" spans="1:13" x14ac:dyDescent="0.35">
      <c r="A255" s="227"/>
      <c r="B255" s="227"/>
      <c r="C255" s="227"/>
      <c r="D255" s="228"/>
      <c r="E255" s="227"/>
      <c r="F255" s="227"/>
      <c r="G255" s="21"/>
      <c r="H255" s="21"/>
      <c r="I255" s="21"/>
      <c r="J255" s="70"/>
      <c r="K255" s="70"/>
      <c r="L255" s="70"/>
      <c r="M255" s="70"/>
    </row>
    <row r="256" spans="1:13" x14ac:dyDescent="0.35">
      <c r="A256" s="227"/>
      <c r="B256" s="227"/>
      <c r="C256" s="227"/>
      <c r="D256" s="228"/>
      <c r="E256" s="227"/>
      <c r="F256" s="227"/>
      <c r="G256" s="21"/>
      <c r="H256" s="21"/>
      <c r="I256" s="21"/>
      <c r="J256" s="70"/>
      <c r="K256" s="70"/>
      <c r="L256" s="70"/>
      <c r="M256" s="70"/>
    </row>
    <row r="257" spans="1:13" x14ac:dyDescent="0.35">
      <c r="A257" s="227"/>
      <c r="B257" s="227"/>
      <c r="C257" s="227"/>
      <c r="D257" s="228"/>
      <c r="E257" s="227"/>
      <c r="F257" s="227"/>
      <c r="G257" s="21"/>
      <c r="H257" s="21"/>
      <c r="I257" s="21"/>
      <c r="J257" s="70"/>
      <c r="K257" s="70"/>
      <c r="L257" s="70"/>
      <c r="M257" s="70"/>
    </row>
    <row r="258" spans="1:13" x14ac:dyDescent="0.35">
      <c r="A258" s="227"/>
      <c r="B258" s="227"/>
      <c r="C258" s="227"/>
      <c r="D258" s="228"/>
      <c r="E258" s="227"/>
      <c r="F258" s="227"/>
      <c r="G258" s="21"/>
      <c r="H258" s="21"/>
      <c r="I258" s="21"/>
      <c r="J258" s="70"/>
      <c r="K258" s="70"/>
      <c r="L258" s="70"/>
      <c r="M258" s="70"/>
    </row>
    <row r="259" spans="1:13" x14ac:dyDescent="0.35">
      <c r="A259" s="227"/>
      <c r="B259" s="227"/>
      <c r="C259" s="227"/>
      <c r="D259" s="228"/>
      <c r="E259" s="227"/>
      <c r="F259" s="227"/>
      <c r="G259" s="21"/>
      <c r="H259" s="21"/>
      <c r="I259" s="21"/>
      <c r="J259" s="70"/>
      <c r="K259" s="70"/>
      <c r="L259" s="70"/>
      <c r="M259" s="70"/>
    </row>
    <row r="260" spans="1:13" x14ac:dyDescent="0.35">
      <c r="A260" s="227"/>
      <c r="B260" s="227"/>
      <c r="C260" s="227"/>
      <c r="D260" s="228"/>
      <c r="E260" s="227"/>
      <c r="F260" s="227"/>
      <c r="G260" s="21"/>
      <c r="H260" s="21"/>
      <c r="I260" s="21"/>
      <c r="J260" s="70"/>
      <c r="K260" s="70"/>
      <c r="L260" s="70"/>
      <c r="M260" s="70"/>
    </row>
    <row r="261" spans="1:13" x14ac:dyDescent="0.35">
      <c r="A261" s="227"/>
      <c r="B261" s="227"/>
      <c r="C261" s="227"/>
      <c r="D261" s="228"/>
      <c r="E261" s="227"/>
      <c r="F261" s="227"/>
      <c r="G261" s="21"/>
      <c r="H261" s="21"/>
      <c r="I261" s="21"/>
      <c r="J261" s="70"/>
      <c r="K261" s="70"/>
      <c r="L261" s="70"/>
      <c r="M261" s="70"/>
    </row>
    <row r="262" spans="1:13" x14ac:dyDescent="0.35">
      <c r="A262" s="227"/>
      <c r="B262" s="227"/>
      <c r="C262" s="227"/>
      <c r="D262" s="228"/>
      <c r="E262" s="227"/>
      <c r="F262" s="227"/>
      <c r="G262" s="21"/>
      <c r="H262" s="21"/>
      <c r="I262" s="21"/>
      <c r="J262" s="70"/>
      <c r="K262" s="70"/>
      <c r="L262" s="70"/>
      <c r="M262" s="70"/>
    </row>
    <row r="263" spans="1:13" x14ac:dyDescent="0.35">
      <c r="A263" s="227"/>
      <c r="B263" s="227"/>
      <c r="C263" s="227"/>
      <c r="D263" s="228"/>
      <c r="E263" s="227"/>
      <c r="F263" s="227"/>
      <c r="G263" s="21"/>
      <c r="H263" s="21"/>
      <c r="I263" s="21"/>
      <c r="J263" s="70"/>
      <c r="K263" s="70"/>
      <c r="L263" s="70"/>
      <c r="M263" s="70"/>
    </row>
    <row r="264" spans="1:13" x14ac:dyDescent="0.35">
      <c r="A264" s="227"/>
      <c r="B264" s="227"/>
      <c r="C264" s="227"/>
      <c r="D264" s="228"/>
      <c r="E264" s="227"/>
      <c r="F264" s="227"/>
      <c r="G264" s="21"/>
      <c r="H264" s="21"/>
      <c r="I264" s="21"/>
      <c r="J264" s="70"/>
      <c r="K264" s="70"/>
      <c r="L264" s="70"/>
      <c r="M264" s="70"/>
    </row>
    <row r="265" spans="1:13" x14ac:dyDescent="0.35">
      <c r="A265" s="227"/>
      <c r="B265" s="227"/>
      <c r="C265" s="227"/>
      <c r="D265" s="228"/>
      <c r="E265" s="227"/>
      <c r="F265" s="227"/>
      <c r="G265" s="21"/>
      <c r="H265" s="21"/>
      <c r="I265" s="21"/>
      <c r="J265" s="70"/>
      <c r="K265" s="70"/>
      <c r="L265" s="70"/>
      <c r="M265" s="70"/>
    </row>
    <row r="266" spans="1:13" x14ac:dyDescent="0.35">
      <c r="A266" s="227"/>
      <c r="B266" s="227"/>
      <c r="C266" s="227"/>
      <c r="D266" s="228"/>
      <c r="E266" s="227"/>
      <c r="F266" s="227"/>
      <c r="G266" s="21"/>
      <c r="H266" s="21"/>
      <c r="I266" s="21"/>
      <c r="J266" s="70"/>
      <c r="K266" s="70"/>
      <c r="L266" s="70"/>
      <c r="M266" s="70"/>
    </row>
    <row r="267" spans="1:13" x14ac:dyDescent="0.35">
      <c r="A267" s="227"/>
      <c r="B267" s="227"/>
      <c r="C267" s="227"/>
      <c r="D267" s="228"/>
      <c r="E267" s="227"/>
      <c r="F267" s="227"/>
      <c r="G267" s="21"/>
      <c r="H267" s="21"/>
      <c r="I267" s="21"/>
      <c r="J267" s="70"/>
      <c r="K267" s="70"/>
      <c r="L267" s="70"/>
      <c r="M267" s="70"/>
    </row>
    <row r="268" spans="1:13" x14ac:dyDescent="0.35">
      <c r="A268" s="227"/>
      <c r="B268" s="227"/>
      <c r="C268" s="227"/>
      <c r="D268" s="228"/>
      <c r="E268" s="227"/>
      <c r="F268" s="227"/>
      <c r="G268" s="21"/>
      <c r="H268" s="21"/>
      <c r="I268" s="21"/>
      <c r="J268" s="70"/>
      <c r="K268" s="70"/>
      <c r="L268" s="70"/>
      <c r="M268" s="70"/>
    </row>
    <row r="269" spans="1:13" x14ac:dyDescent="0.35">
      <c r="A269" s="227"/>
      <c r="B269" s="227"/>
      <c r="C269" s="227"/>
      <c r="D269" s="228"/>
      <c r="E269" s="227"/>
      <c r="F269" s="227"/>
      <c r="G269" s="21"/>
      <c r="H269" s="21"/>
      <c r="I269" s="21"/>
      <c r="J269" s="70"/>
      <c r="K269" s="70"/>
      <c r="L269" s="70"/>
      <c r="M269" s="70"/>
    </row>
    <row r="270" spans="1:13" x14ac:dyDescent="0.35">
      <c r="A270" s="227"/>
      <c r="B270" s="227"/>
      <c r="C270" s="227"/>
      <c r="D270" s="228"/>
      <c r="E270" s="227"/>
      <c r="F270" s="227"/>
      <c r="G270" s="21"/>
      <c r="H270" s="21"/>
      <c r="I270" s="21"/>
      <c r="J270" s="70"/>
      <c r="K270" s="70"/>
      <c r="L270" s="70"/>
      <c r="M270" s="70"/>
    </row>
    <row r="271" spans="1:13" x14ac:dyDescent="0.35">
      <c r="A271" s="227"/>
      <c r="B271" s="227"/>
      <c r="C271" s="227"/>
      <c r="D271" s="228"/>
      <c r="E271" s="227"/>
      <c r="F271" s="227"/>
      <c r="G271" s="21"/>
      <c r="H271" s="21"/>
      <c r="I271" s="21"/>
      <c r="J271" s="70"/>
      <c r="K271" s="70"/>
      <c r="L271" s="70"/>
      <c r="M271" s="70"/>
    </row>
    <row r="272" spans="1:13" x14ac:dyDescent="0.35">
      <c r="A272" s="227"/>
      <c r="B272" s="227"/>
      <c r="C272" s="227"/>
      <c r="D272" s="228"/>
      <c r="E272" s="227"/>
      <c r="F272" s="227"/>
      <c r="G272" s="21"/>
      <c r="H272" s="21"/>
      <c r="I272" s="21"/>
      <c r="J272" s="70"/>
      <c r="K272" s="70"/>
      <c r="L272" s="70"/>
      <c r="M272" s="70"/>
    </row>
    <row r="273" spans="1:13" x14ac:dyDescent="0.35">
      <c r="A273" s="227"/>
      <c r="B273" s="227"/>
      <c r="C273" s="227"/>
      <c r="D273" s="228"/>
      <c r="E273" s="227"/>
      <c r="F273" s="227"/>
      <c r="G273" s="21"/>
      <c r="H273" s="21"/>
      <c r="I273" s="21"/>
      <c r="J273" s="70"/>
      <c r="K273" s="70"/>
      <c r="L273" s="70"/>
      <c r="M273" s="70"/>
    </row>
    <row r="274" spans="1:13" x14ac:dyDescent="0.35">
      <c r="A274" s="227"/>
      <c r="B274" s="227"/>
      <c r="C274" s="227"/>
      <c r="D274" s="228"/>
      <c r="E274" s="227"/>
      <c r="F274" s="227"/>
      <c r="G274" s="21"/>
      <c r="H274" s="21"/>
      <c r="I274" s="21"/>
      <c r="J274" s="70"/>
      <c r="K274" s="70"/>
      <c r="L274" s="70"/>
      <c r="M274" s="70"/>
    </row>
    <row r="275" spans="1:13" x14ac:dyDescent="0.35">
      <c r="A275" s="227"/>
      <c r="B275" s="227"/>
      <c r="C275" s="227"/>
      <c r="D275" s="228"/>
      <c r="E275" s="227"/>
      <c r="F275" s="227"/>
      <c r="G275" s="21"/>
      <c r="H275" s="21"/>
      <c r="I275" s="21"/>
      <c r="J275" s="70"/>
      <c r="K275" s="70"/>
      <c r="L275" s="70"/>
      <c r="M275" s="70"/>
    </row>
    <row r="276" spans="1:13" x14ac:dyDescent="0.35">
      <c r="A276" s="227"/>
      <c r="B276" s="227"/>
      <c r="C276" s="227"/>
      <c r="D276" s="228"/>
      <c r="E276" s="227"/>
      <c r="F276" s="227"/>
      <c r="G276" s="21"/>
      <c r="H276" s="21"/>
      <c r="I276" s="21"/>
      <c r="J276" s="70"/>
      <c r="K276" s="70"/>
      <c r="L276" s="70"/>
      <c r="M276" s="70"/>
    </row>
    <row r="277" spans="1:13" x14ac:dyDescent="0.35">
      <c r="A277" s="227"/>
      <c r="B277" s="227"/>
      <c r="C277" s="227"/>
      <c r="D277" s="228"/>
      <c r="E277" s="227"/>
      <c r="F277" s="227"/>
      <c r="G277" s="21"/>
      <c r="H277" s="21"/>
      <c r="I277" s="21"/>
      <c r="J277" s="70"/>
      <c r="K277" s="70"/>
      <c r="L277" s="70"/>
      <c r="M277" s="70"/>
    </row>
    <row r="278" spans="1:13" x14ac:dyDescent="0.35">
      <c r="A278" s="227"/>
      <c r="B278" s="227"/>
      <c r="C278" s="227"/>
      <c r="D278" s="228"/>
      <c r="E278" s="227"/>
      <c r="F278" s="227"/>
      <c r="G278" s="21"/>
      <c r="H278" s="21"/>
      <c r="I278" s="21"/>
      <c r="J278" s="70"/>
      <c r="K278" s="70"/>
      <c r="L278" s="70"/>
      <c r="M278" s="70"/>
    </row>
    <row r="279" spans="1:13" x14ac:dyDescent="0.35">
      <c r="A279" s="227"/>
      <c r="B279" s="227"/>
      <c r="C279" s="227"/>
      <c r="D279" s="228"/>
      <c r="E279" s="227"/>
      <c r="F279" s="227"/>
      <c r="G279" s="21"/>
      <c r="H279" s="21"/>
      <c r="I279" s="21"/>
      <c r="J279" s="70"/>
      <c r="K279" s="70"/>
      <c r="L279" s="70"/>
      <c r="M279" s="70"/>
    </row>
    <row r="280" spans="1:13" x14ac:dyDescent="0.35">
      <c r="A280" s="227"/>
      <c r="B280" s="227"/>
      <c r="C280" s="227"/>
      <c r="D280" s="228"/>
      <c r="E280" s="227"/>
      <c r="F280" s="227"/>
      <c r="G280" s="21"/>
      <c r="H280" s="21"/>
      <c r="I280" s="21"/>
      <c r="J280" s="70"/>
      <c r="K280" s="70"/>
      <c r="L280" s="70"/>
      <c r="M280" s="70"/>
    </row>
    <row r="281" spans="1:13" x14ac:dyDescent="0.35">
      <c r="A281" s="227"/>
      <c r="B281" s="227"/>
      <c r="C281" s="227"/>
      <c r="D281" s="228"/>
      <c r="E281" s="227"/>
      <c r="F281" s="227"/>
      <c r="G281" s="21"/>
      <c r="H281" s="21"/>
      <c r="I281" s="21"/>
      <c r="J281" s="70"/>
      <c r="K281" s="70"/>
      <c r="L281" s="70"/>
      <c r="M281" s="70"/>
    </row>
    <row r="282" spans="1:13" x14ac:dyDescent="0.35">
      <c r="A282" s="227"/>
      <c r="B282" s="227"/>
      <c r="C282" s="227"/>
      <c r="D282" s="228"/>
      <c r="E282" s="227"/>
      <c r="F282" s="227"/>
      <c r="G282" s="21"/>
      <c r="H282" s="21"/>
      <c r="I282" s="21"/>
      <c r="J282" s="70"/>
      <c r="K282" s="70"/>
      <c r="L282" s="70"/>
      <c r="M282" s="70"/>
    </row>
    <row r="283" spans="1:13" x14ac:dyDescent="0.35">
      <c r="A283" s="227"/>
      <c r="B283" s="227"/>
      <c r="C283" s="227"/>
      <c r="D283" s="228"/>
      <c r="E283" s="227"/>
      <c r="F283" s="227"/>
      <c r="G283" s="227"/>
      <c r="H283" s="227"/>
      <c r="I283" s="227"/>
    </row>
    <row r="284" spans="1:13" x14ac:dyDescent="0.35">
      <c r="A284" s="227"/>
      <c r="B284" s="227"/>
      <c r="C284" s="227"/>
      <c r="D284" s="228"/>
      <c r="E284" s="227"/>
      <c r="F284" s="227"/>
      <c r="G284" s="227"/>
      <c r="H284" s="227"/>
      <c r="I284" s="227"/>
    </row>
    <row r="285" spans="1:13" x14ac:dyDescent="0.35">
      <c r="A285" s="227"/>
      <c r="B285" s="227"/>
      <c r="C285" s="227"/>
      <c r="D285" s="228"/>
      <c r="E285" s="227"/>
      <c r="F285" s="227"/>
      <c r="G285" s="227"/>
      <c r="H285" s="227"/>
      <c r="I285" s="227"/>
    </row>
    <row r="286" spans="1:13" x14ac:dyDescent="0.35">
      <c r="A286" s="227"/>
      <c r="B286" s="227"/>
      <c r="C286" s="227"/>
      <c r="D286" s="228"/>
      <c r="E286" s="227"/>
      <c r="F286" s="227"/>
      <c r="G286" s="227"/>
      <c r="H286" s="227"/>
      <c r="I286" s="227"/>
    </row>
    <row r="287" spans="1:13" x14ac:dyDescent="0.35">
      <c r="A287" s="227"/>
      <c r="B287" s="227"/>
      <c r="C287" s="227"/>
      <c r="D287" s="228"/>
      <c r="E287" s="227"/>
      <c r="F287" s="227"/>
      <c r="G287" s="227"/>
      <c r="H287" s="227"/>
      <c r="I287" s="227"/>
    </row>
    <row r="288" spans="1:13" x14ac:dyDescent="0.35">
      <c r="A288" s="227"/>
      <c r="B288" s="227"/>
      <c r="C288" s="227"/>
      <c r="D288" s="228"/>
      <c r="E288" s="227"/>
      <c r="F288" s="227"/>
      <c r="G288" s="227"/>
      <c r="H288" s="227"/>
      <c r="I288" s="227"/>
    </row>
    <row r="289" spans="1:9" x14ac:dyDescent="0.35">
      <c r="A289" s="227"/>
      <c r="B289" s="227"/>
      <c r="C289" s="227"/>
      <c r="D289" s="228"/>
      <c r="E289" s="227"/>
      <c r="F289" s="227"/>
      <c r="G289" s="227"/>
      <c r="H289" s="227"/>
      <c r="I289" s="227"/>
    </row>
    <row r="290" spans="1:9" x14ac:dyDescent="0.35">
      <c r="A290" s="227"/>
      <c r="B290" s="227"/>
      <c r="C290" s="227"/>
      <c r="D290" s="228"/>
      <c r="E290" s="227"/>
      <c r="F290" s="227"/>
      <c r="G290" s="227"/>
      <c r="H290" s="227"/>
      <c r="I290" s="227"/>
    </row>
    <row r="291" spans="1:9" x14ac:dyDescent="0.35">
      <c r="A291" s="227"/>
      <c r="B291" s="227"/>
      <c r="C291" s="227"/>
      <c r="D291" s="228"/>
      <c r="E291" s="227"/>
      <c r="F291" s="227"/>
      <c r="G291" s="227"/>
      <c r="H291" s="227"/>
      <c r="I291" s="227"/>
    </row>
    <row r="292" spans="1:9" x14ac:dyDescent="0.35">
      <c r="A292" s="227"/>
      <c r="B292" s="227"/>
      <c r="C292" s="227"/>
      <c r="D292" s="228"/>
      <c r="E292" s="227"/>
      <c r="F292" s="227"/>
      <c r="G292" s="227"/>
      <c r="H292" s="227"/>
      <c r="I292" s="227"/>
    </row>
    <row r="293" spans="1:9" x14ac:dyDescent="0.35">
      <c r="A293" s="227"/>
      <c r="B293" s="227"/>
      <c r="C293" s="227"/>
      <c r="D293" s="228"/>
      <c r="E293" s="227"/>
      <c r="F293" s="227"/>
      <c r="G293" s="227"/>
      <c r="H293" s="227"/>
      <c r="I293" s="227"/>
    </row>
    <row r="294" spans="1:9" x14ac:dyDescent="0.35">
      <c r="A294" s="227"/>
      <c r="B294" s="227"/>
      <c r="C294" s="227"/>
      <c r="D294" s="228"/>
      <c r="E294" s="227"/>
      <c r="F294" s="227"/>
      <c r="G294" s="227"/>
      <c r="H294" s="227"/>
      <c r="I294" s="227"/>
    </row>
    <row r="295" spans="1:9" x14ac:dyDescent="0.35">
      <c r="A295" s="227"/>
      <c r="B295" s="227"/>
      <c r="C295" s="227"/>
      <c r="D295" s="228"/>
      <c r="E295" s="227"/>
      <c r="F295" s="227"/>
      <c r="G295" s="227"/>
      <c r="H295" s="227"/>
      <c r="I295" s="227"/>
    </row>
    <row r="296" spans="1:9" x14ac:dyDescent="0.35">
      <c r="A296" s="227"/>
      <c r="B296" s="227"/>
      <c r="C296" s="227"/>
      <c r="D296" s="228"/>
      <c r="E296" s="227"/>
      <c r="F296" s="227"/>
      <c r="G296" s="227"/>
      <c r="H296" s="227"/>
      <c r="I296" s="227"/>
    </row>
    <row r="297" spans="1:9" x14ac:dyDescent="0.35">
      <c r="A297" s="227"/>
      <c r="B297" s="227"/>
      <c r="C297" s="227"/>
      <c r="D297" s="228"/>
      <c r="E297" s="227"/>
      <c r="F297" s="227"/>
      <c r="G297" s="227"/>
      <c r="H297" s="227"/>
      <c r="I297" s="227"/>
    </row>
    <row r="298" spans="1:9" x14ac:dyDescent="0.35">
      <c r="A298" s="227"/>
      <c r="B298" s="227"/>
      <c r="C298" s="227"/>
      <c r="D298" s="228"/>
      <c r="E298" s="227"/>
      <c r="F298" s="227"/>
      <c r="G298" s="227"/>
      <c r="H298" s="227"/>
      <c r="I298" s="227"/>
    </row>
    <row r="299" spans="1:9" x14ac:dyDescent="0.35">
      <c r="A299" s="227"/>
      <c r="B299" s="227"/>
      <c r="C299" s="227"/>
      <c r="D299" s="228"/>
      <c r="E299" s="227"/>
      <c r="F299" s="227"/>
      <c r="G299" s="227"/>
      <c r="H299" s="227"/>
      <c r="I299" s="227"/>
    </row>
    <row r="300" spans="1:9" x14ac:dyDescent="0.35">
      <c r="A300" s="227"/>
      <c r="B300" s="227"/>
      <c r="C300" s="227"/>
      <c r="D300" s="228"/>
      <c r="E300" s="227"/>
      <c r="F300" s="227"/>
      <c r="G300" s="227"/>
      <c r="H300" s="227"/>
      <c r="I300" s="227"/>
    </row>
    <row r="301" spans="1:9" x14ac:dyDescent="0.35">
      <c r="A301" s="227"/>
      <c r="B301" s="227"/>
      <c r="C301" s="227"/>
      <c r="D301" s="228"/>
      <c r="E301" s="227"/>
      <c r="F301" s="227"/>
      <c r="G301" s="227"/>
      <c r="H301" s="227"/>
      <c r="I301" s="227"/>
    </row>
    <row r="302" spans="1:9" x14ac:dyDescent="0.35">
      <c r="A302" s="227"/>
      <c r="B302" s="227"/>
      <c r="C302" s="227"/>
      <c r="D302" s="228"/>
      <c r="E302" s="227"/>
      <c r="F302" s="227"/>
      <c r="G302" s="227"/>
      <c r="H302" s="227"/>
      <c r="I302" s="227"/>
    </row>
    <row r="303" spans="1:9" x14ac:dyDescent="0.35">
      <c r="A303" s="227"/>
      <c r="B303" s="227"/>
      <c r="C303" s="227"/>
      <c r="D303" s="228"/>
      <c r="E303" s="227"/>
      <c r="F303" s="227"/>
      <c r="G303" s="227"/>
      <c r="H303" s="227"/>
      <c r="I303" s="227"/>
    </row>
    <row r="304" spans="1:9" x14ac:dyDescent="0.35">
      <c r="A304" s="227"/>
      <c r="B304" s="227"/>
      <c r="C304" s="227"/>
      <c r="D304" s="228"/>
      <c r="E304" s="227"/>
      <c r="F304" s="227"/>
      <c r="G304" s="227"/>
      <c r="H304" s="227"/>
      <c r="I304" s="227"/>
    </row>
    <row r="305" spans="1:9" x14ac:dyDescent="0.35">
      <c r="A305" s="227"/>
      <c r="B305" s="227"/>
      <c r="C305" s="227"/>
      <c r="D305" s="228"/>
      <c r="E305" s="227"/>
      <c r="F305" s="227"/>
      <c r="G305" s="227"/>
      <c r="H305" s="227"/>
      <c r="I305" s="227"/>
    </row>
    <row r="306" spans="1:9" x14ac:dyDescent="0.35">
      <c r="A306" s="227"/>
      <c r="B306" s="227"/>
      <c r="C306" s="227"/>
      <c r="D306" s="228"/>
      <c r="E306" s="227"/>
      <c r="F306" s="227"/>
      <c r="G306" s="227"/>
      <c r="H306" s="227"/>
      <c r="I306" s="227"/>
    </row>
    <row r="307" spans="1:9" x14ac:dyDescent="0.35">
      <c r="A307" s="227"/>
      <c r="B307" s="227"/>
      <c r="C307" s="227"/>
      <c r="D307" s="228"/>
      <c r="E307" s="227"/>
      <c r="F307" s="227"/>
      <c r="G307" s="227"/>
      <c r="H307" s="227"/>
      <c r="I307" s="227"/>
    </row>
    <row r="308" spans="1:9" x14ac:dyDescent="0.35">
      <c r="A308" s="227"/>
      <c r="B308" s="227"/>
      <c r="C308" s="227"/>
      <c r="D308" s="228"/>
      <c r="E308" s="227"/>
      <c r="F308" s="227"/>
      <c r="G308" s="227"/>
      <c r="H308" s="227"/>
      <c r="I308" s="227"/>
    </row>
    <row r="309" spans="1:9" x14ac:dyDescent="0.35">
      <c r="A309" s="227"/>
      <c r="B309" s="227"/>
      <c r="C309" s="227"/>
      <c r="D309" s="228"/>
      <c r="E309" s="227"/>
      <c r="F309" s="227"/>
      <c r="G309" s="227"/>
      <c r="H309" s="227"/>
      <c r="I309" s="227"/>
    </row>
    <row r="310" spans="1:9" x14ac:dyDescent="0.35">
      <c r="A310" s="227"/>
      <c r="B310" s="227"/>
      <c r="C310" s="227"/>
      <c r="D310" s="228"/>
      <c r="E310" s="227"/>
      <c r="F310" s="227"/>
      <c r="G310" s="227"/>
      <c r="H310" s="227"/>
      <c r="I310" s="227"/>
    </row>
    <row r="311" spans="1:9" x14ac:dyDescent="0.35">
      <c r="A311" s="227"/>
      <c r="B311" s="227"/>
      <c r="C311" s="227"/>
      <c r="D311" s="228"/>
      <c r="E311" s="227"/>
      <c r="F311" s="227"/>
      <c r="G311" s="227"/>
      <c r="H311" s="227"/>
      <c r="I311" s="227"/>
    </row>
    <row r="312" spans="1:9" x14ac:dyDescent="0.35">
      <c r="A312" s="227"/>
      <c r="B312" s="227"/>
      <c r="C312" s="227"/>
      <c r="D312" s="228"/>
      <c r="E312" s="227"/>
      <c r="F312" s="227"/>
      <c r="G312" s="227"/>
      <c r="H312" s="227"/>
      <c r="I312" s="227"/>
    </row>
    <row r="313" spans="1:9" x14ac:dyDescent="0.35">
      <c r="A313" s="227"/>
      <c r="B313" s="227"/>
      <c r="C313" s="227"/>
      <c r="D313" s="228"/>
      <c r="E313" s="227"/>
      <c r="F313" s="227"/>
      <c r="G313" s="227"/>
      <c r="H313" s="227"/>
      <c r="I313" s="227"/>
    </row>
    <row r="314" spans="1:9" x14ac:dyDescent="0.35">
      <c r="A314" s="227"/>
      <c r="B314" s="227"/>
      <c r="C314" s="227"/>
      <c r="D314" s="228"/>
      <c r="E314" s="227"/>
      <c r="F314" s="227"/>
      <c r="G314" s="227"/>
      <c r="H314" s="227"/>
      <c r="I314" s="227"/>
    </row>
    <row r="315" spans="1:9" x14ac:dyDescent="0.35">
      <c r="A315" s="227"/>
      <c r="B315" s="227"/>
      <c r="C315" s="227"/>
      <c r="D315" s="228"/>
      <c r="E315" s="227"/>
      <c r="F315" s="227"/>
      <c r="G315" s="227"/>
      <c r="H315" s="227"/>
      <c r="I315" s="227"/>
    </row>
    <row r="316" spans="1:9" x14ac:dyDescent="0.35">
      <c r="A316" s="227"/>
      <c r="B316" s="227"/>
      <c r="C316" s="227"/>
      <c r="D316" s="228"/>
      <c r="E316" s="227"/>
      <c r="F316" s="227"/>
      <c r="G316" s="227"/>
      <c r="H316" s="227"/>
      <c r="I316" s="227"/>
    </row>
    <row r="317" spans="1:9" x14ac:dyDescent="0.35">
      <c r="A317" s="227"/>
      <c r="B317" s="227"/>
      <c r="C317" s="227"/>
      <c r="D317" s="228"/>
      <c r="E317" s="227"/>
      <c r="F317" s="227"/>
      <c r="G317" s="227"/>
      <c r="H317" s="227"/>
      <c r="I317" s="227"/>
    </row>
    <row r="318" spans="1:9" x14ac:dyDescent="0.35">
      <c r="A318" s="227"/>
      <c r="B318" s="227"/>
      <c r="C318" s="227"/>
      <c r="D318" s="228"/>
      <c r="E318" s="227"/>
      <c r="F318" s="227"/>
      <c r="G318" s="227"/>
      <c r="H318" s="227"/>
      <c r="I318" s="227"/>
    </row>
    <row r="319" spans="1:9" x14ac:dyDescent="0.35">
      <c r="A319" s="227"/>
      <c r="B319" s="227"/>
      <c r="C319" s="227"/>
      <c r="D319" s="228"/>
      <c r="E319" s="227"/>
      <c r="F319" s="227"/>
      <c r="G319" s="227"/>
      <c r="H319" s="227"/>
      <c r="I319" s="227"/>
    </row>
    <row r="320" spans="1:9" x14ac:dyDescent="0.35">
      <c r="A320" s="227"/>
      <c r="B320" s="227"/>
      <c r="C320" s="227"/>
      <c r="D320" s="228"/>
      <c r="E320" s="227"/>
      <c r="F320" s="227"/>
      <c r="G320" s="227"/>
      <c r="H320" s="227"/>
      <c r="I320" s="227"/>
    </row>
    <row r="321" spans="1:9" x14ac:dyDescent="0.35">
      <c r="A321" s="227"/>
      <c r="B321" s="227"/>
      <c r="C321" s="227"/>
      <c r="D321" s="228"/>
      <c r="E321" s="227"/>
      <c r="F321" s="227"/>
      <c r="G321" s="227"/>
      <c r="H321" s="227"/>
      <c r="I321" s="227"/>
    </row>
    <row r="322" spans="1:9" x14ac:dyDescent="0.35">
      <c r="A322" s="227"/>
      <c r="B322" s="227"/>
      <c r="C322" s="227"/>
      <c r="D322" s="228"/>
      <c r="E322" s="227"/>
      <c r="F322" s="227"/>
      <c r="G322" s="227"/>
      <c r="H322" s="227"/>
      <c r="I322" s="227"/>
    </row>
    <row r="323" spans="1:9" x14ac:dyDescent="0.35">
      <c r="A323" s="227"/>
      <c r="B323" s="227"/>
      <c r="C323" s="227"/>
      <c r="D323" s="228"/>
      <c r="E323" s="227"/>
      <c r="F323" s="227"/>
      <c r="G323" s="227"/>
      <c r="H323" s="227"/>
      <c r="I323" s="227"/>
    </row>
    <row r="324" spans="1:9" x14ac:dyDescent="0.35">
      <c r="A324" s="227"/>
      <c r="B324" s="227"/>
      <c r="C324" s="227"/>
      <c r="D324" s="228"/>
      <c r="E324" s="227"/>
      <c r="F324" s="227"/>
      <c r="G324" s="227"/>
      <c r="H324" s="227"/>
      <c r="I324" s="227"/>
    </row>
    <row r="325" spans="1:9" x14ac:dyDescent="0.35">
      <c r="A325" s="227"/>
      <c r="B325" s="227"/>
      <c r="C325" s="227"/>
      <c r="D325" s="228"/>
      <c r="E325" s="227"/>
      <c r="F325" s="227"/>
      <c r="G325" s="227"/>
      <c r="H325" s="227"/>
      <c r="I325" s="227"/>
    </row>
    <row r="326" spans="1:9" x14ac:dyDescent="0.35">
      <c r="A326" s="227"/>
      <c r="B326" s="227"/>
      <c r="C326" s="227"/>
      <c r="D326" s="228"/>
      <c r="E326" s="227"/>
      <c r="F326" s="227"/>
      <c r="G326" s="227"/>
      <c r="H326" s="227"/>
      <c r="I326" s="227"/>
    </row>
    <row r="327" spans="1:9" x14ac:dyDescent="0.35">
      <c r="A327" s="227"/>
      <c r="B327" s="227"/>
      <c r="C327" s="227"/>
      <c r="D327" s="228"/>
      <c r="E327" s="227"/>
      <c r="F327" s="227"/>
      <c r="G327" s="227"/>
      <c r="H327" s="227"/>
      <c r="I327" s="227"/>
    </row>
    <row r="328" spans="1:9" x14ac:dyDescent="0.35">
      <c r="A328" s="227"/>
      <c r="B328" s="227"/>
      <c r="C328" s="227"/>
      <c r="D328" s="228"/>
      <c r="E328" s="227"/>
      <c r="F328" s="227"/>
      <c r="G328" s="227"/>
      <c r="H328" s="227"/>
      <c r="I328" s="227"/>
    </row>
    <row r="329" spans="1:9" x14ac:dyDescent="0.35">
      <c r="A329" s="227"/>
      <c r="B329" s="227"/>
      <c r="C329" s="227"/>
      <c r="D329" s="228"/>
      <c r="E329" s="227"/>
      <c r="F329" s="227"/>
      <c r="G329" s="227"/>
      <c r="H329" s="227"/>
      <c r="I329" s="227"/>
    </row>
    <row r="330" spans="1:9" x14ac:dyDescent="0.35">
      <c r="A330" s="227"/>
      <c r="B330" s="227"/>
      <c r="C330" s="227"/>
      <c r="D330" s="228"/>
      <c r="E330" s="227"/>
      <c r="F330" s="227"/>
      <c r="G330" s="227"/>
      <c r="H330" s="227"/>
      <c r="I330" s="227"/>
    </row>
    <row r="331" spans="1:9" x14ac:dyDescent="0.35">
      <c r="A331" s="227"/>
      <c r="B331" s="227"/>
      <c r="C331" s="227"/>
      <c r="D331" s="228"/>
      <c r="E331" s="227"/>
      <c r="F331" s="227"/>
      <c r="G331" s="227"/>
      <c r="H331" s="227"/>
      <c r="I331" s="227"/>
    </row>
    <row r="332" spans="1:9" x14ac:dyDescent="0.35">
      <c r="A332" s="227"/>
      <c r="B332" s="227"/>
      <c r="C332" s="227"/>
      <c r="D332" s="228"/>
      <c r="E332" s="227"/>
      <c r="F332" s="227"/>
      <c r="G332" s="227"/>
      <c r="H332" s="227"/>
      <c r="I332" s="227"/>
    </row>
    <row r="333" spans="1:9" x14ac:dyDescent="0.35">
      <c r="A333" s="227"/>
      <c r="B333" s="227"/>
      <c r="C333" s="227"/>
      <c r="D333" s="228"/>
      <c r="E333" s="227"/>
      <c r="F333" s="227"/>
      <c r="G333" s="227"/>
      <c r="H333" s="227"/>
      <c r="I333" s="227"/>
    </row>
    <row r="334" spans="1:9" x14ac:dyDescent="0.35">
      <c r="A334" s="227"/>
      <c r="B334" s="227"/>
      <c r="C334" s="227"/>
      <c r="D334" s="228"/>
      <c r="E334" s="227"/>
      <c r="F334" s="227"/>
      <c r="G334" s="227"/>
      <c r="H334" s="227"/>
      <c r="I334" s="227"/>
    </row>
    <row r="335" spans="1:9" x14ac:dyDescent="0.35">
      <c r="A335" s="227"/>
      <c r="B335" s="227"/>
      <c r="C335" s="227"/>
      <c r="D335" s="228"/>
      <c r="E335" s="227"/>
      <c r="F335" s="227"/>
      <c r="G335" s="227"/>
      <c r="H335" s="227"/>
      <c r="I335" s="227"/>
    </row>
    <row r="336" spans="1:9" x14ac:dyDescent="0.35">
      <c r="A336" s="227"/>
      <c r="B336" s="227"/>
      <c r="C336" s="227"/>
      <c r="D336" s="228"/>
      <c r="E336" s="227"/>
      <c r="F336" s="227"/>
      <c r="G336" s="227"/>
      <c r="H336" s="227"/>
      <c r="I336" s="227"/>
    </row>
    <row r="337" spans="1:9" x14ac:dyDescent="0.35">
      <c r="A337" s="227"/>
      <c r="B337" s="227"/>
      <c r="C337" s="227"/>
      <c r="D337" s="228"/>
      <c r="E337" s="227"/>
      <c r="F337" s="227"/>
      <c r="G337" s="227"/>
      <c r="H337" s="227"/>
      <c r="I337" s="227"/>
    </row>
    <row r="338" spans="1:9" x14ac:dyDescent="0.35">
      <c r="A338" s="227"/>
      <c r="B338" s="227"/>
      <c r="C338" s="227"/>
      <c r="D338" s="228"/>
      <c r="E338" s="227"/>
      <c r="F338" s="227"/>
      <c r="G338" s="227"/>
      <c r="H338" s="227"/>
      <c r="I338" s="227"/>
    </row>
    <row r="339" spans="1:9" x14ac:dyDescent="0.35">
      <c r="A339" s="227"/>
      <c r="B339" s="227"/>
      <c r="C339" s="227"/>
      <c r="D339" s="228"/>
      <c r="E339" s="227"/>
      <c r="F339" s="227"/>
      <c r="G339" s="227"/>
      <c r="H339" s="227"/>
      <c r="I339" s="227"/>
    </row>
    <row r="340" spans="1:9" x14ac:dyDescent="0.35">
      <c r="A340" s="227"/>
      <c r="B340" s="227"/>
      <c r="C340" s="227"/>
      <c r="D340" s="228"/>
      <c r="E340" s="227"/>
      <c r="F340" s="227"/>
      <c r="G340" s="227"/>
      <c r="H340" s="227"/>
      <c r="I340" s="227"/>
    </row>
    <row r="341" spans="1:9" x14ac:dyDescent="0.35">
      <c r="A341" s="227"/>
      <c r="B341" s="227"/>
      <c r="C341" s="227"/>
      <c r="D341" s="228"/>
      <c r="E341" s="227"/>
      <c r="F341" s="227"/>
      <c r="G341" s="227"/>
      <c r="H341" s="227"/>
      <c r="I341" s="227"/>
    </row>
    <row r="342" spans="1:9" x14ac:dyDescent="0.35">
      <c r="A342" s="227"/>
      <c r="B342" s="227"/>
      <c r="C342" s="227"/>
      <c r="D342" s="228"/>
      <c r="E342" s="227"/>
      <c r="F342" s="227"/>
      <c r="G342" s="227"/>
      <c r="H342" s="227"/>
      <c r="I342" s="227"/>
    </row>
    <row r="343" spans="1:9" x14ac:dyDescent="0.35">
      <c r="A343" s="227"/>
      <c r="B343" s="227"/>
      <c r="C343" s="227"/>
      <c r="D343" s="228"/>
      <c r="E343" s="227"/>
      <c r="F343" s="227"/>
      <c r="G343" s="227"/>
      <c r="H343" s="227"/>
      <c r="I343" s="227"/>
    </row>
    <row r="344" spans="1:9" x14ac:dyDescent="0.35">
      <c r="A344" s="227"/>
      <c r="B344" s="227"/>
      <c r="C344" s="227"/>
      <c r="D344" s="228"/>
      <c r="E344" s="227"/>
      <c r="F344" s="227"/>
      <c r="G344" s="227"/>
      <c r="H344" s="227"/>
      <c r="I344" s="227"/>
    </row>
    <row r="345" spans="1:9" x14ac:dyDescent="0.35">
      <c r="A345" s="227"/>
      <c r="B345" s="227"/>
      <c r="C345" s="227"/>
      <c r="D345" s="228"/>
      <c r="E345" s="227"/>
      <c r="F345" s="227"/>
      <c r="G345" s="227"/>
      <c r="H345" s="227"/>
      <c r="I345" s="227"/>
    </row>
    <row r="346" spans="1:9" x14ac:dyDescent="0.35">
      <c r="A346" s="227"/>
      <c r="B346" s="227"/>
      <c r="C346" s="227"/>
      <c r="D346" s="228"/>
      <c r="E346" s="227"/>
      <c r="F346" s="227"/>
      <c r="G346" s="227"/>
      <c r="H346" s="227"/>
      <c r="I346" s="227"/>
    </row>
  </sheetData>
  <mergeCells count="22">
    <mergeCell ref="B124:D124"/>
    <mergeCell ref="B129:D129"/>
    <mergeCell ref="D83:D84"/>
    <mergeCell ref="O83:O84"/>
    <mergeCell ref="P83:P84"/>
    <mergeCell ref="G82:I82"/>
    <mergeCell ref="K82:M82"/>
    <mergeCell ref="O82:P82"/>
    <mergeCell ref="B62:D62"/>
    <mergeCell ref="B67:D67"/>
    <mergeCell ref="B72:I72"/>
    <mergeCell ref="B73:I73"/>
    <mergeCell ref="O20:P20"/>
    <mergeCell ref="D21:D22"/>
    <mergeCell ref="O21:O22"/>
    <mergeCell ref="P21:P22"/>
    <mergeCell ref="A3:H3"/>
    <mergeCell ref="B10:I10"/>
    <mergeCell ref="B11:I11"/>
    <mergeCell ref="D14:K14"/>
    <mergeCell ref="G20:I20"/>
    <mergeCell ref="K20:M20"/>
  </mergeCells>
  <conditionalFormatting sqref="J138:M282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34:J136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34:G136">
    <cfRule type="cellIs" dxfId="19" priority="1" operator="lessThan">
      <formula>0</formula>
    </cfRule>
    <cfRule type="cellIs" dxfId="18" priority="2" operator="greaterThan">
      <formula>0</formula>
    </cfRule>
  </conditionalFormatting>
  <dataValidations disablePrompts="1" count="5">
    <dataValidation type="list" allowBlank="1" showInputMessage="1" showErrorMessage="1" sqref="D23 D85" xr:uid="{3785A4BA-6047-411D-9705-1393A1C41D51}">
      <formula1>"per 30 days, per kWh, per kW, per kVA"</formula1>
    </dataValidation>
    <dataValidation type="list" allowBlank="1" showInputMessage="1" showErrorMessage="1" sqref="D78 D16" xr:uid="{B1D7C2B3-C0E4-49B6-A315-93C16547B935}">
      <formula1>"TOU, non-TOU"</formula1>
    </dataValidation>
    <dataValidation type="list" allowBlank="1" showInputMessage="1" showErrorMessage="1" prompt="Select Charge Unit - per 30 days, per kWh, per kW, per kVA." sqref="D44:D45 D47:D57 D106:D107 D109:D119 D24:D32 D34:D42 D86:D94 D96:D104" xr:uid="{4FD3554A-0783-4C36-B182-E748E2382EC6}">
      <formula1>"per 30 days, per kWh, per kW, per kVA"</formula1>
    </dataValidation>
    <dataValidation type="list" allowBlank="1" showInputMessage="1" showErrorMessage="1" sqref="E44:E45 E106:E107 E34:E42 E96:E104 E63 E68 E47:E58 E125 E130 E109:E120 E85:E94 E23:E32" xr:uid="{4728CAFF-5A66-498C-BE8F-3559A20044CF}">
      <formula1>#REF!</formula1>
    </dataValidation>
    <dataValidation type="list" allowBlank="1" showInputMessage="1" showErrorMessage="1" prompt="Select Charge Unit - monthly, per kWh, per kW" sqref="D63 D58 D68 D125 D120 D130" xr:uid="{98969DC2-D900-4FB8-A5CD-C22634FC0144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6" fitToHeight="0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rowBreaks count="1" manualBreakCount="1">
    <brk id="71" max="19" man="1"/>
  </rowBreaks>
  <colBreaks count="1" manualBreakCount="1">
    <brk id="1" min="9" max="132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78</xdr:row>
                    <xdr:rowOff>57150</xdr:rowOff>
                  </from>
                  <to>
                    <xdr:col>19</xdr:col>
                    <xdr:colOff>31750</xdr:colOff>
                    <xdr:row>80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609600</xdr:colOff>
                    <xdr:row>78</xdr:row>
                    <xdr:rowOff>95250</xdr:rowOff>
                  </from>
                  <to>
                    <xdr:col>10</xdr:col>
                    <xdr:colOff>488950</xdr:colOff>
                    <xdr:row>79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95250</xdr:rowOff>
                  </from>
                  <to>
                    <xdr:col>15</xdr:col>
                    <xdr:colOff>755650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19050</xdr:rowOff>
                  </from>
                  <to>
                    <xdr:col>10</xdr:col>
                    <xdr:colOff>323850</xdr:colOff>
                    <xdr:row>18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D95C7-EC10-476A-A8DD-1FBC33446AB9}">
  <sheetPr>
    <pageSetUpPr fitToPage="1"/>
  </sheetPr>
  <dimension ref="A1:S130"/>
  <sheetViews>
    <sheetView zoomScale="70" zoomScaleNormal="70" workbookViewId="0">
      <selection activeCell="D183" sqref="D183"/>
    </sheetView>
  </sheetViews>
  <sheetFormatPr defaultColWidth="9.26953125" defaultRowHeight="14.5" x14ac:dyDescent="0.35"/>
  <cols>
    <col min="1" max="1" width="1.7265625" style="218" customWidth="1"/>
    <col min="2" max="2" width="128.7265625" style="218" customWidth="1"/>
    <col min="3" max="3" width="1.54296875" style="218" customWidth="1"/>
    <col min="4" max="4" width="12.7265625" style="337" customWidth="1"/>
    <col min="5" max="5" width="1.7265625" style="218" customWidth="1"/>
    <col min="6" max="6" width="0.26953125" style="218" customWidth="1"/>
    <col min="7" max="8" width="13.1796875" style="218" customWidth="1"/>
    <col min="9" max="9" width="15" style="218" bestFit="1" customWidth="1"/>
    <col min="10" max="10" width="1.26953125" style="218" customWidth="1"/>
    <col min="11" max="12" width="13.1796875" style="218" customWidth="1"/>
    <col min="13" max="13" width="15" style="218" bestFit="1" customWidth="1"/>
    <col min="14" max="14" width="1.453125" style="218" customWidth="1"/>
    <col min="15" max="16" width="12.54296875" style="218" customWidth="1"/>
    <col min="17" max="17" width="1.26953125" style="218" customWidth="1"/>
    <col min="18" max="18" width="0.7265625" style="218" customWidth="1"/>
    <col min="19" max="19" width="1.26953125" style="218" customWidth="1"/>
    <col min="20" max="16384" width="9.26953125" style="218"/>
  </cols>
  <sheetData>
    <row r="1" spans="1:19" ht="20" x14ac:dyDescent="0.35">
      <c r="A1" s="215"/>
      <c r="B1" s="216"/>
      <c r="C1" s="216"/>
      <c r="D1" s="217"/>
      <c r="E1" s="216"/>
      <c r="F1" s="216"/>
      <c r="G1" s="216"/>
      <c r="H1" s="216"/>
      <c r="I1" s="215"/>
      <c r="J1" s="215"/>
      <c r="N1" s="218">
        <v>2</v>
      </c>
    </row>
    <row r="2" spans="1:19" ht="17.5" x14ac:dyDescent="0.35">
      <c r="A2" s="220"/>
      <c r="B2" s="220"/>
      <c r="C2" s="220"/>
      <c r="D2" s="221"/>
      <c r="E2" s="220"/>
      <c r="F2" s="220"/>
      <c r="G2" s="220"/>
      <c r="H2" s="220"/>
      <c r="I2" s="215"/>
      <c r="J2" s="215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J3" s="215"/>
    </row>
    <row r="4" spans="1:19" ht="17.5" x14ac:dyDescent="0.35">
      <c r="A4" s="220"/>
      <c r="B4" s="220"/>
      <c r="C4" s="220"/>
      <c r="D4" s="221"/>
      <c r="E4" s="220"/>
      <c r="F4" s="222"/>
      <c r="G4" s="222"/>
      <c r="H4" s="222"/>
      <c r="I4" s="215"/>
      <c r="J4" s="215"/>
    </row>
    <row r="5" spans="1:19" ht="15.5" x14ac:dyDescent="0.35">
      <c r="A5" s="215"/>
      <c r="B5" s="215"/>
      <c r="C5" s="223"/>
      <c r="D5" s="224"/>
      <c r="E5" s="223"/>
      <c r="F5" s="215"/>
      <c r="G5" s="215"/>
      <c r="H5" s="215"/>
      <c r="I5" s="215"/>
      <c r="J5" s="215"/>
      <c r="M5" s="7"/>
      <c r="N5" s="7"/>
      <c r="O5" s="7"/>
      <c r="P5" s="7"/>
      <c r="Q5" s="7"/>
    </row>
    <row r="6" spans="1:19" x14ac:dyDescent="0.35">
      <c r="A6" s="215"/>
      <c r="B6" s="215"/>
      <c r="C6" s="215"/>
      <c r="D6" s="225"/>
      <c r="E6" s="215"/>
      <c r="F6" s="215"/>
      <c r="G6" s="215"/>
      <c r="H6" s="215"/>
      <c r="I6" s="215"/>
      <c r="J6" s="215"/>
      <c r="M6" s="7"/>
      <c r="N6" s="7"/>
      <c r="O6" s="7"/>
      <c r="P6" s="7"/>
      <c r="Q6" s="7"/>
    </row>
    <row r="7" spans="1:19" x14ac:dyDescent="0.35">
      <c r="A7" s="215"/>
      <c r="B7" s="215"/>
      <c r="C7" s="215"/>
      <c r="D7" s="225"/>
      <c r="E7" s="215"/>
      <c r="F7" s="215"/>
      <c r="G7" s="215"/>
      <c r="H7" s="215"/>
      <c r="I7" s="215"/>
      <c r="J7" s="215"/>
      <c r="M7" s="7"/>
      <c r="N7" s="7"/>
      <c r="O7" s="7"/>
      <c r="P7" s="7"/>
      <c r="Q7" s="7"/>
    </row>
    <row r="8" spans="1:19" x14ac:dyDescent="0.35">
      <c r="A8" s="226"/>
      <c r="B8" s="215"/>
      <c r="C8" s="215"/>
      <c r="D8" s="225"/>
      <c r="E8" s="215"/>
      <c r="F8" s="215"/>
      <c r="G8" s="215"/>
      <c r="H8" s="215"/>
      <c r="I8" s="215"/>
      <c r="J8" s="215"/>
      <c r="M8" s="7"/>
      <c r="N8" s="7"/>
      <c r="O8" s="7"/>
      <c r="P8" s="7"/>
      <c r="Q8" s="7"/>
    </row>
    <row r="9" spans="1:19" x14ac:dyDescent="0.35">
      <c r="A9" s="227"/>
      <c r="B9" s="227"/>
      <c r="C9" s="227"/>
      <c r="D9" s="228"/>
      <c r="E9" s="227"/>
      <c r="F9" s="227"/>
      <c r="G9" s="227"/>
      <c r="H9" s="227"/>
      <c r="M9" s="7"/>
      <c r="N9" s="7"/>
      <c r="O9" s="7"/>
      <c r="P9" s="7"/>
      <c r="Q9" s="7"/>
    </row>
    <row r="10" spans="1:19" ht="18" x14ac:dyDescent="0.4">
      <c r="A10" s="227"/>
      <c r="B10" s="550" t="s">
        <v>0</v>
      </c>
      <c r="C10" s="550"/>
      <c r="D10" s="550"/>
      <c r="E10" s="550"/>
      <c r="F10" s="550"/>
      <c r="G10" s="550"/>
      <c r="H10" s="550"/>
      <c r="I10" s="550"/>
      <c r="J10" s="550"/>
      <c r="M10" s="7"/>
      <c r="N10" s="7"/>
      <c r="O10" s="7"/>
      <c r="P10" s="7"/>
      <c r="Q10" s="7"/>
    </row>
    <row r="11" spans="1:19" ht="18" x14ac:dyDescent="0.4">
      <c r="A11" s="227"/>
      <c r="B11" s="550" t="s">
        <v>1</v>
      </c>
      <c r="C11" s="550"/>
      <c r="D11" s="550"/>
      <c r="E11" s="550"/>
      <c r="F11" s="550"/>
      <c r="G11" s="550"/>
      <c r="H11" s="550"/>
      <c r="I11" s="550"/>
      <c r="J11" s="550"/>
      <c r="M11" s="7"/>
      <c r="N11" s="7"/>
      <c r="O11" s="7"/>
      <c r="P11" s="7"/>
      <c r="Q11" s="7"/>
    </row>
    <row r="12" spans="1:19" x14ac:dyDescent="0.35">
      <c r="A12" s="227"/>
      <c r="B12" s="227"/>
      <c r="C12" s="227"/>
      <c r="D12" s="228"/>
      <c r="E12" s="227"/>
      <c r="F12" s="227"/>
      <c r="G12" s="227"/>
      <c r="H12" s="227"/>
      <c r="M12" s="7"/>
      <c r="N12" s="7"/>
      <c r="O12" s="7"/>
      <c r="P12" s="7"/>
      <c r="Q12" s="7"/>
    </row>
    <row r="13" spans="1:19" x14ac:dyDescent="0.35">
      <c r="A13" s="227"/>
      <c r="B13" s="227"/>
      <c r="C13" s="227"/>
      <c r="D13" s="228"/>
      <c r="E13" s="227"/>
      <c r="F13" s="227"/>
      <c r="G13" s="227"/>
      <c r="H13" s="227"/>
      <c r="M13" s="7"/>
      <c r="N13" s="7"/>
      <c r="O13" s="7"/>
      <c r="P13" s="7"/>
      <c r="Q13" s="7"/>
    </row>
    <row r="14" spans="1:19" ht="15.5" x14ac:dyDescent="0.35">
      <c r="A14" s="227"/>
      <c r="B14" s="229" t="s">
        <v>2</v>
      </c>
      <c r="C14" s="227"/>
      <c r="D14" s="551" t="s">
        <v>83</v>
      </c>
      <c r="E14" s="551"/>
      <c r="F14" s="551"/>
      <c r="G14" s="551"/>
      <c r="H14" s="551"/>
      <c r="I14" s="551"/>
      <c r="J14" s="551"/>
      <c r="M14" s="7"/>
      <c r="N14" s="7"/>
      <c r="O14" s="7"/>
      <c r="P14" s="7"/>
      <c r="Q14" s="7"/>
    </row>
    <row r="15" spans="1:19" ht="15.5" x14ac:dyDescent="0.35">
      <c r="A15" s="227"/>
      <c r="B15" s="230"/>
      <c r="C15" s="227"/>
      <c r="D15" s="231"/>
      <c r="E15" s="231"/>
      <c r="F15" s="232"/>
      <c r="G15" s="232"/>
      <c r="H15" s="232"/>
      <c r="I15" s="232"/>
      <c r="J15" s="232"/>
      <c r="K15" s="233"/>
      <c r="L15" s="233"/>
      <c r="M15" s="232"/>
      <c r="N15" s="233"/>
      <c r="O15" s="344"/>
      <c r="P15" s="344"/>
      <c r="Q15" s="344"/>
      <c r="R15" s="233"/>
      <c r="S15" s="233"/>
    </row>
    <row r="16" spans="1:19" ht="15.5" x14ac:dyDescent="0.35">
      <c r="A16" s="227"/>
      <c r="B16" s="229" t="s">
        <v>4</v>
      </c>
      <c r="C16" s="227"/>
      <c r="D16" s="234" t="s">
        <v>68</v>
      </c>
      <c r="E16" s="231"/>
      <c r="F16" s="232"/>
      <c r="G16" s="465" t="s">
        <v>84</v>
      </c>
      <c r="H16" s="232"/>
      <c r="I16" s="235"/>
      <c r="J16" s="232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19" ht="15.5" x14ac:dyDescent="0.35">
      <c r="A17" s="227"/>
      <c r="B17" s="230"/>
      <c r="C17" s="227"/>
      <c r="D17" s="231"/>
      <c r="E17" s="231"/>
      <c r="F17" s="231"/>
      <c r="G17" s="429">
        <v>8900</v>
      </c>
      <c r="H17" s="427" t="s">
        <v>70</v>
      </c>
      <c r="I17" s="231"/>
      <c r="J17" s="231"/>
    </row>
    <row r="18" spans="1:19" x14ac:dyDescent="0.35">
      <c r="A18" s="227"/>
      <c r="B18" s="239"/>
      <c r="C18" s="227"/>
      <c r="D18" s="240"/>
      <c r="E18" s="241"/>
      <c r="F18" s="227"/>
      <c r="G18" s="429">
        <v>9700</v>
      </c>
      <c r="H18" s="241" t="s">
        <v>71</v>
      </c>
      <c r="I18" s="227"/>
      <c r="J18" s="227"/>
    </row>
    <row r="19" spans="1:19" x14ac:dyDescent="0.35">
      <c r="A19" s="227"/>
      <c r="B19" s="428"/>
      <c r="C19" s="227"/>
      <c r="D19" s="240" t="s">
        <v>6</v>
      </c>
      <c r="E19" s="227"/>
      <c r="F19" s="227"/>
      <c r="G19" s="429">
        <v>4100000</v>
      </c>
      <c r="H19" s="427" t="s">
        <v>7</v>
      </c>
      <c r="I19" s="243"/>
      <c r="J19" s="227"/>
      <c r="M19" s="430"/>
    </row>
    <row r="20" spans="1:19" s="21" customFormat="1" x14ac:dyDescent="0.35">
      <c r="A20" s="19"/>
      <c r="B20" s="45"/>
      <c r="C20" s="19"/>
      <c r="D20" s="53"/>
      <c r="E20" s="52"/>
      <c r="F20" s="19"/>
      <c r="G20" s="541" t="s">
        <v>8</v>
      </c>
      <c r="H20" s="552"/>
      <c r="I20" s="542"/>
      <c r="J20" s="19"/>
      <c r="K20" s="541" t="s">
        <v>9</v>
      </c>
      <c r="L20" s="552"/>
      <c r="M20" s="542"/>
      <c r="N20" s="19"/>
      <c r="O20" s="541" t="s">
        <v>10</v>
      </c>
      <c r="P20" s="542"/>
      <c r="Q20" s="39"/>
      <c r="R20" s="39"/>
    </row>
    <row r="21" spans="1:19" x14ac:dyDescent="0.35">
      <c r="A21" s="227"/>
      <c r="B21" s="244"/>
      <c r="C21" s="227"/>
      <c r="D21" s="543" t="s">
        <v>11</v>
      </c>
      <c r="E21" s="240"/>
      <c r="F21" s="227"/>
      <c r="G21" s="248" t="s">
        <v>12</v>
      </c>
      <c r="H21" s="246" t="s">
        <v>13</v>
      </c>
      <c r="I21" s="247" t="s">
        <v>14</v>
      </c>
      <c r="J21" s="227"/>
      <c r="K21" s="248" t="s">
        <v>12</v>
      </c>
      <c r="L21" s="246" t="s">
        <v>13</v>
      </c>
      <c r="M21" s="247" t="s">
        <v>14</v>
      </c>
      <c r="N21" s="227"/>
      <c r="O21" s="545" t="s">
        <v>15</v>
      </c>
      <c r="P21" s="547" t="s">
        <v>16</v>
      </c>
      <c r="Q21" s="233"/>
      <c r="R21" s="233"/>
    </row>
    <row r="22" spans="1:19" x14ac:dyDescent="0.35">
      <c r="A22" s="227"/>
      <c r="B22" s="244"/>
      <c r="C22" s="227"/>
      <c r="D22" s="544"/>
      <c r="E22" s="240"/>
      <c r="F22" s="227"/>
      <c r="G22" s="251" t="s">
        <v>17</v>
      </c>
      <c r="H22" s="250"/>
      <c r="I22" s="250" t="s">
        <v>17</v>
      </c>
      <c r="J22" s="227"/>
      <c r="K22" s="251" t="s">
        <v>17</v>
      </c>
      <c r="L22" s="250"/>
      <c r="M22" s="250" t="s">
        <v>17</v>
      </c>
      <c r="N22" s="227"/>
      <c r="O22" s="546"/>
      <c r="P22" s="548"/>
      <c r="Q22" s="233"/>
      <c r="R22" s="233"/>
    </row>
    <row r="23" spans="1:19" s="21" customFormat="1" x14ac:dyDescent="0.35">
      <c r="A23" s="19"/>
      <c r="B23" s="59" t="s">
        <v>18</v>
      </c>
      <c r="C23" s="60"/>
      <c r="D23" s="61" t="s">
        <v>19</v>
      </c>
      <c r="E23" s="60"/>
      <c r="F23" s="27"/>
      <c r="G23" s="62">
        <v>4287.29</v>
      </c>
      <c r="H23" s="63">
        <v>1</v>
      </c>
      <c r="I23" s="64">
        <f t="shared" ref="I23:I30" si="0">H23*G23</f>
        <v>4287.29</v>
      </c>
      <c r="J23" s="65"/>
      <c r="K23" s="62">
        <v>4337.88</v>
      </c>
      <c r="L23" s="63">
        <v>1</v>
      </c>
      <c r="M23" s="64">
        <f t="shared" ref="M23:M30" si="1">L23*K23</f>
        <v>4337.88</v>
      </c>
      <c r="N23" s="65"/>
      <c r="O23" s="66">
        <f t="shared" ref="O23:O26" si="2">M23-I23</f>
        <v>50.590000000000146</v>
      </c>
      <c r="P23" s="67">
        <f t="shared" ref="P23:P26" si="3">IF(OR(I23=0,M23=0),"",(O23/I23))</f>
        <v>1.1799994868553362E-2</v>
      </c>
      <c r="Q23" s="68"/>
      <c r="R23" s="68"/>
      <c r="S23" s="69"/>
    </row>
    <row r="24" spans="1:19" x14ac:dyDescent="0.35">
      <c r="A24" s="227"/>
      <c r="B24" s="252" t="s">
        <v>22</v>
      </c>
      <c r="C24" s="253"/>
      <c r="D24" s="254" t="s">
        <v>72</v>
      </c>
      <c r="E24" s="253"/>
      <c r="F24" s="255"/>
      <c r="G24" s="290">
        <v>-0.38269999999999998</v>
      </c>
      <c r="H24" s="349">
        <f t="shared" ref="H24:H28" si="4">$G$18</f>
        <v>9700</v>
      </c>
      <c r="I24" s="258">
        <f t="shared" si="0"/>
        <v>-3712.19</v>
      </c>
      <c r="K24" s="290">
        <v>0</v>
      </c>
      <c r="L24" s="349">
        <f t="shared" ref="L24:L28" si="5">$G$18</f>
        <v>9700</v>
      </c>
      <c r="M24" s="258">
        <f t="shared" si="1"/>
        <v>0</v>
      </c>
      <c r="N24" s="255"/>
      <c r="O24" s="259">
        <f t="shared" si="2"/>
        <v>3712.19</v>
      </c>
      <c r="P24" s="260" t="str">
        <f t="shared" si="3"/>
        <v/>
      </c>
      <c r="Q24" s="233"/>
      <c r="R24" s="233"/>
    </row>
    <row r="25" spans="1:19" x14ac:dyDescent="0.35">
      <c r="A25" s="227"/>
      <c r="B25" s="252" t="s">
        <v>23</v>
      </c>
      <c r="C25" s="253"/>
      <c r="D25" s="254" t="s">
        <v>72</v>
      </c>
      <c r="E25" s="253"/>
      <c r="F25" s="255"/>
      <c r="G25" s="290">
        <v>-6.13E-2</v>
      </c>
      <c r="H25" s="349">
        <f t="shared" si="4"/>
        <v>9700</v>
      </c>
      <c r="I25" s="258">
        <f t="shared" si="0"/>
        <v>-594.61</v>
      </c>
      <c r="K25" s="290">
        <v>0</v>
      </c>
      <c r="L25" s="349">
        <f t="shared" si="5"/>
        <v>9700</v>
      </c>
      <c r="M25" s="258">
        <f t="shared" si="1"/>
        <v>0</v>
      </c>
      <c r="N25" s="255"/>
      <c r="O25" s="259">
        <f t="shared" si="2"/>
        <v>594.61</v>
      </c>
      <c r="P25" s="260" t="str">
        <f t="shared" si="3"/>
        <v/>
      </c>
      <c r="Q25" s="233"/>
      <c r="R25" s="233"/>
    </row>
    <row r="26" spans="1:19" x14ac:dyDescent="0.35">
      <c r="A26" s="227"/>
      <c r="B26" s="252" t="s">
        <v>24</v>
      </c>
      <c r="C26" s="253"/>
      <c r="D26" s="254" t="s">
        <v>72</v>
      </c>
      <c r="E26" s="253"/>
      <c r="F26" s="255"/>
      <c r="G26" s="290">
        <v>-5.9999999999999995E-4</v>
      </c>
      <c r="H26" s="349">
        <f t="shared" si="4"/>
        <v>9700</v>
      </c>
      <c r="I26" s="258">
        <f t="shared" si="0"/>
        <v>-5.8199999999999994</v>
      </c>
      <c r="K26" s="290">
        <v>-5.9999999999999995E-4</v>
      </c>
      <c r="L26" s="349">
        <f t="shared" si="5"/>
        <v>9700</v>
      </c>
      <c r="M26" s="258">
        <f t="shared" si="1"/>
        <v>-5.8199999999999994</v>
      </c>
      <c r="N26" s="255"/>
      <c r="O26" s="259">
        <f t="shared" si="2"/>
        <v>0</v>
      </c>
      <c r="P26" s="260">
        <f t="shared" si="3"/>
        <v>0</v>
      </c>
      <c r="Q26" s="233"/>
      <c r="R26" s="233"/>
    </row>
    <row r="27" spans="1:19" x14ac:dyDescent="0.35">
      <c r="A27" s="227"/>
      <c r="B27" s="252" t="s">
        <v>25</v>
      </c>
      <c r="C27" s="253"/>
      <c r="D27" s="254" t="s">
        <v>72</v>
      </c>
      <c r="E27" s="253"/>
      <c r="F27" s="255"/>
      <c r="G27" s="290">
        <v>0</v>
      </c>
      <c r="H27" s="349">
        <f t="shared" si="4"/>
        <v>9700</v>
      </c>
      <c r="I27" s="258">
        <f t="shared" si="0"/>
        <v>0</v>
      </c>
      <c r="K27" s="290">
        <v>-0.32529999999999998</v>
      </c>
      <c r="L27" s="349">
        <f t="shared" si="5"/>
        <v>9700</v>
      </c>
      <c r="M27" s="258">
        <f t="shared" si="1"/>
        <v>-3155.41</v>
      </c>
      <c r="N27" s="255"/>
      <c r="O27" s="259">
        <f>M27-I27</f>
        <v>-3155.41</v>
      </c>
      <c r="P27" s="260" t="str">
        <f>IF(OR(I27=0,M27=0),"",(O27/I27))</f>
        <v/>
      </c>
      <c r="Q27" s="233"/>
      <c r="R27" s="233"/>
    </row>
    <row r="28" spans="1:19" x14ac:dyDescent="0.35">
      <c r="A28" s="227"/>
      <c r="B28" s="252" t="s">
        <v>73</v>
      </c>
      <c r="C28" s="253"/>
      <c r="D28" s="254" t="s">
        <v>72</v>
      </c>
      <c r="E28" s="253"/>
      <c r="F28" s="255"/>
      <c r="G28" s="290">
        <v>-6.2199999999999998E-2</v>
      </c>
      <c r="H28" s="349">
        <f t="shared" si="4"/>
        <v>9700</v>
      </c>
      <c r="I28" s="258">
        <f t="shared" si="0"/>
        <v>-603.34</v>
      </c>
      <c r="K28" s="290">
        <v>-6.2199999999999998E-2</v>
      </c>
      <c r="L28" s="349">
        <f t="shared" si="5"/>
        <v>9700</v>
      </c>
      <c r="M28" s="258">
        <f t="shared" si="1"/>
        <v>-603.34</v>
      </c>
      <c r="N28" s="255"/>
      <c r="O28" s="259">
        <f>M28-I28</f>
        <v>0</v>
      </c>
      <c r="P28" s="260">
        <f>IF(OR(I28=0,M28=0),"",(O28/I28))</f>
        <v>0</v>
      </c>
      <c r="Q28" s="233"/>
      <c r="R28" s="233"/>
    </row>
    <row r="29" spans="1:19" x14ac:dyDescent="0.35">
      <c r="A29" s="227"/>
      <c r="B29" s="252" t="s">
        <v>27</v>
      </c>
      <c r="C29" s="253"/>
      <c r="D29" s="254" t="s">
        <v>19</v>
      </c>
      <c r="E29" s="253"/>
      <c r="F29" s="255"/>
      <c r="G29" s="256">
        <v>-21.8</v>
      </c>
      <c r="H29" s="257">
        <v>1</v>
      </c>
      <c r="I29" s="258">
        <f t="shared" si="0"/>
        <v>-21.8</v>
      </c>
      <c r="J29" s="255"/>
      <c r="K29" s="256">
        <v>0</v>
      </c>
      <c r="L29" s="257">
        <v>1</v>
      </c>
      <c r="M29" s="258">
        <f t="shared" si="1"/>
        <v>0</v>
      </c>
      <c r="N29" s="255"/>
      <c r="O29" s="259">
        <f t="shared" ref="O29:O57" si="6">M29-I29</f>
        <v>21.8</v>
      </c>
      <c r="P29" s="260" t="str">
        <f t="shared" ref="P29:P57" si="7">IF(OR(I29=0,M29=0),"",(O29/I29))</f>
        <v/>
      </c>
      <c r="Q29" s="233"/>
      <c r="R29" s="233"/>
    </row>
    <row r="30" spans="1:19" x14ac:dyDescent="0.35">
      <c r="A30" s="227"/>
      <c r="B30" s="252" t="s">
        <v>27</v>
      </c>
      <c r="C30" s="253"/>
      <c r="D30" s="254" t="s">
        <v>72</v>
      </c>
      <c r="E30" s="253"/>
      <c r="F30" s="255"/>
      <c r="G30" s="290">
        <v>1.95E-2</v>
      </c>
      <c r="H30" s="349">
        <f t="shared" ref="H30:H32" si="8">$G$18</f>
        <v>9700</v>
      </c>
      <c r="I30" s="258">
        <f t="shared" si="0"/>
        <v>189.15</v>
      </c>
      <c r="J30" s="255"/>
      <c r="K30" s="290">
        <v>0</v>
      </c>
      <c r="L30" s="349">
        <f t="shared" ref="L30:L32" si="9">$G$18</f>
        <v>9700</v>
      </c>
      <c r="M30" s="258">
        <f t="shared" si="1"/>
        <v>0</v>
      </c>
      <c r="N30" s="255"/>
      <c r="O30" s="259">
        <f t="shared" si="6"/>
        <v>-189.15</v>
      </c>
      <c r="P30" s="260" t="str">
        <f t="shared" si="7"/>
        <v/>
      </c>
      <c r="Q30" s="233"/>
      <c r="R30" s="233"/>
    </row>
    <row r="31" spans="1:19" x14ac:dyDescent="0.35">
      <c r="A31" s="227"/>
      <c r="B31" s="252" t="s">
        <v>28</v>
      </c>
      <c r="C31" s="253"/>
      <c r="D31" s="254" t="s">
        <v>72</v>
      </c>
      <c r="E31" s="253"/>
      <c r="F31" s="255"/>
      <c r="G31" s="103">
        <v>7.3909000000000002</v>
      </c>
      <c r="H31" s="349">
        <f t="shared" si="8"/>
        <v>9700</v>
      </c>
      <c r="I31" s="265">
        <f>H31*G31</f>
        <v>71691.73</v>
      </c>
      <c r="J31" s="255"/>
      <c r="K31" s="103">
        <v>7.4781000000000004</v>
      </c>
      <c r="L31" s="349">
        <f t="shared" si="9"/>
        <v>9700</v>
      </c>
      <c r="M31" s="265">
        <f>L31*K31</f>
        <v>72537.570000000007</v>
      </c>
      <c r="N31" s="255"/>
      <c r="O31" s="259">
        <f t="shared" si="6"/>
        <v>845.84000000001106</v>
      </c>
      <c r="P31" s="260">
        <f t="shared" si="7"/>
        <v>1.1798292494824872E-2</v>
      </c>
      <c r="Q31" s="233"/>
      <c r="R31" s="233"/>
    </row>
    <row r="32" spans="1:19" s="21" customFormat="1" x14ac:dyDescent="0.35">
      <c r="A32" s="19"/>
      <c r="B32" s="77" t="s">
        <v>99</v>
      </c>
      <c r="C32" s="60"/>
      <c r="D32" s="61" t="s">
        <v>72</v>
      </c>
      <c r="E32" s="60"/>
      <c r="F32" s="27"/>
      <c r="G32" s="431">
        <v>0.66749999999999998</v>
      </c>
      <c r="H32" s="76">
        <f t="shared" si="8"/>
        <v>9700</v>
      </c>
      <c r="I32" s="64">
        <f t="shared" ref="I32" si="10">H32*G32</f>
        <v>6474.75</v>
      </c>
      <c r="J32" s="255"/>
      <c r="K32" s="75">
        <v>0</v>
      </c>
      <c r="L32" s="76">
        <f t="shared" si="9"/>
        <v>9700</v>
      </c>
      <c r="M32" s="64">
        <f t="shared" ref="M32" si="11">L32*K32</f>
        <v>0</v>
      </c>
      <c r="N32" s="255"/>
      <c r="O32" s="66">
        <f t="shared" si="6"/>
        <v>-6474.75</v>
      </c>
      <c r="P32" s="67" t="str">
        <f t="shared" si="7"/>
        <v/>
      </c>
      <c r="Q32" s="68"/>
      <c r="R32" s="68"/>
      <c r="S32" s="69"/>
    </row>
    <row r="33" spans="1:19" x14ac:dyDescent="0.35">
      <c r="A33" s="227"/>
      <c r="B33" s="156" t="s">
        <v>31</v>
      </c>
      <c r="C33" s="395"/>
      <c r="D33" s="396"/>
      <c r="E33" s="395"/>
      <c r="F33" s="397"/>
      <c r="G33" s="398"/>
      <c r="H33" s="399"/>
      <c r="I33" s="400">
        <f>SUM(I23:I32)</f>
        <v>77705.159999999989</v>
      </c>
      <c r="J33" s="255"/>
      <c r="K33" s="398"/>
      <c r="L33" s="399"/>
      <c r="M33" s="400">
        <f>SUM(M23:M32)</f>
        <v>73110.880000000005</v>
      </c>
      <c r="N33" s="255"/>
      <c r="O33" s="401">
        <f t="shared" si="6"/>
        <v>-4594.2799999999843</v>
      </c>
      <c r="P33" s="402">
        <f t="shared" si="7"/>
        <v>-5.9124516312687406E-2</v>
      </c>
      <c r="Q33" s="233"/>
      <c r="R33" s="233"/>
    </row>
    <row r="34" spans="1:19" x14ac:dyDescent="0.35">
      <c r="A34" s="227"/>
      <c r="B34" s="71" t="s">
        <v>32</v>
      </c>
      <c r="C34" s="255"/>
      <c r="D34" s="254" t="s">
        <v>29</v>
      </c>
      <c r="E34" s="255"/>
      <c r="F34" s="255"/>
      <c r="G34" s="263">
        <f>+$G$57</f>
        <v>0.26889999999999997</v>
      </c>
      <c r="H34" s="454">
        <f>$G$19*(1+G70)-$G$19</f>
        <v>70520.000000000466</v>
      </c>
      <c r="I34" s="265">
        <f>H34*G34</f>
        <v>18962.828000000125</v>
      </c>
      <c r="J34" s="255"/>
      <c r="K34" s="263">
        <f>+$G$57</f>
        <v>0.26889999999999997</v>
      </c>
      <c r="L34" s="275">
        <f>$G19*(1+K70)-$G19</f>
        <v>70520.000000000466</v>
      </c>
      <c r="M34" s="265">
        <f>L34*K34</f>
        <v>18962.828000000125</v>
      </c>
      <c r="N34" s="255"/>
      <c r="O34" s="259">
        <f t="shared" si="6"/>
        <v>0</v>
      </c>
      <c r="P34" s="260">
        <f t="shared" si="7"/>
        <v>0</v>
      </c>
      <c r="Q34" s="233"/>
      <c r="R34" s="233"/>
    </row>
    <row r="35" spans="1:19" s="21" customFormat="1" x14ac:dyDescent="0.35">
      <c r="A35" s="19"/>
      <c r="B35" s="77" t="s">
        <v>33</v>
      </c>
      <c r="C35" s="60"/>
      <c r="D35" s="61" t="s">
        <v>72</v>
      </c>
      <c r="E35" s="60"/>
      <c r="F35" s="27"/>
      <c r="G35" s="432">
        <v>5.7299999999999997E-2</v>
      </c>
      <c r="H35" s="76">
        <f t="shared" ref="H35:H38" si="12">$G$18</f>
        <v>9700</v>
      </c>
      <c r="I35" s="74">
        <f>H35*G35</f>
        <v>555.80999999999995</v>
      </c>
      <c r="J35" s="255"/>
      <c r="K35" s="88"/>
      <c r="L35" s="89"/>
      <c r="M35" s="265"/>
      <c r="N35" s="255"/>
      <c r="O35" s="259">
        <f t="shared" si="6"/>
        <v>-555.80999999999995</v>
      </c>
      <c r="P35" s="260" t="str">
        <f t="shared" si="7"/>
        <v/>
      </c>
      <c r="Q35" s="68"/>
      <c r="R35" s="68"/>
      <c r="S35" s="69"/>
    </row>
    <row r="36" spans="1:19" s="21" customFormat="1" x14ac:dyDescent="0.35">
      <c r="A36" s="19"/>
      <c r="B36" s="77" t="s">
        <v>34</v>
      </c>
      <c r="C36" s="60"/>
      <c r="D36" s="61" t="s">
        <v>72</v>
      </c>
      <c r="E36" s="60"/>
      <c r="F36" s="27"/>
      <c r="G36" s="432">
        <v>0.29389999999999999</v>
      </c>
      <c r="H36" s="76">
        <f t="shared" si="12"/>
        <v>9700</v>
      </c>
      <c r="I36" s="74">
        <f t="shared" ref="I36" si="13">H36*G36</f>
        <v>2850.83</v>
      </c>
      <c r="J36" s="255"/>
      <c r="K36" s="88"/>
      <c r="L36" s="89"/>
      <c r="M36" s="265"/>
      <c r="N36" s="255"/>
      <c r="O36" s="259">
        <f t="shared" si="6"/>
        <v>-2850.83</v>
      </c>
      <c r="P36" s="260" t="str">
        <f t="shared" si="7"/>
        <v/>
      </c>
      <c r="Q36" s="68"/>
      <c r="R36" s="68"/>
      <c r="S36" s="69"/>
    </row>
    <row r="37" spans="1:19" s="21" customFormat="1" x14ac:dyDescent="0.35">
      <c r="A37" s="19"/>
      <c r="B37" s="71" t="s">
        <v>74</v>
      </c>
      <c r="C37" s="60"/>
      <c r="D37" s="61" t="s">
        <v>72</v>
      </c>
      <c r="E37" s="60"/>
      <c r="F37" s="27"/>
      <c r="G37" s="432">
        <v>7.8200000000000006E-2</v>
      </c>
      <c r="H37" s="76">
        <f t="shared" si="12"/>
        <v>9700</v>
      </c>
      <c r="I37" s="74">
        <f>H37*G37</f>
        <v>758.54000000000008</v>
      </c>
      <c r="J37" s="255"/>
      <c r="K37" s="88"/>
      <c r="L37" s="89"/>
      <c r="M37" s="265"/>
      <c r="N37" s="255"/>
      <c r="O37" s="259">
        <f t="shared" si="6"/>
        <v>-758.54000000000008</v>
      </c>
      <c r="P37" s="260" t="str">
        <f t="shared" si="7"/>
        <v/>
      </c>
      <c r="Q37" s="68"/>
      <c r="R37" s="68"/>
      <c r="S37" s="69"/>
    </row>
    <row r="38" spans="1:19" s="21" customFormat="1" x14ac:dyDescent="0.35">
      <c r="A38" s="19"/>
      <c r="B38" s="71" t="s">
        <v>75</v>
      </c>
      <c r="C38" s="60"/>
      <c r="D38" s="61" t="s">
        <v>72</v>
      </c>
      <c r="E38" s="60"/>
      <c r="F38" s="27"/>
      <c r="G38" s="432">
        <v>-0.10639999999999999</v>
      </c>
      <c r="H38" s="76">
        <f t="shared" si="12"/>
        <v>9700</v>
      </c>
      <c r="I38" s="74">
        <f t="shared" ref="I38" si="14">H38*G38</f>
        <v>-1032.08</v>
      </c>
      <c r="J38" s="255"/>
      <c r="K38" s="88"/>
      <c r="L38" s="89"/>
      <c r="M38" s="265"/>
      <c r="N38" s="255"/>
      <c r="O38" s="259">
        <f t="shared" si="6"/>
        <v>1032.08</v>
      </c>
      <c r="P38" s="260" t="str">
        <f t="shared" si="7"/>
        <v/>
      </c>
      <c r="Q38" s="68"/>
      <c r="R38" s="68"/>
      <c r="S38" s="69"/>
    </row>
    <row r="39" spans="1:19" s="21" customFormat="1" x14ac:dyDescent="0.35">
      <c r="A39" s="19"/>
      <c r="B39" s="71" t="s">
        <v>35</v>
      </c>
      <c r="C39" s="60"/>
      <c r="D39" s="61" t="s">
        <v>72</v>
      </c>
      <c r="E39" s="60"/>
      <c r="F39" s="27"/>
      <c r="G39" s="432">
        <v>-2.52E-2</v>
      </c>
      <c r="H39" s="76"/>
      <c r="I39" s="74">
        <f>H39*G39</f>
        <v>0</v>
      </c>
      <c r="J39" s="255"/>
      <c r="K39" s="88"/>
      <c r="L39" s="89">
        <f>$H39</f>
        <v>0</v>
      </c>
      <c r="M39" s="265"/>
      <c r="N39" s="255"/>
      <c r="O39" s="259">
        <f t="shared" si="6"/>
        <v>0</v>
      </c>
      <c r="P39" s="260" t="str">
        <f t="shared" si="7"/>
        <v/>
      </c>
      <c r="Q39" s="68"/>
      <c r="R39" s="68"/>
      <c r="S39" s="69"/>
    </row>
    <row r="40" spans="1:19" s="21" customFormat="1" x14ac:dyDescent="0.35">
      <c r="A40" s="19"/>
      <c r="B40" s="71" t="s">
        <v>36</v>
      </c>
      <c r="C40" s="60"/>
      <c r="D40" s="61" t="s">
        <v>72</v>
      </c>
      <c r="E40" s="60"/>
      <c r="F40" s="27"/>
      <c r="G40" s="432">
        <v>-4.5999999999999999E-3</v>
      </c>
      <c r="H40" s="76"/>
      <c r="I40" s="74">
        <f>H40*G40</f>
        <v>0</v>
      </c>
      <c r="J40" s="255"/>
      <c r="K40" s="88"/>
      <c r="L40" s="89">
        <f t="shared" ref="L40:L42" si="15">$H40</f>
        <v>0</v>
      </c>
      <c r="M40" s="265"/>
      <c r="N40" s="255"/>
      <c r="O40" s="259">
        <f t="shared" si="6"/>
        <v>0</v>
      </c>
      <c r="P40" s="260" t="str">
        <f t="shared" si="7"/>
        <v/>
      </c>
      <c r="Q40" s="68"/>
      <c r="R40" s="68"/>
      <c r="S40" s="69"/>
    </row>
    <row r="41" spans="1:19" s="21" customFormat="1" x14ac:dyDescent="0.35">
      <c r="A41" s="19"/>
      <c r="B41" s="77" t="s">
        <v>37</v>
      </c>
      <c r="C41" s="60"/>
      <c r="D41" s="466" t="s">
        <v>29</v>
      </c>
      <c r="E41" s="60"/>
      <c r="F41" s="27"/>
      <c r="G41" s="88">
        <v>2.3900000000000002E-3</v>
      </c>
      <c r="H41" s="76"/>
      <c r="I41" s="74">
        <f t="shared" ref="I41:I42" si="16">H41*G41</f>
        <v>0</v>
      </c>
      <c r="J41" s="255"/>
      <c r="K41" s="88"/>
      <c r="L41" s="89">
        <f>$H41</f>
        <v>0</v>
      </c>
      <c r="M41" s="265"/>
      <c r="N41" s="255"/>
      <c r="O41" s="259">
        <f t="shared" si="6"/>
        <v>0</v>
      </c>
      <c r="P41" s="260" t="str">
        <f t="shared" si="7"/>
        <v/>
      </c>
      <c r="Q41" s="68"/>
      <c r="R41" s="68"/>
      <c r="S41" s="69"/>
    </row>
    <row r="42" spans="1:19" s="21" customFormat="1" x14ac:dyDescent="0.35">
      <c r="A42" s="19"/>
      <c r="B42" s="77" t="s">
        <v>38</v>
      </c>
      <c r="C42" s="60"/>
      <c r="D42" s="466" t="s">
        <v>29</v>
      </c>
      <c r="E42" s="60"/>
      <c r="F42" s="27"/>
      <c r="G42" s="88">
        <v>-1.5900000000000001E-3</v>
      </c>
      <c r="H42" s="76"/>
      <c r="I42" s="74">
        <f t="shared" si="16"/>
        <v>0</v>
      </c>
      <c r="J42" s="255"/>
      <c r="K42" s="88"/>
      <c r="L42" s="89">
        <f t="shared" si="15"/>
        <v>0</v>
      </c>
      <c r="M42" s="265"/>
      <c r="N42" s="255"/>
      <c r="O42" s="259">
        <f t="shared" si="6"/>
        <v>0</v>
      </c>
      <c r="P42" s="260" t="str">
        <f t="shared" si="7"/>
        <v/>
      </c>
      <c r="Q42" s="68"/>
      <c r="R42" s="68"/>
      <c r="S42" s="69"/>
    </row>
    <row r="43" spans="1:19" x14ac:dyDescent="0.35">
      <c r="A43" s="227"/>
      <c r="B43" s="277" t="s">
        <v>39</v>
      </c>
      <c r="C43" s="404"/>
      <c r="D43" s="405"/>
      <c r="E43" s="404"/>
      <c r="F43" s="397"/>
      <c r="G43" s="406"/>
      <c r="H43" s="407"/>
      <c r="I43" s="408">
        <f>SUM(I34:I42)+I33</f>
        <v>99801.088000000105</v>
      </c>
      <c r="J43" s="255"/>
      <c r="K43" s="406"/>
      <c r="L43" s="407"/>
      <c r="M43" s="408">
        <f>SUM(M34:M42)+M33</f>
        <v>92073.70800000013</v>
      </c>
      <c r="N43" s="255"/>
      <c r="O43" s="401">
        <f t="shared" si="6"/>
        <v>-7727.3799999999756</v>
      </c>
      <c r="P43" s="402">
        <f t="shared" si="7"/>
        <v>-7.7427813211815563E-2</v>
      </c>
      <c r="Q43" s="233"/>
      <c r="R43" s="233"/>
    </row>
    <row r="44" spans="1:19" x14ac:dyDescent="0.35">
      <c r="A44" s="227"/>
      <c r="B44" s="283" t="s">
        <v>40</v>
      </c>
      <c r="C44" s="255"/>
      <c r="D44" s="254" t="s">
        <v>76</v>
      </c>
      <c r="E44" s="255"/>
      <c r="F44" s="255"/>
      <c r="G44" s="103">
        <v>2.9767000000000001</v>
      </c>
      <c r="H44" s="349">
        <f>+$G$17</f>
        <v>8900</v>
      </c>
      <c r="I44" s="265">
        <f>H44*G44</f>
        <v>26492.63</v>
      </c>
      <c r="J44" s="255"/>
      <c r="K44" s="103">
        <v>3.7768396550496988</v>
      </c>
      <c r="L44" s="349">
        <f>+$G$17</f>
        <v>8900</v>
      </c>
      <c r="M44" s="265">
        <f>L44*K44</f>
        <v>33613.872929942321</v>
      </c>
      <c r="N44" s="255"/>
      <c r="O44" s="259">
        <f t="shared" si="6"/>
        <v>7121.2429299423202</v>
      </c>
      <c r="P44" s="260">
        <f t="shared" si="7"/>
        <v>0.26880090538169749</v>
      </c>
      <c r="Q44" s="233"/>
      <c r="R44" s="233"/>
    </row>
    <row r="45" spans="1:19" x14ac:dyDescent="0.35">
      <c r="A45" s="227"/>
      <c r="B45" s="285" t="s">
        <v>41</v>
      </c>
      <c r="C45" s="255"/>
      <c r="D45" s="254" t="s">
        <v>76</v>
      </c>
      <c r="E45" s="255"/>
      <c r="F45" s="255"/>
      <c r="G45" s="103">
        <v>2.3742999999999999</v>
      </c>
      <c r="H45" s="349">
        <f>+$G$17</f>
        <v>8900</v>
      </c>
      <c r="I45" s="265">
        <f>H45*G45</f>
        <v>21131.27</v>
      </c>
      <c r="J45" s="255"/>
      <c r="K45" s="103">
        <v>2.4863659510655673</v>
      </c>
      <c r="L45" s="349">
        <f>+$G$17</f>
        <v>8900</v>
      </c>
      <c r="M45" s="265">
        <f>L45*K45</f>
        <v>22128.656964483551</v>
      </c>
      <c r="N45" s="255"/>
      <c r="O45" s="259">
        <f t="shared" si="6"/>
        <v>997.3869644835504</v>
      </c>
      <c r="P45" s="260">
        <f t="shared" si="7"/>
        <v>4.7199575060256689E-2</v>
      </c>
      <c r="Q45" s="233"/>
      <c r="R45" s="233"/>
    </row>
    <row r="46" spans="1:19" x14ac:dyDescent="0.35">
      <c r="A46" s="227"/>
      <c r="B46" s="277" t="s">
        <v>42</v>
      </c>
      <c r="C46" s="395"/>
      <c r="D46" s="409"/>
      <c r="E46" s="395"/>
      <c r="F46" s="410"/>
      <c r="G46" s="411"/>
      <c r="H46" s="433"/>
      <c r="I46" s="408">
        <f>SUM(I43:I45)</f>
        <v>147424.9880000001</v>
      </c>
      <c r="J46" s="255"/>
      <c r="K46" s="411"/>
      <c r="L46" s="433"/>
      <c r="M46" s="408">
        <f>SUM(M43:M45)</f>
        <v>147816.23789442601</v>
      </c>
      <c r="N46" s="255"/>
      <c r="O46" s="401">
        <f t="shared" si="6"/>
        <v>391.24989442591323</v>
      </c>
      <c r="P46" s="402">
        <f t="shared" si="7"/>
        <v>2.6538913092935979E-3</v>
      </c>
      <c r="Q46" s="233"/>
      <c r="R46" s="233"/>
    </row>
    <row r="47" spans="1:19" x14ac:dyDescent="0.35">
      <c r="A47" s="227"/>
      <c r="B47" s="252" t="s">
        <v>62</v>
      </c>
      <c r="C47" s="253"/>
      <c r="D47" s="254" t="s">
        <v>29</v>
      </c>
      <c r="E47" s="253"/>
      <c r="F47" s="255"/>
      <c r="G47" s="290">
        <v>3.0000000000000001E-3</v>
      </c>
      <c r="H47" s="434">
        <f>+$G19*(1+G70)</f>
        <v>4170520.0000000005</v>
      </c>
      <c r="I47" s="258">
        <f t="shared" ref="I47:I57" si="17">H47*G47</f>
        <v>12511.560000000001</v>
      </c>
      <c r="J47" s="255"/>
      <c r="K47" s="290">
        <v>3.0000000000000001E-3</v>
      </c>
      <c r="L47" s="434">
        <f>+$G19*(1+K70)</f>
        <v>4170520.0000000005</v>
      </c>
      <c r="M47" s="258">
        <f t="shared" ref="M47:M57" si="18">L47*K47</f>
        <v>12511.560000000001</v>
      </c>
      <c r="N47" s="255"/>
      <c r="O47" s="259">
        <f t="shared" si="6"/>
        <v>0</v>
      </c>
      <c r="P47" s="260">
        <f t="shared" si="7"/>
        <v>0</v>
      </c>
      <c r="Q47" s="233"/>
      <c r="R47" s="233"/>
    </row>
    <row r="48" spans="1:19" x14ac:dyDescent="0.35">
      <c r="A48" s="227"/>
      <c r="B48" s="252" t="s">
        <v>63</v>
      </c>
      <c r="C48" s="253"/>
      <c r="D48" s="254" t="s">
        <v>29</v>
      </c>
      <c r="E48" s="253"/>
      <c r="F48" s="255"/>
      <c r="G48" s="290">
        <v>5.0000000000000001E-4</v>
      </c>
      <c r="H48" s="434">
        <f>+H47</f>
        <v>4170520.0000000005</v>
      </c>
      <c r="I48" s="258">
        <f t="shared" si="17"/>
        <v>2085.2600000000002</v>
      </c>
      <c r="J48" s="255"/>
      <c r="K48" s="290">
        <v>5.0000000000000001E-4</v>
      </c>
      <c r="L48" s="434">
        <f>+L47</f>
        <v>4170520.0000000005</v>
      </c>
      <c r="M48" s="258">
        <f t="shared" si="18"/>
        <v>2085.2600000000002</v>
      </c>
      <c r="N48" s="255"/>
      <c r="O48" s="259">
        <f t="shared" si="6"/>
        <v>0</v>
      </c>
      <c r="P48" s="260">
        <f t="shared" si="7"/>
        <v>0</v>
      </c>
      <c r="Q48" s="233"/>
      <c r="R48" s="233"/>
    </row>
    <row r="49" spans="1:19" x14ac:dyDescent="0.35">
      <c r="A49" s="227"/>
      <c r="B49" s="252" t="s">
        <v>45</v>
      </c>
      <c r="C49" s="253"/>
      <c r="D49" s="254" t="s">
        <v>29</v>
      </c>
      <c r="E49" s="253"/>
      <c r="F49" s="255"/>
      <c r="G49" s="290">
        <v>4.0000000000000002E-4</v>
      </c>
      <c r="H49" s="434"/>
      <c r="I49" s="258">
        <f t="shared" si="17"/>
        <v>0</v>
      </c>
      <c r="J49" s="255"/>
      <c r="K49" s="290">
        <f>G49</f>
        <v>4.0000000000000002E-4</v>
      </c>
      <c r="L49" s="434"/>
      <c r="M49" s="258">
        <f t="shared" si="18"/>
        <v>0</v>
      </c>
      <c r="N49" s="255"/>
      <c r="O49" s="259">
        <f t="shared" si="6"/>
        <v>0</v>
      </c>
      <c r="P49" s="260" t="str">
        <f t="shared" si="7"/>
        <v/>
      </c>
      <c r="Q49" s="233"/>
      <c r="R49" s="233"/>
    </row>
    <row r="50" spans="1:19" x14ac:dyDescent="0.35">
      <c r="A50" s="227"/>
      <c r="B50" s="252" t="s">
        <v>64</v>
      </c>
      <c r="C50" s="253"/>
      <c r="D50" s="254" t="s">
        <v>19</v>
      </c>
      <c r="E50" s="253"/>
      <c r="F50" s="255"/>
      <c r="G50" s="262">
        <v>0.25</v>
      </c>
      <c r="H50" s="261">
        <v>1</v>
      </c>
      <c r="I50" s="265">
        <f t="shared" si="17"/>
        <v>0.25</v>
      </c>
      <c r="J50" s="255"/>
      <c r="K50" s="262">
        <v>0.25</v>
      </c>
      <c r="L50" s="261">
        <v>1</v>
      </c>
      <c r="M50" s="265">
        <f t="shared" si="18"/>
        <v>0.25</v>
      </c>
      <c r="N50" s="255"/>
      <c r="O50" s="259">
        <f t="shared" si="6"/>
        <v>0</v>
      </c>
      <c r="P50" s="260">
        <f t="shared" si="7"/>
        <v>0</v>
      </c>
      <c r="Q50" s="233"/>
      <c r="R50" s="233"/>
    </row>
    <row r="51" spans="1:19" s="21" customFormat="1" x14ac:dyDescent="0.35">
      <c r="A51" s="19"/>
      <c r="B51" s="60" t="s">
        <v>47</v>
      </c>
      <c r="C51" s="60"/>
      <c r="D51" s="61" t="s">
        <v>29</v>
      </c>
      <c r="E51" s="60"/>
      <c r="F51" s="27"/>
      <c r="G51" s="103">
        <v>8.2000000000000003E-2</v>
      </c>
      <c r="H51" s="89">
        <f>D72*$G$19</f>
        <v>2624000</v>
      </c>
      <c r="I51" s="74">
        <f t="shared" si="17"/>
        <v>215168</v>
      </c>
      <c r="J51" s="65"/>
      <c r="K51" s="103">
        <v>8.2000000000000003E-2</v>
      </c>
      <c r="L51" s="89">
        <f>+$H51</f>
        <v>2624000</v>
      </c>
      <c r="M51" s="74">
        <f t="shared" si="18"/>
        <v>215168</v>
      </c>
      <c r="N51" s="65"/>
      <c r="O51" s="66">
        <f t="shared" si="6"/>
        <v>0</v>
      </c>
      <c r="P51" s="67">
        <f t="shared" si="7"/>
        <v>0</v>
      </c>
      <c r="Q51" s="68"/>
      <c r="R51" s="68"/>
      <c r="S51" s="69"/>
    </row>
    <row r="52" spans="1:19" s="21" customFormat="1" x14ac:dyDescent="0.35">
      <c r="A52" s="19"/>
      <c r="B52" s="60" t="s">
        <v>48</v>
      </c>
      <c r="C52" s="60"/>
      <c r="D52" s="61" t="s">
        <v>29</v>
      </c>
      <c r="E52" s="60"/>
      <c r="F52" s="27"/>
      <c r="G52" s="103">
        <v>0.113</v>
      </c>
      <c r="H52" s="89">
        <f t="shared" ref="H52:H53" si="19">D73*$G$19</f>
        <v>738000</v>
      </c>
      <c r="I52" s="74">
        <f t="shared" si="17"/>
        <v>83394</v>
      </c>
      <c r="J52" s="65"/>
      <c r="K52" s="103">
        <v>0.113</v>
      </c>
      <c r="L52" s="89">
        <f t="shared" ref="L52:L53" si="20">+$H52</f>
        <v>738000</v>
      </c>
      <c r="M52" s="74">
        <f t="shared" si="18"/>
        <v>83394</v>
      </c>
      <c r="N52" s="65"/>
      <c r="O52" s="66">
        <f t="shared" si="6"/>
        <v>0</v>
      </c>
      <c r="P52" s="67">
        <f t="shared" si="7"/>
        <v>0</v>
      </c>
      <c r="Q52" s="68"/>
      <c r="R52" s="68"/>
      <c r="S52" s="69"/>
    </row>
    <row r="53" spans="1:19" s="21" customFormat="1" x14ac:dyDescent="0.35">
      <c r="A53" s="19"/>
      <c r="B53" s="60" t="s">
        <v>49</v>
      </c>
      <c r="C53" s="60"/>
      <c r="D53" s="61" t="s">
        <v>29</v>
      </c>
      <c r="E53" s="60"/>
      <c r="F53" s="27"/>
      <c r="G53" s="103">
        <v>0.17</v>
      </c>
      <c r="H53" s="89">
        <f t="shared" si="19"/>
        <v>738000</v>
      </c>
      <c r="I53" s="74">
        <f t="shared" si="17"/>
        <v>125460.00000000001</v>
      </c>
      <c r="J53" s="65"/>
      <c r="K53" s="103">
        <v>0.17</v>
      </c>
      <c r="L53" s="89">
        <f t="shared" si="20"/>
        <v>738000</v>
      </c>
      <c r="M53" s="74">
        <f t="shared" si="18"/>
        <v>125460.00000000001</v>
      </c>
      <c r="N53" s="65"/>
      <c r="O53" s="66">
        <f t="shared" si="6"/>
        <v>0</v>
      </c>
      <c r="P53" s="67">
        <f t="shared" si="7"/>
        <v>0</v>
      </c>
      <c r="Q53" s="68"/>
      <c r="R53" s="68"/>
      <c r="S53" s="69"/>
    </row>
    <row r="54" spans="1:19" s="21" customFormat="1" x14ac:dyDescent="0.35">
      <c r="A54" s="19"/>
      <c r="B54" s="60" t="s">
        <v>50</v>
      </c>
      <c r="C54" s="60"/>
      <c r="D54" s="61" t="s">
        <v>29</v>
      </c>
      <c r="E54" s="60"/>
      <c r="F54" s="27"/>
      <c r="G54" s="103">
        <v>9.8000000000000004E-2</v>
      </c>
      <c r="H54" s="89">
        <f>IF(AND($N$1=1, $G19&gt;=750), 750, IF(AND($N$1=1, AND($G19&lt;750, $G19&gt;=0)), $G19, IF(AND($N$1=2, $G19&gt;=750), 750, IF(AND($N$1=2, AND($G19&lt;750, $G19&gt;=0)), $G19))))</f>
        <v>750</v>
      </c>
      <c r="I54" s="74">
        <f t="shared" si="17"/>
        <v>73.5</v>
      </c>
      <c r="J54" s="65"/>
      <c r="K54" s="103">
        <v>9.8000000000000004E-2</v>
      </c>
      <c r="L54" s="89">
        <f>IF(AND($N$1=1, $G19&gt;=750), 750, IF(AND($N$1=1, AND($G19&lt;750, $G19&gt;=0)), $G19, IF(AND($N$1=2, $G19&gt;=750), 750, IF(AND($N$1=2, AND($G19&lt;750, $G19&gt;=0)), $G19))))</f>
        <v>750</v>
      </c>
      <c r="M54" s="74">
        <f t="shared" si="18"/>
        <v>73.5</v>
      </c>
      <c r="N54" s="65"/>
      <c r="O54" s="66">
        <f t="shared" si="6"/>
        <v>0</v>
      </c>
      <c r="P54" s="67">
        <f t="shared" si="7"/>
        <v>0</v>
      </c>
      <c r="Q54" s="68"/>
      <c r="R54" s="68"/>
      <c r="S54" s="69"/>
    </row>
    <row r="55" spans="1:19" s="21" customFormat="1" x14ac:dyDescent="0.35">
      <c r="A55" s="19"/>
      <c r="B55" s="60" t="s">
        <v>51</v>
      </c>
      <c r="C55" s="60"/>
      <c r="D55" s="61" t="s">
        <v>29</v>
      </c>
      <c r="E55" s="60"/>
      <c r="F55" s="27"/>
      <c r="G55" s="103">
        <v>0.115</v>
      </c>
      <c r="H55" s="89">
        <f>IF(AND($N$1=1, $G19&gt;=750), $G19-750, IF(AND($N$1=1, AND($G19&lt;750, $G19&gt;=0)), 0, IF(AND($N$1=2, $G19&gt;=750), $G19-750, IF(AND($N$1=2, AND($G19&lt;750, $G19&gt;=0)), 0))))</f>
        <v>4099250</v>
      </c>
      <c r="I55" s="74">
        <f t="shared" si="17"/>
        <v>471413.75</v>
      </c>
      <c r="J55" s="65"/>
      <c r="K55" s="103">
        <v>0.115</v>
      </c>
      <c r="L55" s="89">
        <f>IF(AND($N$1=1, $G19&gt;=750), $G19-750, IF(AND($N$1=1, AND($G19&lt;750, $G19&gt;=0)), 0, IF(AND($N$1=2, $G19&gt;=750), $G19-750, IF(AND($N$1=2, AND($G19&lt;750, $G19&gt;=0)), 0))))</f>
        <v>4099250</v>
      </c>
      <c r="M55" s="74">
        <f t="shared" si="18"/>
        <v>471413.75</v>
      </c>
      <c r="N55" s="65"/>
      <c r="O55" s="66">
        <f t="shared" si="6"/>
        <v>0</v>
      </c>
      <c r="P55" s="67">
        <f t="shared" si="7"/>
        <v>0</v>
      </c>
      <c r="Q55" s="68"/>
      <c r="R55" s="68"/>
      <c r="S55" s="69"/>
    </row>
    <row r="56" spans="1:19" s="21" customFormat="1" x14ac:dyDescent="0.35">
      <c r="A56" s="19"/>
      <c r="B56" s="60" t="s">
        <v>52</v>
      </c>
      <c r="C56" s="60"/>
      <c r="D56" s="61" t="s">
        <v>29</v>
      </c>
      <c r="E56" s="60"/>
      <c r="F56" s="27"/>
      <c r="G56" s="103">
        <v>0.26889999999999997</v>
      </c>
      <c r="H56" s="89">
        <v>0</v>
      </c>
      <c r="I56" s="74">
        <f t="shared" si="17"/>
        <v>0</v>
      </c>
      <c r="J56" s="65"/>
      <c r="K56" s="103">
        <v>0.26889999999999997</v>
      </c>
      <c r="L56" s="89">
        <v>0</v>
      </c>
      <c r="M56" s="74">
        <f t="shared" si="18"/>
        <v>0</v>
      </c>
      <c r="N56" s="65"/>
      <c r="O56" s="66">
        <f t="shared" si="6"/>
        <v>0</v>
      </c>
      <c r="P56" s="67" t="str">
        <f t="shared" si="7"/>
        <v/>
      </c>
      <c r="Q56" s="68"/>
      <c r="R56" s="68"/>
      <c r="S56" s="69"/>
    </row>
    <row r="57" spans="1:19" s="21" customFormat="1" ht="15" thickBot="1" x14ac:dyDescent="0.4">
      <c r="A57" s="19"/>
      <c r="B57" s="60" t="s">
        <v>53</v>
      </c>
      <c r="C57" s="60"/>
      <c r="D57" s="61" t="s">
        <v>29</v>
      </c>
      <c r="E57" s="60"/>
      <c r="F57" s="27"/>
      <c r="G57" s="103">
        <v>0.26889999999999997</v>
      </c>
      <c r="H57" s="89">
        <f>+$G$19</f>
        <v>4100000</v>
      </c>
      <c r="I57" s="74">
        <f t="shared" si="17"/>
        <v>1102490</v>
      </c>
      <c r="J57" s="65"/>
      <c r="K57" s="103">
        <v>0.26889999999999997</v>
      </c>
      <c r="L57" s="89">
        <f>+$G$19</f>
        <v>4100000</v>
      </c>
      <c r="M57" s="74">
        <f t="shared" si="18"/>
        <v>1102490</v>
      </c>
      <c r="N57" s="65"/>
      <c r="O57" s="66">
        <f t="shared" si="6"/>
        <v>0</v>
      </c>
      <c r="P57" s="67">
        <f t="shared" si="7"/>
        <v>0</v>
      </c>
      <c r="Q57" s="68"/>
      <c r="R57" s="68"/>
      <c r="S57" s="69"/>
    </row>
    <row r="58" spans="1:19" ht="15" thickBot="1" x14ac:dyDescent="0.4">
      <c r="A58" s="227"/>
      <c r="B58" s="292"/>
      <c r="C58" s="293"/>
      <c r="D58" s="294"/>
      <c r="E58" s="293"/>
      <c r="F58" s="295"/>
      <c r="G58" s="296"/>
      <c r="H58" s="297"/>
      <c r="I58" s="298"/>
      <c r="J58" s="295"/>
      <c r="K58" s="296"/>
      <c r="L58" s="297"/>
      <c r="M58" s="298"/>
      <c r="N58" s="295"/>
      <c r="O58" s="299"/>
      <c r="P58" s="300"/>
      <c r="Q58" s="233"/>
      <c r="R58" s="233"/>
    </row>
    <row r="59" spans="1:19" x14ac:dyDescent="0.35">
      <c r="A59" s="227"/>
      <c r="B59" s="301" t="s">
        <v>77</v>
      </c>
      <c r="C59" s="253"/>
      <c r="D59" s="302"/>
      <c r="E59" s="253"/>
      <c r="F59" s="303"/>
      <c r="G59" s="304"/>
      <c r="H59" s="304"/>
      <c r="I59" s="305">
        <f>SUM(I46:I50,I57)</f>
        <v>1264512.0580000002</v>
      </c>
      <c r="J59" s="306"/>
      <c r="K59" s="304"/>
      <c r="L59" s="304"/>
      <c r="M59" s="305">
        <f>SUM(M46:M50,M57)</f>
        <v>1264903.3078944259</v>
      </c>
      <c r="N59" s="306"/>
      <c r="O59" s="307">
        <f>M59-I59</f>
        <v>391.2498944257386</v>
      </c>
      <c r="P59" s="308">
        <f>IF(OR(I59=0,M59=0),"",(O59/I59))</f>
        <v>3.0940780038472241E-4</v>
      </c>
      <c r="Q59" s="233"/>
      <c r="R59" s="233"/>
    </row>
    <row r="60" spans="1:19" x14ac:dyDescent="0.35">
      <c r="A60" s="227"/>
      <c r="B60" s="301" t="s">
        <v>55</v>
      </c>
      <c r="C60" s="253"/>
      <c r="D60" s="302"/>
      <c r="E60" s="253"/>
      <c r="F60" s="303"/>
      <c r="G60" s="309">
        <v>-0.189</v>
      </c>
      <c r="H60" s="310"/>
      <c r="I60" s="259"/>
      <c r="J60" s="306"/>
      <c r="K60" s="309">
        <f>$G60</f>
        <v>-0.189</v>
      </c>
      <c r="L60" s="310"/>
      <c r="M60" s="259"/>
      <c r="N60" s="306"/>
      <c r="O60" s="259">
        <f>M60-I60</f>
        <v>0</v>
      </c>
      <c r="P60" s="260" t="str">
        <f>IF(OR(I60=0,M60=0),"",(O60/I60))</f>
        <v/>
      </c>
      <c r="Q60" s="233"/>
      <c r="R60" s="233"/>
    </row>
    <row r="61" spans="1:19" x14ac:dyDescent="0.35">
      <c r="A61" s="227"/>
      <c r="B61" s="311" t="s">
        <v>56</v>
      </c>
      <c r="C61" s="253"/>
      <c r="D61" s="302"/>
      <c r="E61" s="253"/>
      <c r="F61" s="257"/>
      <c r="G61" s="312">
        <v>0.13</v>
      </c>
      <c r="H61" s="257"/>
      <c r="I61" s="259">
        <f>I59*G61</f>
        <v>164386.56754000002</v>
      </c>
      <c r="J61" s="313"/>
      <c r="K61" s="312">
        <v>0.13</v>
      </c>
      <c r="L61" s="257"/>
      <c r="M61" s="259">
        <f>M59*K61</f>
        <v>164437.43002627537</v>
      </c>
      <c r="N61" s="313"/>
      <c r="O61" s="259">
        <f>M61-I61</f>
        <v>50.862486275349511</v>
      </c>
      <c r="P61" s="260">
        <f>IF(OR(I61=0,M61=0),"",(O61/I61))</f>
        <v>3.0940780038474366E-4</v>
      </c>
      <c r="Q61" s="233"/>
      <c r="R61" s="233"/>
    </row>
    <row r="62" spans="1:19" ht="15" thickBot="1" x14ac:dyDescent="0.4">
      <c r="A62" s="227"/>
      <c r="B62" s="561" t="s">
        <v>78</v>
      </c>
      <c r="C62" s="561"/>
      <c r="D62" s="561"/>
      <c r="E62" s="314"/>
      <c r="F62" s="315"/>
      <c r="G62" s="315"/>
      <c r="H62" s="315"/>
      <c r="I62" s="316">
        <f>SUM(I59:I61)</f>
        <v>1428898.6255400002</v>
      </c>
      <c r="J62" s="317"/>
      <c r="K62" s="315"/>
      <c r="L62" s="315"/>
      <c r="M62" s="316">
        <f>SUM(M59:M61)</f>
        <v>1429340.7379207013</v>
      </c>
      <c r="N62" s="317"/>
      <c r="O62" s="316">
        <f>M62-I62</f>
        <v>442.11238070111722</v>
      </c>
      <c r="P62" s="319">
        <f>IF(OR(I62=0,M62=0),"",(O62/I62))</f>
        <v>3.0940780038474523E-4</v>
      </c>
      <c r="Q62" s="233"/>
      <c r="R62" s="233"/>
    </row>
    <row r="63" spans="1:19" ht="15" thickBot="1" x14ac:dyDescent="0.4">
      <c r="A63" s="320"/>
      <c r="B63" s="440"/>
      <c r="C63" s="361"/>
      <c r="D63" s="362"/>
      <c r="E63" s="361"/>
      <c r="F63" s="363"/>
      <c r="G63" s="296"/>
      <c r="H63" s="364"/>
      <c r="I63" s="365"/>
      <c r="J63" s="381"/>
      <c r="K63" s="296"/>
      <c r="L63" s="364"/>
      <c r="M63" s="365"/>
      <c r="N63" s="381"/>
      <c r="O63" s="366"/>
      <c r="P63" s="300"/>
      <c r="Q63" s="233"/>
      <c r="R63" s="233"/>
    </row>
    <row r="64" spans="1:19" x14ac:dyDescent="0.35">
      <c r="A64" s="320"/>
      <c r="B64" s="368" t="s">
        <v>65</v>
      </c>
      <c r="C64" s="368"/>
      <c r="D64" s="369"/>
      <c r="E64" s="368"/>
      <c r="F64" s="374"/>
      <c r="G64" s="376"/>
      <c r="H64" s="376"/>
      <c r="I64" s="377">
        <f>SUM(I54:I55,I46,I47:I50)</f>
        <v>633509.30800000019</v>
      </c>
      <c r="J64" s="378"/>
      <c r="K64" s="376"/>
      <c r="L64" s="376"/>
      <c r="M64" s="377">
        <f>SUM(M54:M55,M46,M47:M50)</f>
        <v>633900.55789442605</v>
      </c>
      <c r="N64" s="378"/>
      <c r="O64" s="259">
        <f>M64-I64</f>
        <v>391.24989442585502</v>
      </c>
      <c r="P64" s="260">
        <f>IF(OR(I64=0,M64=0),"",(O64/I64))</f>
        <v>6.1759139050543345E-4</v>
      </c>
      <c r="Q64" s="233"/>
    </row>
    <row r="65" spans="1:18" x14ac:dyDescent="0.35">
      <c r="A65" s="227"/>
      <c r="B65" s="253" t="s">
        <v>55</v>
      </c>
      <c r="C65" s="253"/>
      <c r="D65" s="302"/>
      <c r="E65" s="253"/>
      <c r="F65" s="257"/>
      <c r="G65" s="309">
        <v>-0.189</v>
      </c>
      <c r="H65" s="310"/>
      <c r="I65" s="259"/>
      <c r="J65" s="313"/>
      <c r="K65" s="309">
        <f>$G65</f>
        <v>-0.189</v>
      </c>
      <c r="L65" s="310"/>
      <c r="M65" s="259"/>
      <c r="N65" s="313"/>
      <c r="O65" s="259">
        <f>M65-I65</f>
        <v>0</v>
      </c>
      <c r="P65" s="260" t="str">
        <f>IF(OR(I65=0,M65=0),"",(O65/I65))</f>
        <v/>
      </c>
      <c r="Q65" s="233"/>
      <c r="R65" s="233"/>
    </row>
    <row r="66" spans="1:18" x14ac:dyDescent="0.35">
      <c r="A66" s="320"/>
      <c r="B66" s="441" t="s">
        <v>56</v>
      </c>
      <c r="C66" s="368"/>
      <c r="D66" s="369"/>
      <c r="E66" s="368"/>
      <c r="F66" s="374"/>
      <c r="G66" s="375">
        <v>0.13</v>
      </c>
      <c r="H66" s="376"/>
      <c r="I66" s="377">
        <f>I64*G66</f>
        <v>82356.210040000034</v>
      </c>
      <c r="J66" s="378"/>
      <c r="K66" s="375">
        <v>0.13</v>
      </c>
      <c r="L66" s="376"/>
      <c r="M66" s="377">
        <f>M64*K66</f>
        <v>82407.072526275384</v>
      </c>
      <c r="N66" s="378"/>
      <c r="O66" s="259">
        <f>M66-I66</f>
        <v>50.862486275349511</v>
      </c>
      <c r="P66" s="260">
        <f>IF(OR(I66=0,M66=0),"",(O66/I66))</f>
        <v>6.1759139050529197E-4</v>
      </c>
      <c r="Q66" s="233"/>
    </row>
    <row r="67" spans="1:18" ht="15" thickBot="1" x14ac:dyDescent="0.4">
      <c r="A67" s="320"/>
      <c r="B67" s="562" t="s">
        <v>79</v>
      </c>
      <c r="C67" s="562"/>
      <c r="D67" s="562"/>
      <c r="E67" s="253"/>
      <c r="F67" s="416"/>
      <c r="G67" s="416"/>
      <c r="H67" s="416"/>
      <c r="I67" s="417">
        <f>SUM(I64:I66)</f>
        <v>715865.51804000023</v>
      </c>
      <c r="J67" s="418"/>
      <c r="K67" s="416"/>
      <c r="L67" s="416"/>
      <c r="M67" s="417">
        <f>SUM(M64:M66)</f>
        <v>716307.63042070146</v>
      </c>
      <c r="N67" s="418"/>
      <c r="O67" s="467">
        <f>M67-I67</f>
        <v>442.11238070123363</v>
      </c>
      <c r="P67" s="260">
        <f>IF(OR(I67=0,M67=0),"",(O67/I67))</f>
        <v>6.1759139050545785E-4</v>
      </c>
      <c r="Q67" s="233"/>
    </row>
    <row r="68" spans="1:18" ht="15" thickBot="1" x14ac:dyDescent="0.4">
      <c r="A68" s="320"/>
      <c r="B68" s="321"/>
      <c r="C68" s="322"/>
      <c r="D68" s="323"/>
      <c r="E68" s="322"/>
      <c r="F68" s="442"/>
      <c r="G68" s="443"/>
      <c r="H68" s="444"/>
      <c r="I68" s="445"/>
      <c r="J68" s="324"/>
      <c r="K68" s="443"/>
      <c r="L68" s="444"/>
      <c r="M68" s="445"/>
      <c r="N68" s="442"/>
      <c r="O68" s="328"/>
      <c r="P68" s="446"/>
      <c r="Q68" s="233"/>
    </row>
    <row r="69" spans="1:18" x14ac:dyDescent="0.35">
      <c r="A69" s="227"/>
      <c r="B69" s="227"/>
      <c r="C69" s="227"/>
      <c r="D69" s="228"/>
      <c r="E69" s="227"/>
      <c r="F69" s="227"/>
      <c r="G69" s="227"/>
      <c r="H69" s="227"/>
      <c r="I69" s="243"/>
      <c r="J69" s="227"/>
      <c r="K69" s="227"/>
      <c r="L69" s="227"/>
      <c r="M69" s="243"/>
      <c r="N69" s="227"/>
      <c r="O69" s="227"/>
      <c r="P69" s="460"/>
      <c r="Q69" s="233"/>
    </row>
    <row r="70" spans="1:18" x14ac:dyDescent="0.35">
      <c r="A70" s="227"/>
      <c r="B70" s="241" t="s">
        <v>59</v>
      </c>
      <c r="C70" s="227"/>
      <c r="D70" s="228"/>
      <c r="E70" s="227"/>
      <c r="F70" s="227"/>
      <c r="G70" s="330">
        <v>1.72E-2</v>
      </c>
      <c r="H70" s="227"/>
      <c r="I70" s="227"/>
      <c r="J70" s="227"/>
      <c r="K70" s="330">
        <v>1.72E-2</v>
      </c>
      <c r="L70" s="227"/>
      <c r="M70" s="243"/>
      <c r="N70" s="227"/>
      <c r="O70" s="227"/>
      <c r="P70" s="460"/>
      <c r="Q70" s="233"/>
    </row>
    <row r="71" spans="1:18" s="21" customFormat="1" x14ac:dyDescent="0.35">
      <c r="D71" s="214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</row>
    <row r="72" spans="1:18" s="21" customFormat="1" x14ac:dyDescent="0.35">
      <c r="D72" s="332">
        <v>0.64</v>
      </c>
      <c r="E72" s="203" t="s">
        <v>47</v>
      </c>
      <c r="F72" s="204"/>
      <c r="G72" s="205"/>
      <c r="H72" s="50"/>
      <c r="I72" s="50"/>
      <c r="J72" s="50"/>
      <c r="K72" s="20"/>
      <c r="L72" s="20"/>
      <c r="M72" s="20"/>
      <c r="N72" s="20"/>
      <c r="O72" s="20"/>
      <c r="P72" s="20"/>
      <c r="Q72" s="20"/>
      <c r="R72" s="70"/>
    </row>
    <row r="73" spans="1:18" s="21" customFormat="1" x14ac:dyDescent="0.35">
      <c r="D73" s="333">
        <v>0.18</v>
      </c>
      <c r="E73" s="207" t="s">
        <v>48</v>
      </c>
      <c r="F73" s="208"/>
      <c r="G73" s="209"/>
      <c r="H73" s="50"/>
      <c r="I73" s="50"/>
      <c r="J73" s="50"/>
      <c r="K73" s="20"/>
      <c r="L73" s="20"/>
      <c r="M73" s="20"/>
      <c r="N73" s="20"/>
      <c r="O73" s="20"/>
      <c r="P73" s="20"/>
      <c r="Q73" s="20"/>
      <c r="R73" s="70"/>
    </row>
    <row r="74" spans="1:18" s="21" customFormat="1" x14ac:dyDescent="0.35">
      <c r="D74" s="334">
        <v>0.18</v>
      </c>
      <c r="E74" s="211" t="s">
        <v>49</v>
      </c>
      <c r="F74" s="212"/>
      <c r="G74" s="213"/>
      <c r="H74" s="50"/>
      <c r="I74" s="50"/>
      <c r="J74" s="50"/>
      <c r="K74" s="20"/>
      <c r="L74" s="20"/>
      <c r="M74" s="20"/>
      <c r="N74" s="20"/>
      <c r="O74" s="20"/>
      <c r="P74" s="20"/>
      <c r="Q74" s="20"/>
      <c r="R74" s="70"/>
    </row>
    <row r="75" spans="1:18" x14ac:dyDescent="0.35">
      <c r="A75" s="227"/>
      <c r="B75" s="227"/>
      <c r="C75" s="227"/>
      <c r="D75" s="228"/>
      <c r="E75" s="227"/>
      <c r="F75" s="227"/>
      <c r="G75" s="21"/>
      <c r="H75" s="21"/>
      <c r="I75" s="21"/>
      <c r="J75" s="70"/>
      <c r="K75" s="70"/>
      <c r="L75" s="70"/>
      <c r="M75" s="70"/>
    </row>
    <row r="76" spans="1:18" x14ac:dyDescent="0.35">
      <c r="A76" s="227"/>
      <c r="B76" s="227"/>
      <c r="C76" s="227"/>
      <c r="D76" s="228"/>
      <c r="E76" s="227"/>
      <c r="F76" s="227"/>
      <c r="G76" s="21"/>
      <c r="H76" s="21"/>
      <c r="I76" s="21"/>
      <c r="J76" s="70"/>
      <c r="K76" s="70"/>
      <c r="L76" s="70"/>
      <c r="M76" s="70"/>
    </row>
    <row r="77" spans="1:18" x14ac:dyDescent="0.35">
      <c r="A77" s="227"/>
      <c r="B77" s="227"/>
      <c r="C77" s="227"/>
      <c r="D77" s="228"/>
      <c r="E77" s="227"/>
      <c r="F77" s="227"/>
      <c r="G77" s="21"/>
      <c r="H77" s="21"/>
      <c r="I77" s="21"/>
      <c r="J77" s="70"/>
      <c r="K77" s="70"/>
      <c r="L77" s="70"/>
      <c r="M77" s="70"/>
    </row>
    <row r="78" spans="1:18" x14ac:dyDescent="0.35">
      <c r="A78" s="227"/>
      <c r="B78" s="227"/>
      <c r="C78" s="227"/>
      <c r="D78" s="228"/>
      <c r="E78" s="227"/>
      <c r="F78" s="227"/>
      <c r="G78" s="21"/>
      <c r="H78" s="21"/>
      <c r="I78" s="21"/>
      <c r="J78" s="70"/>
      <c r="K78" s="70"/>
      <c r="L78" s="70"/>
      <c r="M78" s="70"/>
    </row>
    <row r="79" spans="1:18" x14ac:dyDescent="0.35">
      <c r="A79" s="227"/>
      <c r="B79" s="227"/>
      <c r="C79" s="227"/>
      <c r="D79" s="228"/>
      <c r="E79" s="227"/>
      <c r="F79" s="227"/>
      <c r="G79" s="21"/>
      <c r="H79" s="21"/>
      <c r="I79" s="21"/>
      <c r="J79" s="70"/>
      <c r="K79" s="70"/>
      <c r="L79" s="70"/>
      <c r="M79" s="70"/>
    </row>
    <row r="80" spans="1:18" x14ac:dyDescent="0.35">
      <c r="A80" s="227"/>
      <c r="B80" s="227"/>
      <c r="C80" s="227"/>
      <c r="D80" s="228"/>
      <c r="E80" s="227"/>
      <c r="F80" s="227"/>
      <c r="G80" s="21"/>
      <c r="H80" s="21"/>
      <c r="I80" s="21"/>
      <c r="J80" s="70"/>
      <c r="K80" s="70"/>
      <c r="L80" s="70"/>
      <c r="M80" s="70"/>
    </row>
    <row r="81" spans="1:13" x14ac:dyDescent="0.35">
      <c r="A81" s="227"/>
      <c r="B81" s="227"/>
      <c r="C81" s="227"/>
      <c r="D81" s="228"/>
      <c r="E81" s="227"/>
      <c r="F81" s="227"/>
      <c r="G81" s="21"/>
      <c r="H81" s="21"/>
      <c r="I81" s="21"/>
      <c r="J81" s="70"/>
      <c r="K81" s="70"/>
      <c r="L81" s="70"/>
      <c r="M81" s="70"/>
    </row>
    <row r="82" spans="1:13" x14ac:dyDescent="0.35">
      <c r="A82" s="227"/>
      <c r="B82" s="227"/>
      <c r="C82" s="227"/>
      <c r="D82" s="228"/>
      <c r="E82" s="227"/>
      <c r="F82" s="227"/>
      <c r="G82" s="21"/>
      <c r="H82" s="21"/>
      <c r="I82" s="21"/>
      <c r="J82" s="70"/>
      <c r="K82" s="70"/>
      <c r="L82" s="70"/>
      <c r="M82" s="70"/>
    </row>
    <row r="83" spans="1:13" x14ac:dyDescent="0.35">
      <c r="A83" s="227"/>
      <c r="B83" s="227"/>
      <c r="C83" s="227"/>
      <c r="D83" s="228"/>
      <c r="E83" s="227"/>
      <c r="F83" s="227"/>
      <c r="G83" s="21"/>
      <c r="H83" s="21"/>
      <c r="I83" s="21"/>
      <c r="J83" s="70"/>
      <c r="K83" s="70"/>
      <c r="L83" s="70"/>
      <c r="M83" s="70"/>
    </row>
    <row r="84" spans="1:13" x14ac:dyDescent="0.35">
      <c r="A84" s="227"/>
      <c r="B84" s="227"/>
      <c r="C84" s="227"/>
      <c r="D84" s="228"/>
      <c r="E84" s="227"/>
      <c r="F84" s="227"/>
      <c r="G84" s="21"/>
      <c r="H84" s="21"/>
      <c r="I84" s="21"/>
      <c r="J84" s="70"/>
      <c r="K84" s="70"/>
      <c r="L84" s="70"/>
      <c r="M84" s="70"/>
    </row>
    <row r="85" spans="1:13" x14ac:dyDescent="0.35">
      <c r="A85" s="227"/>
      <c r="B85" s="227"/>
      <c r="C85" s="227"/>
      <c r="D85" s="228"/>
      <c r="E85" s="227"/>
      <c r="F85" s="227"/>
      <c r="G85" s="21"/>
      <c r="H85" s="21"/>
      <c r="I85" s="21"/>
      <c r="J85" s="70"/>
      <c r="K85" s="70"/>
      <c r="L85" s="70"/>
      <c r="M85" s="70"/>
    </row>
    <row r="86" spans="1:13" x14ac:dyDescent="0.35">
      <c r="A86" s="227"/>
      <c r="B86" s="227"/>
      <c r="C86" s="227"/>
      <c r="D86" s="228"/>
      <c r="E86" s="227"/>
      <c r="F86" s="227"/>
      <c r="G86" s="21"/>
      <c r="H86" s="21"/>
      <c r="I86" s="21"/>
      <c r="J86" s="70"/>
      <c r="K86" s="70"/>
      <c r="L86" s="70"/>
      <c r="M86" s="70"/>
    </row>
    <row r="87" spans="1:13" x14ac:dyDescent="0.35">
      <c r="A87" s="227"/>
      <c r="B87" s="227"/>
      <c r="C87" s="227"/>
      <c r="D87" s="228"/>
      <c r="E87" s="227"/>
      <c r="F87" s="227"/>
      <c r="G87" s="21"/>
      <c r="H87" s="21"/>
      <c r="I87" s="21"/>
      <c r="J87" s="70"/>
      <c r="K87" s="70"/>
      <c r="L87" s="70"/>
      <c r="M87" s="70"/>
    </row>
    <row r="88" spans="1:13" x14ac:dyDescent="0.35">
      <c r="A88" s="227"/>
      <c r="B88" s="227"/>
      <c r="C88" s="227"/>
      <c r="D88" s="228"/>
      <c r="E88" s="227"/>
      <c r="F88" s="227"/>
      <c r="G88" s="21"/>
      <c r="H88" s="21"/>
      <c r="I88" s="21"/>
      <c r="J88" s="70"/>
      <c r="K88" s="70"/>
      <c r="L88" s="70"/>
      <c r="M88" s="70"/>
    </row>
    <row r="89" spans="1:13" x14ac:dyDescent="0.35">
      <c r="A89" s="227"/>
      <c r="B89" s="227"/>
      <c r="C89" s="227"/>
      <c r="D89" s="228"/>
      <c r="E89" s="227"/>
      <c r="F89" s="227"/>
      <c r="G89" s="21"/>
      <c r="H89" s="21"/>
      <c r="I89" s="21"/>
      <c r="J89" s="70"/>
      <c r="K89" s="70"/>
      <c r="L89" s="70"/>
      <c r="M89" s="70"/>
    </row>
    <row r="90" spans="1:13" x14ac:dyDescent="0.35">
      <c r="A90" s="227"/>
      <c r="B90" s="227"/>
      <c r="C90" s="227"/>
      <c r="D90" s="228"/>
      <c r="E90" s="227"/>
      <c r="F90" s="227"/>
      <c r="G90" s="21"/>
      <c r="H90" s="21"/>
      <c r="I90" s="21"/>
      <c r="J90" s="70"/>
      <c r="K90" s="70"/>
      <c r="L90" s="70"/>
      <c r="M90" s="70"/>
    </row>
    <row r="91" spans="1:13" x14ac:dyDescent="0.35">
      <c r="A91" s="227"/>
      <c r="B91" s="227"/>
      <c r="C91" s="227"/>
      <c r="D91" s="228"/>
      <c r="E91" s="227"/>
      <c r="F91" s="227"/>
      <c r="G91" s="21"/>
      <c r="H91" s="21"/>
      <c r="I91" s="21"/>
      <c r="J91" s="70"/>
      <c r="K91" s="70"/>
      <c r="L91" s="70"/>
      <c r="M91" s="70"/>
    </row>
    <row r="92" spans="1:13" x14ac:dyDescent="0.35">
      <c r="A92" s="227"/>
      <c r="B92" s="227"/>
      <c r="C92" s="227"/>
      <c r="D92" s="228"/>
      <c r="E92" s="227"/>
      <c r="F92" s="227"/>
      <c r="G92" s="21"/>
      <c r="H92" s="21"/>
      <c r="I92" s="21"/>
      <c r="J92" s="70"/>
      <c r="K92" s="70"/>
      <c r="L92" s="70"/>
      <c r="M92" s="70"/>
    </row>
    <row r="93" spans="1:13" x14ac:dyDescent="0.35">
      <c r="A93" s="227"/>
      <c r="B93" s="227"/>
      <c r="C93" s="227"/>
      <c r="D93" s="228"/>
      <c r="E93" s="227"/>
      <c r="F93" s="227"/>
      <c r="G93" s="21"/>
      <c r="H93" s="21"/>
      <c r="I93" s="21"/>
      <c r="J93" s="70"/>
      <c r="K93" s="70"/>
      <c r="L93" s="70"/>
      <c r="M93" s="70"/>
    </row>
    <row r="94" spans="1:13" x14ac:dyDescent="0.35">
      <c r="A94" s="227"/>
      <c r="B94" s="227"/>
      <c r="C94" s="227"/>
      <c r="D94" s="228"/>
      <c r="E94" s="227"/>
      <c r="F94" s="227"/>
      <c r="G94" s="21"/>
      <c r="H94" s="21"/>
      <c r="I94" s="21"/>
      <c r="J94" s="70"/>
      <c r="K94" s="70"/>
      <c r="L94" s="70"/>
      <c r="M94" s="70"/>
    </row>
    <row r="95" spans="1:13" x14ac:dyDescent="0.35">
      <c r="A95" s="227"/>
      <c r="B95" s="227"/>
      <c r="C95" s="227"/>
      <c r="D95" s="228"/>
      <c r="E95" s="227"/>
      <c r="F95" s="227"/>
      <c r="G95" s="21"/>
      <c r="H95" s="21"/>
      <c r="I95" s="21"/>
      <c r="J95" s="70"/>
      <c r="K95" s="70"/>
      <c r="L95" s="70"/>
      <c r="M95" s="70"/>
    </row>
    <row r="96" spans="1:13" x14ac:dyDescent="0.35">
      <c r="A96" s="227"/>
      <c r="B96" s="227"/>
      <c r="C96" s="227"/>
      <c r="D96" s="228"/>
      <c r="E96" s="227"/>
      <c r="F96" s="227"/>
      <c r="G96" s="21"/>
      <c r="H96" s="21"/>
      <c r="I96" s="21"/>
      <c r="J96" s="70"/>
      <c r="K96" s="70"/>
      <c r="L96" s="70"/>
      <c r="M96" s="70"/>
    </row>
    <row r="97" spans="1:13" x14ac:dyDescent="0.35">
      <c r="A97" s="227"/>
      <c r="B97" s="227"/>
      <c r="C97" s="227"/>
      <c r="D97" s="228"/>
      <c r="E97" s="227"/>
      <c r="F97" s="227"/>
      <c r="G97" s="21"/>
      <c r="H97" s="21"/>
      <c r="I97" s="21"/>
      <c r="J97" s="70"/>
      <c r="K97" s="70"/>
      <c r="L97" s="70"/>
      <c r="M97" s="70"/>
    </row>
    <row r="98" spans="1:13" x14ac:dyDescent="0.35">
      <c r="A98" s="227"/>
      <c r="B98" s="227"/>
      <c r="C98" s="227"/>
      <c r="D98" s="228"/>
      <c r="E98" s="227"/>
      <c r="F98" s="227"/>
      <c r="G98" s="21"/>
      <c r="H98" s="21"/>
      <c r="I98" s="21"/>
      <c r="J98" s="70"/>
      <c r="K98" s="70"/>
      <c r="L98" s="70"/>
      <c r="M98" s="70"/>
    </row>
    <row r="99" spans="1:13" x14ac:dyDescent="0.35">
      <c r="A99" s="227"/>
      <c r="B99" s="227"/>
      <c r="C99" s="227"/>
      <c r="D99" s="228"/>
      <c r="E99" s="227"/>
      <c r="F99" s="227"/>
      <c r="G99" s="21"/>
      <c r="H99" s="21"/>
      <c r="I99" s="21"/>
      <c r="J99" s="70"/>
      <c r="K99" s="70"/>
      <c r="L99" s="70"/>
      <c r="M99" s="70"/>
    </row>
    <row r="100" spans="1:13" x14ac:dyDescent="0.35">
      <c r="A100" s="227"/>
      <c r="B100" s="227"/>
      <c r="C100" s="227"/>
      <c r="D100" s="228"/>
      <c r="E100" s="227"/>
      <c r="F100" s="227"/>
      <c r="G100" s="21"/>
      <c r="H100" s="21"/>
      <c r="I100" s="21"/>
      <c r="J100" s="70"/>
      <c r="K100" s="70"/>
      <c r="L100" s="70"/>
      <c r="M100" s="70"/>
    </row>
    <row r="101" spans="1:13" x14ac:dyDescent="0.35">
      <c r="A101" s="227"/>
      <c r="B101" s="227"/>
      <c r="C101" s="227"/>
      <c r="D101" s="228"/>
      <c r="E101" s="227"/>
      <c r="F101" s="227"/>
      <c r="G101" s="21"/>
      <c r="H101" s="21"/>
      <c r="I101" s="21"/>
      <c r="J101" s="70"/>
      <c r="K101" s="70"/>
      <c r="L101" s="70"/>
      <c r="M101" s="70"/>
    </row>
    <row r="102" spans="1:13" x14ac:dyDescent="0.35">
      <c r="A102" s="227"/>
      <c r="B102" s="227"/>
      <c r="C102" s="227"/>
      <c r="D102" s="228"/>
      <c r="E102" s="227"/>
      <c r="F102" s="227"/>
      <c r="G102" s="21"/>
      <c r="H102" s="21"/>
      <c r="I102" s="21"/>
      <c r="J102" s="70"/>
      <c r="K102" s="70"/>
      <c r="L102" s="70"/>
      <c r="M102" s="70"/>
    </row>
    <row r="103" spans="1:13" x14ac:dyDescent="0.35">
      <c r="A103" s="227"/>
      <c r="B103" s="227"/>
      <c r="C103" s="227"/>
      <c r="D103" s="228"/>
      <c r="E103" s="227"/>
      <c r="F103" s="227"/>
      <c r="G103" s="21"/>
      <c r="H103" s="21"/>
      <c r="I103" s="21"/>
      <c r="J103" s="70"/>
      <c r="K103" s="70"/>
      <c r="L103" s="70"/>
      <c r="M103" s="70"/>
    </row>
    <row r="104" spans="1:13" x14ac:dyDescent="0.35">
      <c r="A104" s="227"/>
      <c r="B104" s="227"/>
      <c r="C104" s="227"/>
      <c r="D104" s="228"/>
      <c r="E104" s="227"/>
      <c r="F104" s="227"/>
      <c r="G104" s="21"/>
      <c r="H104" s="21"/>
      <c r="I104" s="21"/>
      <c r="J104" s="70"/>
      <c r="K104" s="70"/>
      <c r="L104" s="70"/>
      <c r="M104" s="70"/>
    </row>
    <row r="105" spans="1:13" x14ac:dyDescent="0.35">
      <c r="A105" s="227"/>
      <c r="B105" s="227"/>
      <c r="C105" s="227"/>
      <c r="D105" s="228"/>
      <c r="E105" s="227"/>
      <c r="F105" s="227"/>
      <c r="G105" s="21"/>
      <c r="H105" s="21"/>
      <c r="I105" s="21"/>
      <c r="J105" s="70"/>
      <c r="K105" s="70"/>
      <c r="L105" s="70"/>
      <c r="M105" s="70"/>
    </row>
    <row r="106" spans="1:13" x14ac:dyDescent="0.35">
      <c r="A106" s="227"/>
      <c r="B106" s="227"/>
      <c r="C106" s="227"/>
      <c r="D106" s="228"/>
      <c r="E106" s="227"/>
      <c r="F106" s="227"/>
      <c r="G106" s="21"/>
      <c r="H106" s="21"/>
      <c r="I106" s="21"/>
      <c r="J106" s="70"/>
      <c r="K106" s="70"/>
      <c r="L106" s="70"/>
      <c r="M106" s="70"/>
    </row>
    <row r="107" spans="1:13" x14ac:dyDescent="0.35">
      <c r="A107" s="227"/>
      <c r="B107" s="227"/>
      <c r="C107" s="227"/>
      <c r="D107" s="228"/>
      <c r="E107" s="227"/>
      <c r="F107" s="227"/>
      <c r="G107" s="21"/>
      <c r="H107" s="21"/>
      <c r="I107" s="21"/>
      <c r="J107" s="70"/>
      <c r="K107" s="70"/>
      <c r="L107" s="70"/>
      <c r="M107" s="70"/>
    </row>
    <row r="108" spans="1:13" x14ac:dyDescent="0.35">
      <c r="A108" s="227"/>
      <c r="B108" s="227"/>
      <c r="C108" s="227"/>
      <c r="D108" s="228"/>
      <c r="E108" s="227"/>
      <c r="F108" s="227"/>
      <c r="G108" s="21"/>
      <c r="H108" s="21"/>
      <c r="I108" s="21"/>
      <c r="J108" s="70"/>
      <c r="K108" s="70"/>
      <c r="L108" s="70"/>
      <c r="M108" s="70"/>
    </row>
    <row r="109" spans="1:13" x14ac:dyDescent="0.35">
      <c r="A109" s="227"/>
      <c r="B109" s="227"/>
      <c r="C109" s="227"/>
      <c r="D109" s="228"/>
      <c r="E109" s="227"/>
      <c r="F109" s="227"/>
      <c r="G109" s="21"/>
      <c r="H109" s="21"/>
      <c r="I109" s="21"/>
      <c r="J109" s="70"/>
      <c r="K109" s="70"/>
      <c r="L109" s="70"/>
      <c r="M109" s="70"/>
    </row>
    <row r="110" spans="1:13" x14ac:dyDescent="0.35">
      <c r="A110" s="227"/>
      <c r="B110" s="227"/>
      <c r="C110" s="227"/>
      <c r="D110" s="228"/>
      <c r="E110" s="227"/>
      <c r="F110" s="227"/>
      <c r="G110" s="21"/>
      <c r="H110" s="21"/>
      <c r="I110" s="21"/>
      <c r="J110" s="70"/>
      <c r="K110" s="70"/>
      <c r="L110" s="70"/>
      <c r="M110" s="70"/>
    </row>
    <row r="111" spans="1:13" x14ac:dyDescent="0.35">
      <c r="A111" s="227"/>
      <c r="B111" s="227"/>
      <c r="C111" s="227"/>
      <c r="D111" s="228"/>
      <c r="E111" s="227"/>
      <c r="F111" s="227"/>
      <c r="G111" s="21"/>
      <c r="H111" s="21"/>
      <c r="I111" s="21"/>
      <c r="J111" s="70"/>
      <c r="K111" s="70"/>
      <c r="L111" s="70"/>
      <c r="M111" s="70"/>
    </row>
    <row r="112" spans="1:13" x14ac:dyDescent="0.35">
      <c r="A112" s="227"/>
      <c r="B112" s="227"/>
      <c r="C112" s="227"/>
      <c r="D112" s="228"/>
      <c r="E112" s="227"/>
      <c r="F112" s="227"/>
      <c r="G112" s="21"/>
      <c r="H112" s="21"/>
      <c r="I112" s="21"/>
      <c r="J112" s="70"/>
      <c r="K112" s="70"/>
      <c r="L112" s="70"/>
      <c r="M112" s="70"/>
    </row>
    <row r="113" spans="1:13" x14ac:dyDescent="0.35">
      <c r="A113" s="227"/>
      <c r="B113" s="227"/>
      <c r="C113" s="227"/>
      <c r="D113" s="228"/>
      <c r="E113" s="227"/>
      <c r="F113" s="227"/>
      <c r="G113" s="21"/>
      <c r="H113" s="21"/>
      <c r="I113" s="21"/>
      <c r="J113" s="70"/>
      <c r="K113" s="70"/>
      <c r="L113" s="70"/>
      <c r="M113" s="70"/>
    </row>
    <row r="114" spans="1:13" x14ac:dyDescent="0.35">
      <c r="A114" s="227"/>
      <c r="B114" s="227"/>
      <c r="C114" s="227"/>
      <c r="D114" s="228"/>
      <c r="E114" s="227"/>
      <c r="F114" s="227"/>
      <c r="G114" s="21"/>
      <c r="H114" s="21"/>
      <c r="I114" s="21"/>
      <c r="J114" s="70"/>
      <c r="K114" s="70"/>
      <c r="L114" s="70"/>
      <c r="M114" s="70"/>
    </row>
    <row r="115" spans="1:13" x14ac:dyDescent="0.35">
      <c r="A115" s="227"/>
      <c r="B115" s="227"/>
      <c r="C115" s="227"/>
      <c r="D115" s="228"/>
      <c r="E115" s="227"/>
      <c r="F115" s="227"/>
      <c r="G115" s="21"/>
      <c r="H115" s="21"/>
      <c r="I115" s="21"/>
      <c r="J115" s="70"/>
      <c r="K115" s="70"/>
      <c r="L115" s="70"/>
      <c r="M115" s="70"/>
    </row>
    <row r="116" spans="1:13" x14ac:dyDescent="0.35">
      <c r="A116" s="227"/>
      <c r="B116" s="227"/>
      <c r="C116" s="227"/>
      <c r="D116" s="228"/>
      <c r="E116" s="227"/>
      <c r="F116" s="227"/>
      <c r="G116" s="21"/>
      <c r="H116" s="21"/>
      <c r="I116" s="21"/>
      <c r="J116" s="70"/>
      <c r="K116" s="70"/>
      <c r="L116" s="70"/>
      <c r="M116" s="70"/>
    </row>
    <row r="117" spans="1:13" x14ac:dyDescent="0.35">
      <c r="A117" s="227"/>
      <c r="B117" s="227"/>
      <c r="C117" s="227"/>
      <c r="D117" s="228"/>
      <c r="E117" s="227"/>
      <c r="F117" s="227"/>
      <c r="G117" s="21"/>
      <c r="H117" s="21"/>
      <c r="I117" s="21"/>
      <c r="J117" s="70"/>
      <c r="K117" s="70"/>
      <c r="L117" s="70"/>
      <c r="M117" s="70"/>
    </row>
    <row r="118" spans="1:13" x14ac:dyDescent="0.35">
      <c r="A118" s="227"/>
      <c r="B118" s="227"/>
      <c r="C118" s="227"/>
      <c r="D118" s="228"/>
      <c r="E118" s="227"/>
      <c r="F118" s="227"/>
      <c r="G118" s="21"/>
      <c r="H118" s="21"/>
      <c r="I118" s="21"/>
      <c r="J118" s="70"/>
      <c r="K118" s="70"/>
      <c r="L118" s="70"/>
      <c r="M118" s="70"/>
    </row>
    <row r="119" spans="1:13" x14ac:dyDescent="0.35">
      <c r="A119" s="227"/>
      <c r="B119" s="227"/>
      <c r="C119" s="227"/>
      <c r="D119" s="228"/>
      <c r="E119" s="227"/>
      <c r="F119" s="227"/>
      <c r="G119" s="21"/>
      <c r="H119" s="21"/>
      <c r="I119" s="21"/>
      <c r="J119" s="70"/>
      <c r="K119" s="70"/>
      <c r="L119" s="70"/>
      <c r="M119" s="70"/>
    </row>
    <row r="120" spans="1:13" x14ac:dyDescent="0.35">
      <c r="A120" s="227"/>
      <c r="B120" s="227"/>
      <c r="C120" s="227"/>
      <c r="D120" s="228"/>
      <c r="E120" s="227"/>
      <c r="F120" s="227"/>
      <c r="G120" s="21"/>
      <c r="H120" s="21"/>
      <c r="I120" s="21"/>
      <c r="J120" s="70"/>
      <c r="K120" s="70"/>
      <c r="L120" s="70"/>
      <c r="M120" s="70"/>
    </row>
    <row r="121" spans="1:13" x14ac:dyDescent="0.35">
      <c r="A121" s="227"/>
      <c r="B121" s="227"/>
      <c r="C121" s="227"/>
      <c r="D121" s="228"/>
      <c r="E121" s="227"/>
      <c r="F121" s="227"/>
      <c r="G121" s="21"/>
      <c r="H121" s="21"/>
      <c r="I121" s="21"/>
      <c r="J121" s="70"/>
      <c r="K121" s="70"/>
      <c r="L121" s="70"/>
      <c r="M121" s="70"/>
    </row>
    <row r="122" spans="1:13" x14ac:dyDescent="0.35">
      <c r="A122" s="227"/>
      <c r="B122" s="227"/>
      <c r="C122" s="227"/>
      <c r="D122" s="228"/>
      <c r="E122" s="227"/>
      <c r="F122" s="227"/>
      <c r="G122" s="21"/>
      <c r="H122" s="21"/>
      <c r="I122" s="21"/>
      <c r="J122" s="70"/>
      <c r="K122" s="70"/>
      <c r="L122" s="70"/>
      <c r="M122" s="70"/>
    </row>
    <row r="123" spans="1:13" x14ac:dyDescent="0.35">
      <c r="A123" s="227"/>
      <c r="B123" s="227"/>
      <c r="C123" s="227"/>
      <c r="D123" s="228"/>
      <c r="E123" s="227"/>
      <c r="F123" s="227"/>
      <c r="G123" s="21"/>
      <c r="H123" s="21"/>
      <c r="I123" s="21"/>
      <c r="J123" s="70"/>
      <c r="K123" s="70"/>
      <c r="L123" s="70"/>
      <c r="M123" s="70"/>
    </row>
    <row r="124" spans="1:13" x14ac:dyDescent="0.35">
      <c r="A124" s="227"/>
      <c r="B124" s="227"/>
      <c r="C124" s="227"/>
      <c r="D124" s="228"/>
      <c r="E124" s="227"/>
      <c r="F124" s="227"/>
      <c r="G124" s="21"/>
      <c r="H124" s="21"/>
      <c r="I124" s="21"/>
      <c r="J124" s="70"/>
      <c r="K124" s="70"/>
      <c r="L124" s="70"/>
      <c r="M124" s="70"/>
    </row>
    <row r="125" spans="1:13" x14ac:dyDescent="0.35">
      <c r="A125" s="227"/>
      <c r="B125" s="227"/>
      <c r="C125" s="227"/>
      <c r="D125" s="228"/>
      <c r="E125" s="227"/>
      <c r="F125" s="227"/>
      <c r="G125" s="21"/>
      <c r="H125" s="21"/>
      <c r="I125" s="21"/>
      <c r="J125" s="70"/>
      <c r="K125" s="70"/>
      <c r="L125" s="70"/>
      <c r="M125" s="70"/>
    </row>
    <row r="126" spans="1:13" x14ac:dyDescent="0.35">
      <c r="A126" s="227"/>
      <c r="B126" s="227"/>
      <c r="C126" s="227"/>
      <c r="D126" s="228"/>
      <c r="E126" s="227"/>
      <c r="F126" s="227"/>
      <c r="G126" s="21"/>
      <c r="H126" s="21"/>
      <c r="I126" s="21"/>
      <c r="J126" s="70"/>
      <c r="K126" s="70"/>
      <c r="L126" s="70"/>
      <c r="M126" s="70"/>
    </row>
    <row r="127" spans="1:13" x14ac:dyDescent="0.35">
      <c r="A127" s="227"/>
      <c r="B127" s="227"/>
      <c r="C127" s="227"/>
      <c r="D127" s="228"/>
      <c r="E127" s="227"/>
      <c r="F127" s="227"/>
      <c r="G127" s="21"/>
      <c r="H127" s="21"/>
      <c r="I127" s="21"/>
      <c r="J127" s="70"/>
      <c r="K127" s="70"/>
      <c r="L127" s="70"/>
      <c r="M127" s="70"/>
    </row>
    <row r="128" spans="1:13" x14ac:dyDescent="0.35">
      <c r="G128" s="21"/>
      <c r="H128" s="21"/>
      <c r="I128" s="21"/>
      <c r="J128" s="70"/>
      <c r="K128" s="70"/>
      <c r="L128" s="70"/>
      <c r="M128" s="70"/>
    </row>
    <row r="129" spans="7:13" x14ac:dyDescent="0.35">
      <c r="G129" s="21"/>
      <c r="H129" s="21"/>
      <c r="I129" s="21"/>
      <c r="J129" s="70"/>
      <c r="K129" s="70"/>
      <c r="L129" s="70"/>
      <c r="M129" s="70"/>
    </row>
    <row r="130" spans="7:13" x14ac:dyDescent="0.35">
      <c r="G130" s="21"/>
      <c r="H130" s="21"/>
      <c r="I130" s="21"/>
      <c r="J130" s="70"/>
      <c r="K130" s="70"/>
      <c r="L130" s="70"/>
      <c r="M130" s="70"/>
    </row>
  </sheetData>
  <mergeCells count="12">
    <mergeCell ref="B62:D62"/>
    <mergeCell ref="B67:D67"/>
    <mergeCell ref="O20:P20"/>
    <mergeCell ref="D21:D22"/>
    <mergeCell ref="O21:O22"/>
    <mergeCell ref="P21:P22"/>
    <mergeCell ref="K20:M20"/>
    <mergeCell ref="A3:H3"/>
    <mergeCell ref="B10:J10"/>
    <mergeCell ref="B11:J11"/>
    <mergeCell ref="D14:J14"/>
    <mergeCell ref="G20:I20"/>
  </mergeCells>
  <conditionalFormatting sqref="J75:M130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72:J74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72:G74">
    <cfRule type="cellIs" dxfId="13" priority="1" operator="lessThan">
      <formula>0</formula>
    </cfRule>
    <cfRule type="cellIs" dxfId="12" priority="2" operator="greaterThan">
      <formula>0</formula>
    </cfRule>
  </conditionalFormatting>
  <dataValidations count="5">
    <dataValidation type="list" allowBlank="1" showInputMessage="1" showErrorMessage="1" sqref="D16" xr:uid="{7D957112-2871-45A7-973F-A3B79C22C3F8}">
      <formula1>"TOU, non-TOU"</formula1>
    </dataValidation>
    <dataValidation type="list" allowBlank="1" showInputMessage="1" showErrorMessage="1" sqref="D23" xr:uid="{85A50415-2DE6-4530-AED4-CA2C5F918AA8}">
      <formula1>"per 30 days, per kWh, per kW, per kVA"</formula1>
    </dataValidation>
    <dataValidation type="list" allowBlank="1" showInputMessage="1" showErrorMessage="1" prompt="Select Charge Unit - monthly, per kWh, per kW" sqref="D63 D58 D68" xr:uid="{5962768A-58FD-4F6F-BCDF-35AD3CEDA963}">
      <formula1>"Monthly, per kWh, per kW"</formula1>
    </dataValidation>
    <dataValidation type="list" allowBlank="1" showInputMessage="1" showErrorMessage="1" sqref="E44:E45 E63 E68 E47:E58 E34:E42 E23:E32" xr:uid="{7A104E22-A0BC-4844-8565-FF27E78E2FAD}">
      <formula1>#REF!</formula1>
    </dataValidation>
    <dataValidation type="list" allowBlank="1" showInputMessage="1" showErrorMessage="1" prompt="Select Charge Unit - per 30 days, per kWh, per kW, per kVA." sqref="D44:D45 D47:D57 D24:D32 D34:D42" xr:uid="{838B826A-3A70-406D-B329-9186AB97A958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6" fitToHeight="0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57150</xdr:colOff>
                    <xdr:row>16</xdr:row>
                    <xdr:rowOff>171450</xdr:rowOff>
                  </from>
                  <to>
                    <xdr:col>15</xdr:col>
                    <xdr:colOff>260350</xdr:colOff>
                    <xdr:row>19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184150</xdr:colOff>
                    <xdr:row>18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868A-E5ED-40D1-BA35-D27759E042F5}">
  <sheetPr>
    <pageSetUpPr fitToPage="1"/>
  </sheetPr>
  <dimension ref="A1:S174"/>
  <sheetViews>
    <sheetView topLeftCell="A34" zoomScale="70" zoomScaleNormal="70" workbookViewId="0">
      <selection activeCell="D183" sqref="D183"/>
    </sheetView>
  </sheetViews>
  <sheetFormatPr defaultColWidth="9.26953125" defaultRowHeight="14.5" x14ac:dyDescent="0.35"/>
  <cols>
    <col min="1" max="1" width="1.7265625" style="218" customWidth="1"/>
    <col min="2" max="2" width="129" style="218" customWidth="1"/>
    <col min="3" max="3" width="1.54296875" style="218" customWidth="1"/>
    <col min="4" max="4" width="21" style="337" customWidth="1"/>
    <col min="5" max="5" width="1.453125" style="218" customWidth="1"/>
    <col min="6" max="6" width="0.7265625" style="218" hidden="1" customWidth="1"/>
    <col min="7" max="9" width="14.54296875" style="218" customWidth="1"/>
    <col min="10" max="10" width="1.1796875" style="218" customWidth="1"/>
    <col min="11" max="13" width="13.26953125" style="218" customWidth="1"/>
    <col min="14" max="14" width="1.453125" style="218" customWidth="1"/>
    <col min="15" max="15" width="11.54296875" style="218" bestFit="1" customWidth="1"/>
    <col min="16" max="16" width="10" style="218" bestFit="1" customWidth="1"/>
    <col min="17" max="17" width="1.26953125" style="218" customWidth="1"/>
    <col min="18" max="18" width="0.7265625" style="218" customWidth="1"/>
    <col min="19" max="19" width="1.453125" style="218" customWidth="1"/>
    <col min="20" max="16384" width="9.26953125" style="218"/>
  </cols>
  <sheetData>
    <row r="1" spans="1:19" ht="20" x14ac:dyDescent="0.35">
      <c r="A1" s="215"/>
      <c r="B1" s="216"/>
      <c r="C1" s="216"/>
      <c r="D1" s="217"/>
      <c r="E1" s="216"/>
      <c r="F1" s="216"/>
      <c r="G1" s="216"/>
      <c r="H1" s="216"/>
      <c r="I1" s="215"/>
      <c r="J1" s="215"/>
      <c r="L1" s="219"/>
      <c r="M1" s="219"/>
      <c r="N1" s="219">
        <v>1</v>
      </c>
      <c r="O1" s="219">
        <v>2</v>
      </c>
      <c r="P1" s="219"/>
    </row>
    <row r="2" spans="1:19" ht="17.5" x14ac:dyDescent="0.35">
      <c r="A2" s="220"/>
      <c r="B2" s="220"/>
      <c r="C2" s="220"/>
      <c r="D2" s="221"/>
      <c r="E2" s="220"/>
      <c r="F2" s="220"/>
      <c r="G2" s="220"/>
      <c r="H2" s="220"/>
      <c r="I2" s="215"/>
      <c r="J2" s="215"/>
      <c r="L2" s="219"/>
      <c r="M2" s="219"/>
      <c r="N2" s="219"/>
      <c r="O2" s="219"/>
      <c r="P2" s="219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J3" s="215"/>
    </row>
    <row r="4" spans="1:19" ht="17.5" x14ac:dyDescent="0.35">
      <c r="A4" s="220"/>
      <c r="B4" s="220"/>
      <c r="C4" s="220"/>
      <c r="D4" s="221"/>
      <c r="E4" s="220"/>
      <c r="F4" s="222"/>
      <c r="G4" s="222"/>
      <c r="H4" s="222"/>
      <c r="I4" s="215"/>
      <c r="J4" s="215"/>
    </row>
    <row r="5" spans="1:19" ht="15.5" x14ac:dyDescent="0.35">
      <c r="A5" s="215"/>
      <c r="B5" s="215"/>
      <c r="C5" s="223"/>
      <c r="D5" s="224"/>
      <c r="E5" s="223"/>
      <c r="F5" s="215"/>
      <c r="G5" s="215"/>
      <c r="H5" s="215"/>
      <c r="I5" s="215"/>
      <c r="J5" s="215"/>
      <c r="K5" s="7"/>
      <c r="L5" s="7"/>
      <c r="M5" s="7"/>
      <c r="N5" s="7"/>
      <c r="O5" s="7"/>
      <c r="P5" s="7"/>
      <c r="Q5" s="7"/>
    </row>
    <row r="6" spans="1:19" x14ac:dyDescent="0.35">
      <c r="A6" s="215"/>
      <c r="B6" s="215"/>
      <c r="C6" s="215"/>
      <c r="D6" s="225"/>
      <c r="E6" s="215"/>
      <c r="F6" s="215"/>
      <c r="G6" s="215"/>
      <c r="H6" s="215"/>
      <c r="I6" s="215"/>
      <c r="J6" s="215"/>
      <c r="K6" s="7"/>
      <c r="L6" s="7"/>
      <c r="M6" s="7"/>
      <c r="N6" s="7"/>
      <c r="O6" s="7"/>
      <c r="P6" s="7"/>
      <c r="Q6" s="7"/>
    </row>
    <row r="7" spans="1:19" x14ac:dyDescent="0.35">
      <c r="A7" s="215"/>
      <c r="B7" s="215"/>
      <c r="C7" s="215"/>
      <c r="D7" s="225"/>
      <c r="E7" s="215"/>
      <c r="F7" s="215"/>
      <c r="G7" s="215"/>
      <c r="H7" s="215"/>
      <c r="I7" s="215"/>
      <c r="J7" s="215"/>
      <c r="K7" s="7"/>
      <c r="L7" s="7"/>
      <c r="M7" s="7"/>
      <c r="N7" s="7"/>
      <c r="O7" s="7"/>
      <c r="P7" s="7"/>
      <c r="Q7" s="7"/>
    </row>
    <row r="8" spans="1:19" x14ac:dyDescent="0.35">
      <c r="A8" s="226"/>
      <c r="B8" s="215"/>
      <c r="C8" s="215"/>
      <c r="D8" s="225"/>
      <c r="E8" s="215"/>
      <c r="F8" s="215"/>
      <c r="G8" s="215"/>
      <c r="H8" s="215"/>
      <c r="I8" s="215"/>
      <c r="J8" s="215"/>
      <c r="K8" s="7"/>
      <c r="L8" s="7"/>
      <c r="M8" s="7"/>
      <c r="N8" s="7"/>
      <c r="O8" s="7"/>
      <c r="P8" s="7"/>
      <c r="Q8" s="7"/>
    </row>
    <row r="9" spans="1:19" x14ac:dyDescent="0.35">
      <c r="A9" s="227"/>
      <c r="B9" s="227"/>
      <c r="C9" s="227"/>
      <c r="D9" s="228"/>
      <c r="E9" s="227"/>
      <c r="F9" s="227"/>
      <c r="G9" s="227"/>
      <c r="H9" s="227"/>
      <c r="K9" s="7"/>
      <c r="L9" s="7"/>
      <c r="M9" s="7"/>
      <c r="N9" s="7"/>
      <c r="O9" s="7"/>
      <c r="P9" s="7"/>
      <c r="Q9" s="7"/>
    </row>
    <row r="10" spans="1:19" ht="18" x14ac:dyDescent="0.4">
      <c r="A10" s="227"/>
      <c r="B10" s="550" t="s">
        <v>0</v>
      </c>
      <c r="C10" s="550"/>
      <c r="D10" s="550"/>
      <c r="E10" s="550"/>
      <c r="F10" s="550"/>
      <c r="G10" s="550"/>
      <c r="H10" s="550"/>
      <c r="I10" s="550"/>
      <c r="J10" s="550"/>
      <c r="K10" s="7"/>
      <c r="L10" s="7"/>
      <c r="M10" s="7"/>
      <c r="N10" s="7"/>
      <c r="O10" s="7"/>
      <c r="P10" s="7"/>
      <c r="Q10" s="7"/>
    </row>
    <row r="11" spans="1:19" ht="18" x14ac:dyDescent="0.4">
      <c r="A11" s="227"/>
      <c r="B11" s="550" t="s">
        <v>1</v>
      </c>
      <c r="C11" s="550"/>
      <c r="D11" s="550"/>
      <c r="E11" s="550"/>
      <c r="F11" s="550"/>
      <c r="G11" s="550"/>
      <c r="H11" s="550"/>
      <c r="I11" s="550"/>
      <c r="J11" s="550"/>
      <c r="K11" s="7"/>
      <c r="L11" s="7"/>
      <c r="M11" s="7"/>
      <c r="N11" s="7"/>
      <c r="O11" s="7"/>
      <c r="P11" s="7"/>
      <c r="Q11" s="7"/>
    </row>
    <row r="12" spans="1:19" x14ac:dyDescent="0.35">
      <c r="A12" s="227"/>
      <c r="B12" s="227"/>
      <c r="C12" s="227"/>
      <c r="D12" s="228"/>
      <c r="E12" s="227"/>
      <c r="F12" s="227"/>
      <c r="G12" s="227"/>
      <c r="H12" s="227"/>
      <c r="K12" s="7"/>
      <c r="L12" s="7"/>
      <c r="M12" s="7"/>
      <c r="N12" s="7"/>
      <c r="O12" s="7"/>
      <c r="P12" s="7"/>
      <c r="Q12" s="7"/>
    </row>
    <row r="13" spans="1:19" x14ac:dyDescent="0.35">
      <c r="A13" s="227"/>
      <c r="B13" s="227"/>
      <c r="C13" s="227"/>
      <c r="D13" s="228"/>
      <c r="E13" s="227"/>
      <c r="F13" s="227"/>
      <c r="G13" s="227"/>
      <c r="H13" s="227"/>
      <c r="K13" s="7"/>
      <c r="L13" s="7"/>
      <c r="M13" s="7"/>
      <c r="N13" s="7"/>
      <c r="O13" s="7"/>
      <c r="P13" s="7"/>
      <c r="Q13" s="7"/>
    </row>
    <row r="14" spans="1:19" ht="15.5" x14ac:dyDescent="0.35">
      <c r="A14" s="227"/>
      <c r="B14" s="229" t="s">
        <v>2</v>
      </c>
      <c r="C14" s="227"/>
      <c r="D14" s="551" t="s">
        <v>85</v>
      </c>
      <c r="E14" s="551"/>
      <c r="F14" s="551"/>
      <c r="G14" s="551"/>
      <c r="H14" s="551"/>
      <c r="I14" s="551"/>
      <c r="J14" s="551"/>
      <c r="K14" s="7"/>
      <c r="L14" s="7"/>
      <c r="M14" s="7"/>
      <c r="N14" s="7"/>
      <c r="O14" s="7"/>
      <c r="P14" s="7"/>
      <c r="Q14" s="7"/>
    </row>
    <row r="15" spans="1:19" ht="15.5" x14ac:dyDescent="0.35">
      <c r="A15" s="227"/>
      <c r="B15" s="229"/>
      <c r="C15" s="227"/>
      <c r="D15" s="468"/>
      <c r="E15" s="469"/>
      <c r="F15" s="232"/>
      <c r="G15" s="232"/>
      <c r="H15" s="232"/>
      <c r="I15" s="232"/>
      <c r="J15" s="232"/>
      <c r="K15" s="233"/>
      <c r="L15" s="233"/>
      <c r="M15" s="232"/>
      <c r="N15" s="233"/>
      <c r="O15" s="233"/>
      <c r="P15" s="233"/>
      <c r="Q15" s="233"/>
      <c r="R15" s="233"/>
      <c r="S15" s="233"/>
    </row>
    <row r="16" spans="1:19" ht="15.5" x14ac:dyDescent="0.35">
      <c r="A16" s="227"/>
      <c r="B16" s="230"/>
      <c r="C16" s="227"/>
      <c r="D16" s="231"/>
      <c r="E16" s="231"/>
      <c r="F16" s="232"/>
      <c r="G16" s="465" t="s">
        <v>86</v>
      </c>
      <c r="H16" s="232"/>
      <c r="I16" s="235"/>
      <c r="J16" s="232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19" ht="15.5" x14ac:dyDescent="0.35">
      <c r="A17" s="227"/>
      <c r="B17" s="229" t="s">
        <v>4</v>
      </c>
      <c r="C17" s="227"/>
      <c r="D17" s="234" t="s">
        <v>68</v>
      </c>
      <c r="E17" s="231"/>
      <c r="F17" s="231"/>
      <c r="G17" s="429">
        <v>16000</v>
      </c>
      <c r="H17" s="427" t="s">
        <v>87</v>
      </c>
      <c r="I17" s="470"/>
      <c r="J17" s="231"/>
    </row>
    <row r="18" spans="1:19" ht="15.5" x14ac:dyDescent="0.35">
      <c r="A18" s="227"/>
      <c r="B18" s="230"/>
      <c r="C18" s="227"/>
      <c r="D18" s="471"/>
      <c r="E18" s="231"/>
      <c r="F18" s="231"/>
      <c r="G18" s="429">
        <v>2700</v>
      </c>
      <c r="H18" s="427" t="s">
        <v>70</v>
      </c>
      <c r="I18" s="231"/>
      <c r="J18" s="231"/>
    </row>
    <row r="19" spans="1:19" x14ac:dyDescent="0.35">
      <c r="A19" s="227"/>
      <c r="B19" s="239"/>
      <c r="C19" s="227"/>
      <c r="D19" s="240"/>
      <c r="E19" s="241"/>
      <c r="F19" s="227"/>
      <c r="G19" s="429">
        <v>2700</v>
      </c>
      <c r="H19" s="241" t="s">
        <v>71</v>
      </c>
      <c r="I19" s="227"/>
      <c r="J19" s="227"/>
    </row>
    <row r="20" spans="1:19" x14ac:dyDescent="0.35">
      <c r="A20" s="227"/>
      <c r="B20" s="472"/>
      <c r="C20" s="227"/>
      <c r="D20" s="240" t="s">
        <v>6</v>
      </c>
      <c r="E20" s="227"/>
      <c r="F20" s="227"/>
      <c r="G20" s="429">
        <v>955000</v>
      </c>
      <c r="H20" s="427" t="s">
        <v>7</v>
      </c>
      <c r="I20" s="227"/>
      <c r="J20" s="227"/>
      <c r="M20" s="430"/>
    </row>
    <row r="21" spans="1:19" s="21" customFormat="1" x14ac:dyDescent="0.35">
      <c r="A21" s="19"/>
      <c r="B21" s="155"/>
      <c r="C21" s="19"/>
      <c r="D21" s="53"/>
      <c r="E21" s="52"/>
      <c r="F21" s="19"/>
      <c r="G21" s="541" t="s">
        <v>8</v>
      </c>
      <c r="H21" s="552"/>
      <c r="I21" s="542"/>
      <c r="J21" s="19"/>
      <c r="K21" s="541" t="s">
        <v>9</v>
      </c>
      <c r="L21" s="552"/>
      <c r="M21" s="542"/>
      <c r="N21" s="19"/>
      <c r="O21" s="541" t="s">
        <v>10</v>
      </c>
      <c r="P21" s="542"/>
      <c r="Q21" s="39"/>
      <c r="R21" s="39"/>
    </row>
    <row r="22" spans="1:19" x14ac:dyDescent="0.35">
      <c r="A22" s="227"/>
      <c r="B22" s="244"/>
      <c r="C22" s="227"/>
      <c r="D22" s="543" t="s">
        <v>11</v>
      </c>
      <c r="E22" s="240"/>
      <c r="F22" s="227"/>
      <c r="G22" s="248" t="s">
        <v>12</v>
      </c>
      <c r="H22" s="246" t="s">
        <v>13</v>
      </c>
      <c r="I22" s="247" t="s">
        <v>14</v>
      </c>
      <c r="J22" s="227"/>
      <c r="K22" s="248" t="s">
        <v>12</v>
      </c>
      <c r="L22" s="246" t="s">
        <v>13</v>
      </c>
      <c r="M22" s="247" t="s">
        <v>14</v>
      </c>
      <c r="N22" s="227"/>
      <c r="O22" s="545" t="s">
        <v>15</v>
      </c>
      <c r="P22" s="547" t="s">
        <v>16</v>
      </c>
      <c r="Q22" s="233"/>
      <c r="R22" s="233"/>
    </row>
    <row r="23" spans="1:19" x14ac:dyDescent="0.35">
      <c r="A23" s="227"/>
      <c r="B23" s="244"/>
      <c r="C23" s="227"/>
      <c r="D23" s="544"/>
      <c r="E23" s="240"/>
      <c r="F23" s="227"/>
      <c r="G23" s="251" t="s">
        <v>17</v>
      </c>
      <c r="H23" s="250"/>
      <c r="I23" s="250" t="s">
        <v>17</v>
      </c>
      <c r="J23" s="227"/>
      <c r="K23" s="251" t="s">
        <v>17</v>
      </c>
      <c r="L23" s="250"/>
      <c r="M23" s="250" t="s">
        <v>17</v>
      </c>
      <c r="N23" s="227"/>
      <c r="O23" s="546"/>
      <c r="P23" s="548"/>
      <c r="Q23" s="233"/>
      <c r="R23" s="233"/>
    </row>
    <row r="24" spans="1:19" s="21" customFormat="1" x14ac:dyDescent="0.35">
      <c r="A24" s="19"/>
      <c r="B24" s="59" t="s">
        <v>88</v>
      </c>
      <c r="C24" s="60"/>
      <c r="D24" s="61" t="s">
        <v>89</v>
      </c>
      <c r="E24" s="60"/>
      <c r="F24" s="27"/>
      <c r="G24" s="62">
        <v>1.63</v>
      </c>
      <c r="H24" s="473">
        <f>+$G$17</f>
        <v>16000</v>
      </c>
      <c r="I24" s="64">
        <f t="shared" ref="I24" si="0">H24*G24</f>
        <v>26080</v>
      </c>
      <c r="J24" s="65"/>
      <c r="K24" s="62">
        <v>1.65</v>
      </c>
      <c r="L24" s="63">
        <f>+$G$17</f>
        <v>16000</v>
      </c>
      <c r="M24" s="64">
        <f t="shared" ref="M24" si="1">L24*K24</f>
        <v>26400</v>
      </c>
      <c r="N24" s="65"/>
      <c r="O24" s="66">
        <f t="shared" ref="O24:O28" si="2">M24-I24</f>
        <v>320</v>
      </c>
      <c r="P24" s="67">
        <f t="shared" ref="P24:P28" si="3">IF(OR(I24=0,M24=0),"",(O24/I24))</f>
        <v>1.2269938650306749E-2</v>
      </c>
      <c r="Q24" s="68"/>
      <c r="R24" s="68"/>
      <c r="S24" s="69"/>
    </row>
    <row r="25" spans="1:19" x14ac:dyDescent="0.35">
      <c r="A25" s="227"/>
      <c r="B25" s="252" t="s">
        <v>28</v>
      </c>
      <c r="C25" s="253"/>
      <c r="D25" s="254" t="s">
        <v>72</v>
      </c>
      <c r="E25" s="253"/>
      <c r="F25" s="255"/>
      <c r="G25" s="103">
        <v>36.392299999999999</v>
      </c>
      <c r="H25" s="349">
        <f t="shared" ref="H25:H30" si="4">$G$19</f>
        <v>2700</v>
      </c>
      <c r="I25" s="265">
        <f>H25*G25</f>
        <v>98259.209999999992</v>
      </c>
      <c r="J25" s="255"/>
      <c r="K25" s="103">
        <v>36.8217</v>
      </c>
      <c r="L25" s="349">
        <f t="shared" ref="L25:L30" si="5">$G$19</f>
        <v>2700</v>
      </c>
      <c r="M25" s="265">
        <f>L25*K25</f>
        <v>99418.59</v>
      </c>
      <c r="N25" s="255"/>
      <c r="O25" s="259">
        <f t="shared" si="2"/>
        <v>1159.3800000000047</v>
      </c>
      <c r="P25" s="260">
        <f t="shared" si="3"/>
        <v>1.179919928116667E-2</v>
      </c>
      <c r="Q25" s="233"/>
      <c r="R25" s="233"/>
    </row>
    <row r="26" spans="1:19" x14ac:dyDescent="0.35">
      <c r="A26" s="227"/>
      <c r="B26" s="252" t="s">
        <v>22</v>
      </c>
      <c r="C26" s="253"/>
      <c r="D26" s="254" t="s">
        <v>72</v>
      </c>
      <c r="E26" s="253"/>
      <c r="F26" s="255"/>
      <c r="G26" s="290">
        <v>-2.4094000000000002</v>
      </c>
      <c r="H26" s="349">
        <f t="shared" si="4"/>
        <v>2700</v>
      </c>
      <c r="I26" s="258">
        <f t="shared" ref="I26:I32" si="6">H26*G26</f>
        <v>-6505.38</v>
      </c>
      <c r="J26" s="255"/>
      <c r="K26" s="290">
        <v>0</v>
      </c>
      <c r="L26" s="349">
        <f t="shared" si="5"/>
        <v>2700</v>
      </c>
      <c r="M26" s="258">
        <f t="shared" ref="M26:M32" si="7">L26*K26</f>
        <v>0</v>
      </c>
      <c r="N26" s="255"/>
      <c r="O26" s="259">
        <f t="shared" si="2"/>
        <v>6505.38</v>
      </c>
      <c r="P26" s="260" t="str">
        <f t="shared" si="3"/>
        <v/>
      </c>
      <c r="Q26" s="233"/>
      <c r="R26" s="233"/>
    </row>
    <row r="27" spans="1:19" x14ac:dyDescent="0.35">
      <c r="A27" s="227"/>
      <c r="B27" s="252" t="s">
        <v>23</v>
      </c>
      <c r="C27" s="253"/>
      <c r="D27" s="254" t="s">
        <v>72</v>
      </c>
      <c r="E27" s="253"/>
      <c r="F27" s="255"/>
      <c r="G27" s="290">
        <v>-0.38600000000000001</v>
      </c>
      <c r="H27" s="349">
        <f t="shared" si="4"/>
        <v>2700</v>
      </c>
      <c r="I27" s="258">
        <f t="shared" si="6"/>
        <v>-1042.2</v>
      </c>
      <c r="J27" s="255"/>
      <c r="K27" s="290">
        <v>0</v>
      </c>
      <c r="L27" s="349">
        <f t="shared" si="5"/>
        <v>2700</v>
      </c>
      <c r="M27" s="258">
        <f t="shared" si="7"/>
        <v>0</v>
      </c>
      <c r="N27" s="255"/>
      <c r="O27" s="259">
        <f t="shared" si="2"/>
        <v>1042.2</v>
      </c>
      <c r="P27" s="260" t="str">
        <f t="shared" si="3"/>
        <v/>
      </c>
      <c r="Q27" s="233"/>
      <c r="R27" s="233"/>
    </row>
    <row r="28" spans="1:19" x14ac:dyDescent="0.35">
      <c r="A28" s="227"/>
      <c r="B28" s="252" t="s">
        <v>24</v>
      </c>
      <c r="C28" s="253"/>
      <c r="D28" s="254" t="s">
        <v>72</v>
      </c>
      <c r="E28" s="253"/>
      <c r="F28" s="255"/>
      <c r="G28" s="290">
        <v>-1.2E-2</v>
      </c>
      <c r="H28" s="349">
        <f t="shared" si="4"/>
        <v>2700</v>
      </c>
      <c r="I28" s="258">
        <f t="shared" si="6"/>
        <v>-32.4</v>
      </c>
      <c r="J28" s="255"/>
      <c r="K28" s="290">
        <v>-1.2E-2</v>
      </c>
      <c r="L28" s="349">
        <f t="shared" si="5"/>
        <v>2700</v>
      </c>
      <c r="M28" s="258">
        <f t="shared" si="7"/>
        <v>-32.4</v>
      </c>
      <c r="N28" s="255"/>
      <c r="O28" s="259">
        <f t="shared" si="2"/>
        <v>0</v>
      </c>
      <c r="P28" s="260">
        <f t="shared" si="3"/>
        <v>0</v>
      </c>
      <c r="Q28" s="233"/>
      <c r="R28" s="233"/>
    </row>
    <row r="29" spans="1:19" x14ac:dyDescent="0.35">
      <c r="A29" s="227"/>
      <c r="B29" s="252" t="s">
        <v>25</v>
      </c>
      <c r="C29" s="253"/>
      <c r="D29" s="254" t="s">
        <v>72</v>
      </c>
      <c r="E29" s="253"/>
      <c r="F29" s="255"/>
      <c r="G29" s="290">
        <v>0</v>
      </c>
      <c r="H29" s="349">
        <f t="shared" si="4"/>
        <v>2700</v>
      </c>
      <c r="I29" s="258">
        <f t="shared" si="6"/>
        <v>0</v>
      </c>
      <c r="J29" s="255"/>
      <c r="K29" s="290">
        <v>-2.0478999999999998</v>
      </c>
      <c r="L29" s="349">
        <f t="shared" si="5"/>
        <v>2700</v>
      </c>
      <c r="M29" s="258">
        <f t="shared" si="7"/>
        <v>-5529.33</v>
      </c>
      <c r="N29" s="255"/>
      <c r="O29" s="259">
        <f>M29-I29</f>
        <v>-5529.33</v>
      </c>
      <c r="P29" s="260" t="str">
        <f>IF(OR(I29=0,M29=0),"",(O29/I29))</f>
        <v/>
      </c>
      <c r="Q29" s="233"/>
      <c r="R29" s="233"/>
    </row>
    <row r="30" spans="1:19" x14ac:dyDescent="0.35">
      <c r="A30" s="227"/>
      <c r="B30" s="252" t="s">
        <v>73</v>
      </c>
      <c r="C30" s="253"/>
      <c r="D30" s="254" t="s">
        <v>72</v>
      </c>
      <c r="E30" s="253"/>
      <c r="F30" s="255"/>
      <c r="G30" s="290">
        <v>-0.39140000000000003</v>
      </c>
      <c r="H30" s="349">
        <f t="shared" si="4"/>
        <v>2700</v>
      </c>
      <c r="I30" s="258">
        <f t="shared" si="6"/>
        <v>-1056.78</v>
      </c>
      <c r="J30" s="255"/>
      <c r="K30" s="290">
        <v>-0.39140000000000003</v>
      </c>
      <c r="L30" s="349">
        <f t="shared" si="5"/>
        <v>2700</v>
      </c>
      <c r="M30" s="258">
        <f t="shared" si="7"/>
        <v>-1056.78</v>
      </c>
      <c r="N30" s="255"/>
      <c r="O30" s="259">
        <f>M30-I30</f>
        <v>0</v>
      </c>
      <c r="P30" s="260">
        <f>IF(OR(I30=0,M30=0),"",(O30/I30))</f>
        <v>0</v>
      </c>
      <c r="Q30" s="233"/>
      <c r="R30" s="233"/>
    </row>
    <row r="31" spans="1:19" x14ac:dyDescent="0.35">
      <c r="A31" s="227"/>
      <c r="B31" s="252" t="s">
        <v>27</v>
      </c>
      <c r="C31" s="253"/>
      <c r="D31" s="254" t="s">
        <v>19</v>
      </c>
      <c r="E31" s="253"/>
      <c r="F31" s="255"/>
      <c r="G31" s="256">
        <v>0</v>
      </c>
      <c r="H31" s="264">
        <f>+$G$17</f>
        <v>16000</v>
      </c>
      <c r="I31" s="258">
        <f t="shared" si="6"/>
        <v>0</v>
      </c>
      <c r="J31" s="255"/>
      <c r="K31" s="256">
        <v>0</v>
      </c>
      <c r="L31" s="264">
        <f>+$G$17</f>
        <v>16000</v>
      </c>
      <c r="M31" s="258">
        <f t="shared" si="7"/>
        <v>0</v>
      </c>
      <c r="N31" s="255"/>
      <c r="O31" s="259">
        <f t="shared" ref="O31:O55" si="8">M31-I31</f>
        <v>0</v>
      </c>
      <c r="P31" s="260" t="str">
        <f t="shared" ref="P31:P55" si="9">IF(OR(I31=0,M31=0),"",(O31/I31))</f>
        <v/>
      </c>
      <c r="Q31" s="233"/>
      <c r="R31" s="233"/>
    </row>
    <row r="32" spans="1:19" x14ac:dyDescent="0.35">
      <c r="A32" s="227"/>
      <c r="B32" s="252" t="s">
        <v>27</v>
      </c>
      <c r="C32" s="253"/>
      <c r="D32" s="254" t="s">
        <v>72</v>
      </c>
      <c r="E32" s="253"/>
      <c r="F32" s="255"/>
      <c r="G32" s="290">
        <v>-8.7900000000000006E-2</v>
      </c>
      <c r="H32" s="349">
        <f t="shared" ref="H32" si="10">$G$18</f>
        <v>2700</v>
      </c>
      <c r="I32" s="258">
        <f t="shared" si="6"/>
        <v>-237.33</v>
      </c>
      <c r="J32" s="255"/>
      <c r="K32" s="290">
        <v>0</v>
      </c>
      <c r="L32" s="349">
        <f t="shared" ref="L32" si="11">$G$18</f>
        <v>2700</v>
      </c>
      <c r="M32" s="258">
        <f t="shared" si="7"/>
        <v>0</v>
      </c>
      <c r="N32" s="255"/>
      <c r="O32" s="259">
        <f t="shared" si="8"/>
        <v>237.33</v>
      </c>
      <c r="P32" s="260" t="str">
        <f t="shared" si="9"/>
        <v/>
      </c>
      <c r="Q32" s="233"/>
      <c r="R32" s="233"/>
    </row>
    <row r="33" spans="1:19" x14ac:dyDescent="0.35">
      <c r="A33" s="227"/>
      <c r="B33" s="156" t="s">
        <v>31</v>
      </c>
      <c r="C33" s="395"/>
      <c r="D33" s="396"/>
      <c r="E33" s="395"/>
      <c r="F33" s="397"/>
      <c r="G33" s="398"/>
      <c r="H33" s="399"/>
      <c r="I33" s="400">
        <f>SUM(I24:I32)</f>
        <v>115465.12</v>
      </c>
      <c r="J33" s="255"/>
      <c r="K33" s="398"/>
      <c r="L33" s="399"/>
      <c r="M33" s="400">
        <f>SUM(M24:M32)</f>
        <v>119200.08</v>
      </c>
      <c r="N33" s="255"/>
      <c r="O33" s="401">
        <f t="shared" si="8"/>
        <v>3734.9600000000064</v>
      </c>
      <c r="P33" s="402">
        <f t="shared" si="9"/>
        <v>3.2347084556790889E-2</v>
      </c>
      <c r="Q33" s="233"/>
      <c r="R33" s="233"/>
    </row>
    <row r="34" spans="1:19" ht="15" customHeight="1" x14ac:dyDescent="0.35">
      <c r="A34" s="227"/>
      <c r="B34" s="71" t="s">
        <v>32</v>
      </c>
      <c r="C34" s="253"/>
      <c r="D34" s="254" t="s">
        <v>29</v>
      </c>
      <c r="E34" s="253"/>
      <c r="F34" s="255"/>
      <c r="G34" s="474">
        <f>+$G$55</f>
        <v>0.26889999999999997</v>
      </c>
      <c r="H34" s="264">
        <f>$G$20*(1+G68)-$G$20</f>
        <v>28172.500000000116</v>
      </c>
      <c r="I34" s="258">
        <f>H34*G34</f>
        <v>7575.5852500000301</v>
      </c>
      <c r="J34" s="255"/>
      <c r="K34" s="474">
        <f>+$G$55</f>
        <v>0.26889999999999997</v>
      </c>
      <c r="L34" s="264">
        <f>$G$20*(1+K68)-$G$20</f>
        <v>28172.500000000116</v>
      </c>
      <c r="M34" s="258">
        <f>L34*K34</f>
        <v>7575.5852500000301</v>
      </c>
      <c r="N34" s="255"/>
      <c r="O34" s="259">
        <f t="shared" si="8"/>
        <v>0</v>
      </c>
      <c r="P34" s="260">
        <f t="shared" si="9"/>
        <v>0</v>
      </c>
      <c r="Q34" s="233"/>
      <c r="R34" s="233"/>
    </row>
    <row r="35" spans="1:19" s="21" customFormat="1" ht="15" customHeight="1" x14ac:dyDescent="0.35">
      <c r="A35" s="19"/>
      <c r="B35" s="77" t="s">
        <v>33</v>
      </c>
      <c r="C35" s="60"/>
      <c r="D35" s="61" t="s">
        <v>72</v>
      </c>
      <c r="E35" s="60"/>
      <c r="F35" s="27"/>
      <c r="G35" s="432">
        <v>0.1158</v>
      </c>
      <c r="H35" s="76">
        <f>$G$19</f>
        <v>2700</v>
      </c>
      <c r="I35" s="74">
        <f>H35*G35</f>
        <v>312.66000000000003</v>
      </c>
      <c r="J35" s="255"/>
      <c r="K35" s="88"/>
      <c r="L35" s="89"/>
      <c r="M35" s="258">
        <f t="shared" ref="M35:M40" si="12">L35*K35</f>
        <v>0</v>
      </c>
      <c r="N35" s="255"/>
      <c r="O35" s="259">
        <f t="shared" si="8"/>
        <v>-312.66000000000003</v>
      </c>
      <c r="P35" s="260" t="str">
        <f t="shared" si="9"/>
        <v/>
      </c>
      <c r="Q35" s="68"/>
      <c r="R35" s="68"/>
      <c r="S35" s="69"/>
    </row>
    <row r="36" spans="1:19" s="21" customFormat="1" ht="15" customHeight="1" x14ac:dyDescent="0.35">
      <c r="A36" s="19"/>
      <c r="B36" s="77" t="s">
        <v>34</v>
      </c>
      <c r="C36" s="60"/>
      <c r="D36" s="61" t="s">
        <v>72</v>
      </c>
      <c r="E36" s="60"/>
      <c r="F36" s="27"/>
      <c r="G36" s="432">
        <v>0.14019999999999999</v>
      </c>
      <c r="H36" s="76">
        <f>$G$19</f>
        <v>2700</v>
      </c>
      <c r="I36" s="74">
        <f t="shared" ref="I36" si="13">H36*G36</f>
        <v>378.53999999999996</v>
      </c>
      <c r="J36" s="255"/>
      <c r="K36" s="88"/>
      <c r="L36" s="89"/>
      <c r="M36" s="258">
        <f t="shared" si="12"/>
        <v>0</v>
      </c>
      <c r="N36" s="255"/>
      <c r="O36" s="259">
        <f t="shared" si="8"/>
        <v>-378.53999999999996</v>
      </c>
      <c r="P36" s="260" t="str">
        <f t="shared" si="9"/>
        <v/>
      </c>
      <c r="Q36" s="68"/>
      <c r="R36" s="68"/>
      <c r="S36" s="69"/>
    </row>
    <row r="37" spans="1:19" s="21" customFormat="1" ht="15" customHeight="1" x14ac:dyDescent="0.35">
      <c r="A37" s="19"/>
      <c r="B37" s="77" t="s">
        <v>35</v>
      </c>
      <c r="C37" s="60"/>
      <c r="D37" s="61" t="s">
        <v>72</v>
      </c>
      <c r="E37" s="60"/>
      <c r="F37" s="27"/>
      <c r="G37" s="432">
        <v>-3.0499999999999999E-2</v>
      </c>
      <c r="H37" s="76">
        <f>$G$19</f>
        <v>2700</v>
      </c>
      <c r="I37" s="74">
        <f>H37*G37</f>
        <v>-82.35</v>
      </c>
      <c r="J37" s="255"/>
      <c r="K37" s="88"/>
      <c r="L37" s="89"/>
      <c r="M37" s="258">
        <f t="shared" si="12"/>
        <v>0</v>
      </c>
      <c r="N37" s="255"/>
      <c r="O37" s="259">
        <f t="shared" si="8"/>
        <v>82.35</v>
      </c>
      <c r="P37" s="260" t="str">
        <f t="shared" si="9"/>
        <v/>
      </c>
      <c r="Q37" s="68"/>
      <c r="R37" s="68"/>
      <c r="S37" s="69"/>
    </row>
    <row r="38" spans="1:19" s="21" customFormat="1" ht="15" customHeight="1" x14ac:dyDescent="0.35">
      <c r="A38" s="19"/>
      <c r="B38" s="77" t="s">
        <v>36</v>
      </c>
      <c r="C38" s="60"/>
      <c r="D38" s="61" t="s">
        <v>72</v>
      </c>
      <c r="E38" s="60"/>
      <c r="F38" s="27"/>
      <c r="G38" s="432">
        <v>-6.1999999999999998E-3</v>
      </c>
      <c r="H38" s="76">
        <f>$G$19</f>
        <v>2700</v>
      </c>
      <c r="I38" s="74">
        <f t="shared" ref="I38:I40" si="14">H38*G38</f>
        <v>-16.739999999999998</v>
      </c>
      <c r="J38" s="255"/>
      <c r="K38" s="88"/>
      <c r="L38" s="89"/>
      <c r="M38" s="258">
        <f t="shared" si="12"/>
        <v>0</v>
      </c>
      <c r="N38" s="255"/>
      <c r="O38" s="259">
        <f t="shared" si="8"/>
        <v>16.739999999999998</v>
      </c>
      <c r="P38" s="260" t="str">
        <f t="shared" si="9"/>
        <v/>
      </c>
      <c r="Q38" s="68"/>
      <c r="R38" s="68"/>
      <c r="S38" s="69"/>
    </row>
    <row r="39" spans="1:19" s="21" customFormat="1" ht="15" customHeight="1" x14ac:dyDescent="0.35">
      <c r="A39" s="19"/>
      <c r="B39" s="77" t="s">
        <v>37</v>
      </c>
      <c r="C39" s="60"/>
      <c r="D39" s="61" t="s">
        <v>29</v>
      </c>
      <c r="E39" s="60"/>
      <c r="F39" s="27"/>
      <c r="G39" s="88">
        <v>2.3900000000000002E-3</v>
      </c>
      <c r="H39" s="76">
        <f>$G$20</f>
        <v>955000</v>
      </c>
      <c r="I39" s="74">
        <f t="shared" si="14"/>
        <v>2282.4500000000003</v>
      </c>
      <c r="J39" s="255"/>
      <c r="K39" s="88"/>
      <c r="L39" s="89"/>
      <c r="M39" s="258">
        <f t="shared" si="12"/>
        <v>0</v>
      </c>
      <c r="N39" s="255"/>
      <c r="O39" s="259">
        <f t="shared" si="8"/>
        <v>-2282.4500000000003</v>
      </c>
      <c r="P39" s="260" t="str">
        <f t="shared" si="9"/>
        <v/>
      </c>
      <c r="Q39" s="68"/>
      <c r="R39" s="68"/>
      <c r="S39" s="69"/>
    </row>
    <row r="40" spans="1:19" s="21" customFormat="1" ht="15" customHeight="1" x14ac:dyDescent="0.35">
      <c r="A40" s="19"/>
      <c r="B40" s="77" t="s">
        <v>38</v>
      </c>
      <c r="C40" s="60"/>
      <c r="D40" s="61" t="s">
        <v>29</v>
      </c>
      <c r="E40" s="60"/>
      <c r="F40" s="27"/>
      <c r="G40" s="88">
        <v>-1.5900000000000001E-3</v>
      </c>
      <c r="H40" s="76">
        <f>$G$20</f>
        <v>955000</v>
      </c>
      <c r="I40" s="74">
        <f t="shared" si="14"/>
        <v>-1518.45</v>
      </c>
      <c r="J40" s="255"/>
      <c r="K40" s="88"/>
      <c r="L40" s="89"/>
      <c r="M40" s="258">
        <f t="shared" si="12"/>
        <v>0</v>
      </c>
      <c r="N40" s="255"/>
      <c r="O40" s="259">
        <f t="shared" si="8"/>
        <v>1518.45</v>
      </c>
      <c r="P40" s="260" t="str">
        <f t="shared" si="9"/>
        <v/>
      </c>
      <c r="Q40" s="68"/>
      <c r="R40" s="68"/>
      <c r="S40" s="69"/>
    </row>
    <row r="41" spans="1:19" x14ac:dyDescent="0.35">
      <c r="A41" s="227"/>
      <c r="B41" s="277" t="s">
        <v>39</v>
      </c>
      <c r="C41" s="404"/>
      <c r="D41" s="405"/>
      <c r="E41" s="404"/>
      <c r="F41" s="397"/>
      <c r="G41" s="406"/>
      <c r="H41" s="407"/>
      <c r="I41" s="408">
        <f>SUM(I34:I40)+I33</f>
        <v>124396.81525000003</v>
      </c>
      <c r="J41" s="255"/>
      <c r="K41" s="406"/>
      <c r="L41" s="407"/>
      <c r="M41" s="408">
        <f>SUM(M34:M40)+M33</f>
        <v>126775.66525000003</v>
      </c>
      <c r="N41" s="255"/>
      <c r="O41" s="401">
        <f t="shared" si="8"/>
        <v>2378.8500000000058</v>
      </c>
      <c r="P41" s="402">
        <f t="shared" si="9"/>
        <v>1.9123077992143415E-2</v>
      </c>
      <c r="Q41" s="233"/>
      <c r="R41" s="233"/>
    </row>
    <row r="42" spans="1:19" x14ac:dyDescent="0.35">
      <c r="A42" s="227"/>
      <c r="B42" s="283" t="s">
        <v>40</v>
      </c>
      <c r="C42" s="255"/>
      <c r="D42" s="254" t="s">
        <v>76</v>
      </c>
      <c r="E42" s="255"/>
      <c r="F42" s="255"/>
      <c r="G42" s="103">
        <v>2.4039000000000001</v>
      </c>
      <c r="H42" s="349">
        <f>+$G$18</f>
        <v>2700</v>
      </c>
      <c r="I42" s="265">
        <f>H42*G42</f>
        <v>6490.5300000000007</v>
      </c>
      <c r="J42" s="255"/>
      <c r="K42" s="103">
        <v>3.0500705152189349</v>
      </c>
      <c r="L42" s="349">
        <f>+$G$18</f>
        <v>2700</v>
      </c>
      <c r="M42" s="265">
        <f>L42*K42</f>
        <v>8235.1903910911242</v>
      </c>
      <c r="N42" s="255"/>
      <c r="O42" s="259">
        <f t="shared" si="8"/>
        <v>1744.6603910911235</v>
      </c>
      <c r="P42" s="260">
        <f t="shared" si="9"/>
        <v>0.26880091319062133</v>
      </c>
      <c r="Q42" s="233"/>
      <c r="R42" s="233"/>
    </row>
    <row r="43" spans="1:19" x14ac:dyDescent="0.35">
      <c r="A43" s="227"/>
      <c r="B43" s="285" t="s">
        <v>41</v>
      </c>
      <c r="C43" s="255"/>
      <c r="D43" s="254" t="s">
        <v>76</v>
      </c>
      <c r="E43" s="255"/>
      <c r="F43" s="255"/>
      <c r="G43" s="103">
        <v>2.5507</v>
      </c>
      <c r="H43" s="349">
        <f>+$G$18</f>
        <v>2700</v>
      </c>
      <c r="I43" s="265">
        <f>H43*G43</f>
        <v>6886.89</v>
      </c>
      <c r="J43" s="255"/>
      <c r="K43" s="103">
        <v>2.6710919373237969</v>
      </c>
      <c r="L43" s="349">
        <f>+$G$18</f>
        <v>2700</v>
      </c>
      <c r="M43" s="265">
        <f>L43*K43</f>
        <v>7211.9482307742519</v>
      </c>
      <c r="N43" s="255"/>
      <c r="O43" s="259">
        <f t="shared" si="8"/>
        <v>325.05823077425157</v>
      </c>
      <c r="P43" s="260">
        <f t="shared" si="9"/>
        <v>4.719956769663107E-2</v>
      </c>
      <c r="Q43" s="233"/>
      <c r="R43" s="233"/>
    </row>
    <row r="44" spans="1:19" x14ac:dyDescent="0.35">
      <c r="A44" s="227"/>
      <c r="B44" s="277" t="s">
        <v>42</v>
      </c>
      <c r="C44" s="395"/>
      <c r="D44" s="409"/>
      <c r="E44" s="395"/>
      <c r="F44" s="410"/>
      <c r="G44" s="411"/>
      <c r="H44" s="433"/>
      <c r="I44" s="408">
        <f>SUM(I41:I43)</f>
        <v>137774.23525000003</v>
      </c>
      <c r="J44" s="255"/>
      <c r="K44" s="411"/>
      <c r="L44" s="433"/>
      <c r="M44" s="408">
        <f>SUM(M41:M43)</f>
        <v>142222.80387186541</v>
      </c>
      <c r="N44" s="255"/>
      <c r="O44" s="401">
        <f t="shared" si="8"/>
        <v>4448.5686218653864</v>
      </c>
      <c r="P44" s="402">
        <f t="shared" si="9"/>
        <v>3.2288828268893517E-2</v>
      </c>
      <c r="Q44" s="233"/>
      <c r="R44" s="233"/>
    </row>
    <row r="45" spans="1:19" x14ac:dyDescent="0.35">
      <c r="A45" s="227"/>
      <c r="B45" s="252" t="s">
        <v>62</v>
      </c>
      <c r="C45" s="253"/>
      <c r="D45" s="254" t="s">
        <v>29</v>
      </c>
      <c r="E45" s="253"/>
      <c r="F45" s="255"/>
      <c r="G45" s="290">
        <v>3.0000000000000001E-3</v>
      </c>
      <c r="H45" s="475">
        <f>+$G$20*(1+G68)</f>
        <v>983172.50000000012</v>
      </c>
      <c r="I45" s="258">
        <f t="shared" ref="I45:I55" si="15">H45*G45</f>
        <v>2949.5175000000004</v>
      </c>
      <c r="J45" s="255"/>
      <c r="K45" s="290">
        <v>3.0000000000000001E-3</v>
      </c>
      <c r="L45" s="434">
        <f>+$G$20*(1+K68)</f>
        <v>983172.50000000012</v>
      </c>
      <c r="M45" s="258">
        <f t="shared" ref="M45:M55" si="16">L45*K45</f>
        <v>2949.5175000000004</v>
      </c>
      <c r="N45" s="255"/>
      <c r="O45" s="259">
        <f t="shared" si="8"/>
        <v>0</v>
      </c>
      <c r="P45" s="260">
        <f t="shared" si="9"/>
        <v>0</v>
      </c>
      <c r="Q45" s="233"/>
      <c r="R45" s="233"/>
    </row>
    <row r="46" spans="1:19" x14ac:dyDescent="0.35">
      <c r="A46" s="227"/>
      <c r="B46" s="252" t="s">
        <v>63</v>
      </c>
      <c r="C46" s="253"/>
      <c r="D46" s="254" t="s">
        <v>29</v>
      </c>
      <c r="E46" s="253"/>
      <c r="F46" s="255"/>
      <c r="G46" s="290">
        <v>5.0000000000000001E-4</v>
      </c>
      <c r="H46" s="475">
        <f>+H45</f>
        <v>983172.50000000012</v>
      </c>
      <c r="I46" s="258">
        <f t="shared" si="15"/>
        <v>491.58625000000006</v>
      </c>
      <c r="J46" s="255"/>
      <c r="K46" s="290">
        <v>5.0000000000000001E-4</v>
      </c>
      <c r="L46" s="434">
        <f>+L45</f>
        <v>983172.50000000012</v>
      </c>
      <c r="M46" s="258">
        <f t="shared" si="16"/>
        <v>491.58625000000006</v>
      </c>
      <c r="N46" s="255"/>
      <c r="O46" s="259">
        <f t="shared" si="8"/>
        <v>0</v>
      </c>
      <c r="P46" s="260">
        <f t="shared" si="9"/>
        <v>0</v>
      </c>
      <c r="Q46" s="233"/>
      <c r="R46" s="233"/>
    </row>
    <row r="47" spans="1:19" x14ac:dyDescent="0.35">
      <c r="A47" s="227"/>
      <c r="B47" s="252" t="s">
        <v>45</v>
      </c>
      <c r="C47" s="253"/>
      <c r="D47" s="254" t="s">
        <v>29</v>
      </c>
      <c r="E47" s="253"/>
      <c r="F47" s="255"/>
      <c r="G47" s="290">
        <v>4.0000000000000002E-4</v>
      </c>
      <c r="H47" s="475">
        <f>+H45</f>
        <v>983172.50000000012</v>
      </c>
      <c r="I47" s="258">
        <f t="shared" si="15"/>
        <v>393.26900000000006</v>
      </c>
      <c r="J47" s="255"/>
      <c r="K47" s="290">
        <v>4.0000000000000002E-4</v>
      </c>
      <c r="L47" s="434">
        <f>+L45</f>
        <v>983172.50000000012</v>
      </c>
      <c r="M47" s="258">
        <f t="shared" si="16"/>
        <v>393.26900000000006</v>
      </c>
      <c r="N47" s="255"/>
      <c r="O47" s="259">
        <f t="shared" si="8"/>
        <v>0</v>
      </c>
      <c r="P47" s="260">
        <f t="shared" si="9"/>
        <v>0</v>
      </c>
      <c r="Q47" s="233"/>
      <c r="R47" s="233"/>
    </row>
    <row r="48" spans="1:19" x14ac:dyDescent="0.35">
      <c r="A48" s="227"/>
      <c r="B48" s="252" t="s">
        <v>64</v>
      </c>
      <c r="C48" s="253"/>
      <c r="D48" s="254" t="s">
        <v>19</v>
      </c>
      <c r="E48" s="253"/>
      <c r="F48" s="255"/>
      <c r="G48" s="262">
        <v>0.25</v>
      </c>
      <c r="H48" s="261">
        <v>1</v>
      </c>
      <c r="I48" s="265">
        <f t="shared" si="15"/>
        <v>0.25</v>
      </c>
      <c r="J48" s="255"/>
      <c r="K48" s="262">
        <v>0.25</v>
      </c>
      <c r="L48" s="261">
        <v>1</v>
      </c>
      <c r="M48" s="265">
        <f t="shared" si="16"/>
        <v>0.25</v>
      </c>
      <c r="N48" s="255"/>
      <c r="O48" s="259">
        <f t="shared" si="8"/>
        <v>0</v>
      </c>
      <c r="P48" s="260">
        <f t="shared" si="9"/>
        <v>0</v>
      </c>
      <c r="Q48" s="233"/>
      <c r="R48" s="233"/>
    </row>
    <row r="49" spans="1:19" s="21" customFormat="1" x14ac:dyDescent="0.35">
      <c r="A49" s="19"/>
      <c r="B49" s="71" t="s">
        <v>47</v>
      </c>
      <c r="C49" s="60"/>
      <c r="D49" s="61" t="s">
        <v>29</v>
      </c>
      <c r="E49" s="60"/>
      <c r="F49" s="27"/>
      <c r="G49" s="103">
        <v>8.2000000000000003E-2</v>
      </c>
      <c r="H49" s="89">
        <f>D70*$G$20</f>
        <v>611200</v>
      </c>
      <c r="I49" s="74">
        <f t="shared" si="15"/>
        <v>50118.400000000001</v>
      </c>
      <c r="J49" s="65"/>
      <c r="K49" s="103">
        <v>8.2000000000000003E-2</v>
      </c>
      <c r="L49" s="89">
        <f>+$H49</f>
        <v>611200</v>
      </c>
      <c r="M49" s="74">
        <f t="shared" si="16"/>
        <v>50118.400000000001</v>
      </c>
      <c r="N49" s="65"/>
      <c r="O49" s="66">
        <f t="shared" si="8"/>
        <v>0</v>
      </c>
      <c r="P49" s="67">
        <f t="shared" si="9"/>
        <v>0</v>
      </c>
      <c r="Q49" s="68"/>
      <c r="R49" s="68"/>
      <c r="S49" s="69"/>
    </row>
    <row r="50" spans="1:19" s="21" customFormat="1" x14ac:dyDescent="0.35">
      <c r="A50" s="19"/>
      <c r="B50" s="71" t="s">
        <v>48</v>
      </c>
      <c r="C50" s="60"/>
      <c r="D50" s="61" t="s">
        <v>29</v>
      </c>
      <c r="E50" s="60"/>
      <c r="F50" s="27"/>
      <c r="G50" s="103">
        <v>0.113</v>
      </c>
      <c r="H50" s="89">
        <f t="shared" ref="H50:H51" si="17">D71*$G$20</f>
        <v>171900</v>
      </c>
      <c r="I50" s="74">
        <f t="shared" si="15"/>
        <v>19424.7</v>
      </c>
      <c r="J50" s="65"/>
      <c r="K50" s="103">
        <v>0.113</v>
      </c>
      <c r="L50" s="89">
        <f t="shared" ref="L50:L51" si="18">+$H50</f>
        <v>171900</v>
      </c>
      <c r="M50" s="74">
        <f t="shared" si="16"/>
        <v>19424.7</v>
      </c>
      <c r="N50" s="65"/>
      <c r="O50" s="66">
        <f t="shared" si="8"/>
        <v>0</v>
      </c>
      <c r="P50" s="67">
        <f t="shared" si="9"/>
        <v>0</v>
      </c>
      <c r="Q50" s="68"/>
      <c r="R50" s="68"/>
      <c r="S50" s="69"/>
    </row>
    <row r="51" spans="1:19" s="21" customFormat="1" x14ac:dyDescent="0.35">
      <c r="A51" s="19"/>
      <c r="B51" s="60" t="s">
        <v>49</v>
      </c>
      <c r="C51" s="60"/>
      <c r="D51" s="61" t="s">
        <v>29</v>
      </c>
      <c r="E51" s="60"/>
      <c r="F51" s="27"/>
      <c r="G51" s="103">
        <v>0.17</v>
      </c>
      <c r="H51" s="89">
        <f t="shared" si="17"/>
        <v>171900</v>
      </c>
      <c r="I51" s="74">
        <f t="shared" si="15"/>
        <v>29223.000000000004</v>
      </c>
      <c r="J51" s="65"/>
      <c r="K51" s="103">
        <v>0.17</v>
      </c>
      <c r="L51" s="89">
        <f t="shared" si="18"/>
        <v>171900</v>
      </c>
      <c r="M51" s="74">
        <f t="shared" si="16"/>
        <v>29223.000000000004</v>
      </c>
      <c r="N51" s="65"/>
      <c r="O51" s="66">
        <f t="shared" si="8"/>
        <v>0</v>
      </c>
      <c r="P51" s="67">
        <f t="shared" si="9"/>
        <v>0</v>
      </c>
      <c r="Q51" s="68"/>
      <c r="R51" s="68"/>
      <c r="S51" s="69"/>
    </row>
    <row r="52" spans="1:19" s="21" customFormat="1" x14ac:dyDescent="0.35">
      <c r="A52" s="19"/>
      <c r="B52" s="60" t="s">
        <v>50</v>
      </c>
      <c r="C52" s="60"/>
      <c r="D52" s="61" t="s">
        <v>29</v>
      </c>
      <c r="E52" s="60"/>
      <c r="F52" s="27"/>
      <c r="G52" s="103">
        <v>9.8000000000000004E-2</v>
      </c>
      <c r="H52" s="89">
        <f>IF(AND($N$1=1, $G$20&gt;=750), 750, IF(AND($N$1=1, AND($G$20&lt;750, $G$20&gt;=0)), $G$20, IF(AND($N$1=2, $G$20&gt;=750), 750, IF(AND($N$1=2, AND($G$20&lt;750, $G$20&gt;=0)), $G$20))))</f>
        <v>750</v>
      </c>
      <c r="I52" s="74">
        <f t="shared" si="15"/>
        <v>73.5</v>
      </c>
      <c r="J52" s="65"/>
      <c r="K52" s="103">
        <v>9.8000000000000004E-2</v>
      </c>
      <c r="L52" s="89">
        <f>IF(AND($N$1=1, $G$20&gt;=750), 750, IF(AND($N$1=1, AND($G$20&lt;750, $G$20&gt;=0)), $G$20, IF(AND($N$1=2, $G$20&gt;=750), 750, IF(AND($N$1=2, AND($G$20&lt;750, $G$20&gt;=0)), $G$20))))</f>
        <v>750</v>
      </c>
      <c r="M52" s="74">
        <f t="shared" si="16"/>
        <v>73.5</v>
      </c>
      <c r="N52" s="65"/>
      <c r="O52" s="66">
        <f t="shared" si="8"/>
        <v>0</v>
      </c>
      <c r="P52" s="67">
        <f t="shared" si="9"/>
        <v>0</v>
      </c>
      <c r="Q52" s="68"/>
      <c r="R52" s="68"/>
      <c r="S52" s="69"/>
    </row>
    <row r="53" spans="1:19" s="21" customFormat="1" x14ac:dyDescent="0.35">
      <c r="A53" s="19"/>
      <c r="B53" s="60" t="s">
        <v>51</v>
      </c>
      <c r="C53" s="60"/>
      <c r="D53" s="61" t="s">
        <v>29</v>
      </c>
      <c r="E53" s="60"/>
      <c r="F53" s="27"/>
      <c r="G53" s="103">
        <v>0.115</v>
      </c>
      <c r="H53" s="89">
        <f>IF(AND($N$1=1, $G$20&gt;=750), $G$20-750, IF(AND($N$1=1, AND($G$20&lt;750, $G$20&gt;=0)), 0, IF(AND($N$1=2, $G$20&gt;=750), $G$20-750, IF(AND($N$1=2, AND($G$20&lt;750, $G$20&gt;=0)), 0))))</f>
        <v>954250</v>
      </c>
      <c r="I53" s="74">
        <f t="shared" si="15"/>
        <v>109738.75</v>
      </c>
      <c r="J53" s="65"/>
      <c r="K53" s="103">
        <v>0.115</v>
      </c>
      <c r="L53" s="89">
        <f>IF(AND($N$1=1, $G$20&gt;=750), $G$20-750, IF(AND($N$1=1, AND($G$20&lt;750, $G$20&gt;=0)), 0, IF(AND($N$1=2, $G$20&gt;=750), $G$20-750, IF(AND($N$1=2, AND($G$20&lt;750, $G$20&gt;=0)), 0))))</f>
        <v>954250</v>
      </c>
      <c r="M53" s="74">
        <f t="shared" si="16"/>
        <v>109738.75</v>
      </c>
      <c r="N53" s="65"/>
      <c r="O53" s="66">
        <f t="shared" si="8"/>
        <v>0</v>
      </c>
      <c r="P53" s="67">
        <f t="shared" si="9"/>
        <v>0</v>
      </c>
      <c r="Q53" s="68"/>
      <c r="R53" s="68"/>
      <c r="S53" s="69"/>
    </row>
    <row r="54" spans="1:19" s="21" customFormat="1" x14ac:dyDescent="0.35">
      <c r="A54" s="19"/>
      <c r="B54" s="60" t="s">
        <v>52</v>
      </c>
      <c r="C54" s="60"/>
      <c r="D54" s="61" t="s">
        <v>29</v>
      </c>
      <c r="E54" s="60"/>
      <c r="F54" s="27"/>
      <c r="G54" s="103">
        <v>0.26889999999999997</v>
      </c>
      <c r="H54" s="89">
        <v>0</v>
      </c>
      <c r="I54" s="74">
        <f t="shared" si="15"/>
        <v>0</v>
      </c>
      <c r="J54" s="65"/>
      <c r="K54" s="103">
        <v>0.26889999999999997</v>
      </c>
      <c r="L54" s="89">
        <v>0</v>
      </c>
      <c r="M54" s="74">
        <f t="shared" si="16"/>
        <v>0</v>
      </c>
      <c r="N54" s="65"/>
      <c r="O54" s="66">
        <f t="shared" si="8"/>
        <v>0</v>
      </c>
      <c r="P54" s="67" t="str">
        <f t="shared" si="9"/>
        <v/>
      </c>
      <c r="Q54" s="68"/>
      <c r="R54" s="68"/>
      <c r="S54" s="69"/>
    </row>
    <row r="55" spans="1:19" s="21" customFormat="1" ht="15" thickBot="1" x14ac:dyDescent="0.4">
      <c r="A55" s="19"/>
      <c r="B55" s="60" t="s">
        <v>53</v>
      </c>
      <c r="C55" s="60"/>
      <c r="D55" s="61" t="s">
        <v>29</v>
      </c>
      <c r="E55" s="60"/>
      <c r="F55" s="27"/>
      <c r="G55" s="103">
        <v>0.26889999999999997</v>
      </c>
      <c r="H55" s="89">
        <f>+$G$20</f>
        <v>955000</v>
      </c>
      <c r="I55" s="74">
        <f t="shared" si="15"/>
        <v>256799.49999999997</v>
      </c>
      <c r="J55" s="65"/>
      <c r="K55" s="103">
        <v>0.26889999999999997</v>
      </c>
      <c r="L55" s="89">
        <f>+$G$20</f>
        <v>955000</v>
      </c>
      <c r="M55" s="74">
        <f t="shared" si="16"/>
        <v>256799.49999999997</v>
      </c>
      <c r="N55" s="65"/>
      <c r="O55" s="66">
        <f t="shared" si="8"/>
        <v>0</v>
      </c>
      <c r="P55" s="67">
        <f t="shared" si="9"/>
        <v>0</v>
      </c>
      <c r="Q55" s="68"/>
      <c r="R55" s="68"/>
      <c r="S55" s="69"/>
    </row>
    <row r="56" spans="1:19" ht="15" thickBot="1" x14ac:dyDescent="0.4">
      <c r="A56" s="227"/>
      <c r="B56" s="292"/>
      <c r="C56" s="293"/>
      <c r="D56" s="294"/>
      <c r="E56" s="293"/>
      <c r="F56" s="295"/>
      <c r="G56" s="296"/>
      <c r="H56" s="297"/>
      <c r="I56" s="298"/>
      <c r="J56" s="295"/>
      <c r="K56" s="296"/>
      <c r="L56" s="297"/>
      <c r="M56" s="298"/>
      <c r="N56" s="295"/>
      <c r="O56" s="299"/>
      <c r="P56" s="300"/>
      <c r="Q56" s="233"/>
      <c r="R56" s="233"/>
    </row>
    <row r="57" spans="1:19" x14ac:dyDescent="0.35">
      <c r="A57" s="227"/>
      <c r="B57" s="301" t="s">
        <v>77</v>
      </c>
      <c r="C57" s="253"/>
      <c r="D57" s="302"/>
      <c r="E57" s="253"/>
      <c r="F57" s="303"/>
      <c r="G57" s="304"/>
      <c r="H57" s="304"/>
      <c r="I57" s="305">
        <f>SUM(I44:I48,I55)</f>
        <v>398408.35800000001</v>
      </c>
      <c r="J57" s="306"/>
      <c r="K57" s="304"/>
      <c r="L57" s="304"/>
      <c r="M57" s="305">
        <f>SUM(M44:M48,M55)</f>
        <v>402856.92662186536</v>
      </c>
      <c r="N57" s="306"/>
      <c r="O57" s="307">
        <f>M57-I57</f>
        <v>4448.5686218653573</v>
      </c>
      <c r="P57" s="308">
        <f>IF(OR(I57=0,M57=0),"",(O57/I57))</f>
        <v>1.1165851650796334E-2</v>
      </c>
      <c r="Q57" s="233"/>
      <c r="R57" s="233"/>
    </row>
    <row r="58" spans="1:19" x14ac:dyDescent="0.35">
      <c r="A58" s="227"/>
      <c r="B58" s="301" t="s">
        <v>55</v>
      </c>
      <c r="C58" s="253"/>
      <c r="D58" s="302"/>
      <c r="E58" s="253"/>
      <c r="F58" s="303"/>
      <c r="G58" s="309">
        <v>-0.189</v>
      </c>
      <c r="H58" s="310"/>
      <c r="I58" s="259"/>
      <c r="J58" s="306"/>
      <c r="K58" s="309">
        <f>$G58</f>
        <v>-0.189</v>
      </c>
      <c r="L58" s="310"/>
      <c r="M58" s="259"/>
      <c r="N58" s="306"/>
      <c r="O58" s="259">
        <f>M58-I58</f>
        <v>0</v>
      </c>
      <c r="P58" s="260" t="str">
        <f>IF(OR(I58=0,M58=0),"",(O58/I58))</f>
        <v/>
      </c>
      <c r="Q58" s="233"/>
      <c r="R58" s="233"/>
    </row>
    <row r="59" spans="1:19" x14ac:dyDescent="0.35">
      <c r="A59" s="227"/>
      <c r="B59" s="311" t="s">
        <v>56</v>
      </c>
      <c r="C59" s="253"/>
      <c r="D59" s="302"/>
      <c r="E59" s="253"/>
      <c r="F59" s="257"/>
      <c r="G59" s="312">
        <v>0.13</v>
      </c>
      <c r="H59" s="257"/>
      <c r="I59" s="259">
        <f>I57*G59</f>
        <v>51793.086540000004</v>
      </c>
      <c r="J59" s="313"/>
      <c r="K59" s="312">
        <v>0.13</v>
      </c>
      <c r="L59" s="257"/>
      <c r="M59" s="259">
        <f>M57*K59</f>
        <v>52371.400460842502</v>
      </c>
      <c r="N59" s="313"/>
      <c r="O59" s="259">
        <f>M59-I59</f>
        <v>578.31392084249819</v>
      </c>
      <c r="P59" s="260">
        <f>IF(OR(I59=0,M59=0),"",(O59/I59))</f>
        <v>1.1165851650796367E-2</v>
      </c>
      <c r="Q59" s="233"/>
      <c r="R59" s="233"/>
    </row>
    <row r="60" spans="1:19" ht="15" thickBot="1" x14ac:dyDescent="0.4">
      <c r="A60" s="227"/>
      <c r="B60" s="561" t="s">
        <v>78</v>
      </c>
      <c r="C60" s="561"/>
      <c r="D60" s="561"/>
      <c r="E60" s="314"/>
      <c r="F60" s="315"/>
      <c r="G60" s="315"/>
      <c r="H60" s="315"/>
      <c r="I60" s="380">
        <f>SUM(I57:I59)</f>
        <v>450201.44454</v>
      </c>
      <c r="J60" s="317"/>
      <c r="K60" s="315"/>
      <c r="L60" s="315"/>
      <c r="M60" s="380">
        <f>SUM(M57:M59)</f>
        <v>455228.3270827079</v>
      </c>
      <c r="N60" s="317"/>
      <c r="O60" s="316">
        <f>M60-I60</f>
        <v>5026.8825427078991</v>
      </c>
      <c r="P60" s="319">
        <f>IF(OR(I60=0,M60=0),"",(O60/I60))</f>
        <v>1.1165851650796437E-2</v>
      </c>
      <c r="Q60" s="233"/>
      <c r="R60" s="233"/>
    </row>
    <row r="61" spans="1:19" ht="15" thickBot="1" x14ac:dyDescent="0.4">
      <c r="A61" s="320"/>
      <c r="B61" s="440"/>
      <c r="C61" s="361"/>
      <c r="D61" s="362"/>
      <c r="E61" s="361"/>
      <c r="F61" s="363"/>
      <c r="G61" s="296"/>
      <c r="H61" s="364"/>
      <c r="I61" s="365"/>
      <c r="J61" s="381"/>
      <c r="K61" s="296"/>
      <c r="L61" s="364"/>
      <c r="M61" s="365"/>
      <c r="N61" s="381"/>
      <c r="O61" s="366"/>
      <c r="P61" s="300"/>
      <c r="Q61" s="233"/>
      <c r="R61" s="233"/>
    </row>
    <row r="62" spans="1:19" x14ac:dyDescent="0.35">
      <c r="A62" s="320"/>
      <c r="B62" s="368" t="s">
        <v>65</v>
      </c>
      <c r="C62" s="368"/>
      <c r="D62" s="369"/>
      <c r="E62" s="368"/>
      <c r="F62" s="374"/>
      <c r="G62" s="376"/>
      <c r="H62" s="376"/>
      <c r="I62" s="415">
        <f>SUM(I44:I48,I52:I53)</f>
        <v>251421.10800000001</v>
      </c>
      <c r="J62" s="378"/>
      <c r="K62" s="376"/>
      <c r="L62" s="376"/>
      <c r="M62" s="415">
        <f>SUM(M44:M48,M52:M53)</f>
        <v>255869.67662186539</v>
      </c>
      <c r="N62" s="378"/>
      <c r="O62" s="259">
        <f>M62-I62</f>
        <v>4448.5686218653864</v>
      </c>
      <c r="P62" s="260">
        <f>IF(OR(I62=0,M62=0),"",(O62/I62))</f>
        <v>1.7693695876423336E-2</v>
      </c>
      <c r="Q62" s="233"/>
    </row>
    <row r="63" spans="1:19" x14ac:dyDescent="0.35">
      <c r="A63" s="227"/>
      <c r="B63" s="253" t="s">
        <v>55</v>
      </c>
      <c r="C63" s="253"/>
      <c r="D63" s="302"/>
      <c r="E63" s="253"/>
      <c r="F63" s="257"/>
      <c r="G63" s="309">
        <f>G58</f>
        <v>-0.189</v>
      </c>
      <c r="H63" s="310"/>
      <c r="I63" s="259"/>
      <c r="J63" s="313"/>
      <c r="K63" s="309">
        <f>$G63</f>
        <v>-0.189</v>
      </c>
      <c r="L63" s="310"/>
      <c r="M63" s="259"/>
      <c r="N63" s="313"/>
      <c r="O63" s="259">
        <f>M63-I63</f>
        <v>0</v>
      </c>
      <c r="P63" s="260" t="str">
        <f>IF(OR(I63=0,M63=0),"",(O63/I63))</f>
        <v/>
      </c>
      <c r="Q63" s="233"/>
      <c r="R63" s="233"/>
    </row>
    <row r="64" spans="1:19" x14ac:dyDescent="0.35">
      <c r="A64" s="320"/>
      <c r="B64" s="441" t="s">
        <v>56</v>
      </c>
      <c r="C64" s="368"/>
      <c r="D64" s="369"/>
      <c r="E64" s="368"/>
      <c r="F64" s="374"/>
      <c r="G64" s="375">
        <v>0.13</v>
      </c>
      <c r="H64" s="376"/>
      <c r="I64" s="377">
        <f>I62*G64</f>
        <v>32684.744040000001</v>
      </c>
      <c r="J64" s="378"/>
      <c r="K64" s="375">
        <v>0.13</v>
      </c>
      <c r="L64" s="376"/>
      <c r="M64" s="377">
        <f>M62*K64</f>
        <v>33263.057960842503</v>
      </c>
      <c r="N64" s="378"/>
      <c r="O64" s="259">
        <f>M64-I64</f>
        <v>578.31392084250183</v>
      </c>
      <c r="P64" s="260">
        <f>IF(OR(I64=0,M64=0),"",(O64/I64))</f>
        <v>1.7693695876423384E-2</v>
      </c>
      <c r="Q64" s="233"/>
    </row>
    <row r="65" spans="1:18" ht="15" thickBot="1" x14ac:dyDescent="0.4">
      <c r="A65" s="320"/>
      <c r="B65" s="562" t="s">
        <v>79</v>
      </c>
      <c r="C65" s="562"/>
      <c r="D65" s="562"/>
      <c r="E65" s="253"/>
      <c r="F65" s="416"/>
      <c r="G65" s="416"/>
      <c r="H65" s="416"/>
      <c r="I65" s="417">
        <f>SUM(I62:I64)</f>
        <v>284105.85204000003</v>
      </c>
      <c r="J65" s="418"/>
      <c r="K65" s="416"/>
      <c r="L65" s="416"/>
      <c r="M65" s="417">
        <f>SUM(M62:M64)</f>
        <v>289132.73458270787</v>
      </c>
      <c r="N65" s="418"/>
      <c r="O65" s="467">
        <f>M65-I65</f>
        <v>5026.8825427078409</v>
      </c>
      <c r="P65" s="260">
        <f>IF(OR(I65=0,M65=0),"",(O65/I65))</f>
        <v>1.7693695876423172E-2</v>
      </c>
      <c r="Q65" s="233"/>
    </row>
    <row r="66" spans="1:18" ht="15" thickBot="1" x14ac:dyDescent="0.4">
      <c r="A66" s="320"/>
      <c r="B66" s="321"/>
      <c r="C66" s="322"/>
      <c r="D66" s="323"/>
      <c r="E66" s="322"/>
      <c r="F66" s="442"/>
      <c r="G66" s="443"/>
      <c r="H66" s="444"/>
      <c r="I66" s="445"/>
      <c r="J66" s="324"/>
      <c r="K66" s="443"/>
      <c r="L66" s="444"/>
      <c r="M66" s="445"/>
      <c r="N66" s="442"/>
      <c r="O66" s="328"/>
      <c r="P66" s="446"/>
      <c r="Q66" s="233"/>
    </row>
    <row r="67" spans="1:18" x14ac:dyDescent="0.35">
      <c r="A67" s="227"/>
      <c r="B67" s="227"/>
      <c r="C67" s="227"/>
      <c r="D67" s="228"/>
      <c r="E67" s="227"/>
      <c r="F67" s="227"/>
      <c r="G67" s="227"/>
      <c r="H67" s="227"/>
      <c r="I67" s="243"/>
      <c r="J67" s="227"/>
      <c r="K67" s="227"/>
      <c r="L67" s="227"/>
      <c r="M67" s="243"/>
      <c r="N67" s="227"/>
      <c r="O67" s="227"/>
      <c r="P67" s="460"/>
      <c r="Q67" s="233"/>
    </row>
    <row r="68" spans="1:18" x14ac:dyDescent="0.35">
      <c r="A68" s="227"/>
      <c r="B68" s="241" t="s">
        <v>59</v>
      </c>
      <c r="C68" s="227"/>
      <c r="D68" s="228"/>
      <c r="E68" s="227"/>
      <c r="F68" s="227"/>
      <c r="G68" s="330">
        <v>2.9499999999999998E-2</v>
      </c>
      <c r="H68" s="227"/>
      <c r="I68" s="227"/>
      <c r="J68" s="227"/>
      <c r="K68" s="330">
        <v>2.9499999999999998E-2</v>
      </c>
      <c r="L68" s="227"/>
      <c r="M68" s="227"/>
      <c r="N68" s="227"/>
      <c r="O68" s="227"/>
      <c r="P68" s="460"/>
      <c r="Q68" s="233"/>
      <c r="R68" s="233"/>
    </row>
    <row r="69" spans="1:18" s="21" customFormat="1" x14ac:dyDescent="0.35">
      <c r="D69" s="214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</row>
    <row r="70" spans="1:18" s="21" customFormat="1" x14ac:dyDescent="0.35">
      <c r="D70" s="332">
        <v>0.64</v>
      </c>
      <c r="E70" s="203" t="s">
        <v>47</v>
      </c>
      <c r="F70" s="204"/>
      <c r="G70" s="205"/>
      <c r="H70" s="50"/>
      <c r="I70" s="50"/>
      <c r="J70" s="50"/>
      <c r="K70" s="20"/>
      <c r="L70" s="20"/>
      <c r="M70" s="20"/>
      <c r="N70" s="20"/>
      <c r="O70" s="20"/>
      <c r="P70" s="20"/>
      <c r="Q70" s="20"/>
      <c r="R70" s="70"/>
    </row>
    <row r="71" spans="1:18" s="21" customFormat="1" x14ac:dyDescent="0.35">
      <c r="D71" s="333">
        <v>0.18</v>
      </c>
      <c r="E71" s="207" t="s">
        <v>48</v>
      </c>
      <c r="F71" s="208"/>
      <c r="G71" s="209"/>
      <c r="H71" s="50"/>
      <c r="I71" s="50"/>
      <c r="J71" s="50"/>
      <c r="K71" s="20"/>
      <c r="L71" s="20"/>
      <c r="M71" s="20"/>
      <c r="N71" s="20"/>
      <c r="O71" s="20"/>
      <c r="P71" s="20"/>
      <c r="Q71" s="20"/>
      <c r="R71" s="70"/>
    </row>
    <row r="72" spans="1:18" s="21" customFormat="1" x14ac:dyDescent="0.35">
      <c r="D72" s="334">
        <v>0.18</v>
      </c>
      <c r="E72" s="211" t="s">
        <v>49</v>
      </c>
      <c r="F72" s="212"/>
      <c r="G72" s="213"/>
      <c r="H72" s="50"/>
      <c r="I72" s="50"/>
      <c r="J72" s="50"/>
      <c r="K72" s="20"/>
      <c r="L72" s="20"/>
      <c r="M72" s="20"/>
      <c r="N72" s="20"/>
      <c r="O72" s="20"/>
      <c r="P72" s="20"/>
      <c r="Q72" s="20"/>
      <c r="R72" s="70"/>
    </row>
    <row r="73" spans="1:18" x14ac:dyDescent="0.35">
      <c r="G73" s="21"/>
      <c r="H73" s="21"/>
      <c r="I73" s="21"/>
      <c r="J73" s="70"/>
      <c r="K73" s="70"/>
      <c r="L73" s="70"/>
      <c r="M73" s="70"/>
      <c r="P73" s="461"/>
    </row>
    <row r="74" spans="1:18" x14ac:dyDescent="0.35">
      <c r="G74" s="21"/>
      <c r="H74" s="21"/>
      <c r="I74" s="21"/>
      <c r="J74" s="70"/>
      <c r="K74" s="70"/>
      <c r="L74" s="70"/>
      <c r="M74" s="70"/>
      <c r="P74" s="461"/>
    </row>
    <row r="75" spans="1:18" x14ac:dyDescent="0.35">
      <c r="G75" s="21"/>
      <c r="H75" s="21"/>
      <c r="I75" s="21"/>
      <c r="J75" s="70"/>
      <c r="K75" s="70"/>
      <c r="L75" s="70"/>
      <c r="M75" s="70"/>
    </row>
    <row r="76" spans="1:18" x14ac:dyDescent="0.35">
      <c r="G76" s="21"/>
      <c r="H76" s="21"/>
      <c r="I76" s="21"/>
      <c r="J76" s="70"/>
      <c r="K76" s="70"/>
      <c r="L76" s="70"/>
      <c r="M76" s="70"/>
    </row>
    <row r="77" spans="1:18" x14ac:dyDescent="0.35">
      <c r="G77" s="21"/>
      <c r="H77" s="21"/>
      <c r="I77" s="21"/>
      <c r="J77" s="70"/>
      <c r="K77" s="70"/>
      <c r="L77" s="70"/>
      <c r="M77" s="70"/>
    </row>
    <row r="78" spans="1:18" x14ac:dyDescent="0.35">
      <c r="G78" s="21"/>
      <c r="H78" s="21"/>
      <c r="I78" s="21"/>
      <c r="J78" s="70"/>
      <c r="K78" s="70"/>
      <c r="L78" s="70"/>
      <c r="M78" s="70"/>
    </row>
    <row r="79" spans="1:18" x14ac:dyDescent="0.35">
      <c r="G79" s="21"/>
      <c r="H79" s="21"/>
      <c r="I79" s="21"/>
      <c r="J79" s="70"/>
      <c r="K79" s="70"/>
      <c r="L79" s="70"/>
      <c r="M79" s="70"/>
    </row>
    <row r="80" spans="1:18" x14ac:dyDescent="0.35">
      <c r="G80" s="21"/>
      <c r="H80" s="21"/>
      <c r="I80" s="21"/>
      <c r="J80" s="70"/>
      <c r="K80" s="70"/>
      <c r="L80" s="70"/>
      <c r="M80" s="70"/>
    </row>
    <row r="81" spans="2:13" x14ac:dyDescent="0.35">
      <c r="G81" s="21"/>
      <c r="H81" s="21"/>
      <c r="I81" s="21"/>
      <c r="J81" s="70"/>
      <c r="K81" s="70"/>
      <c r="L81" s="70"/>
      <c r="M81" s="70"/>
    </row>
    <row r="82" spans="2:13" x14ac:dyDescent="0.35">
      <c r="G82" s="21"/>
      <c r="H82" s="21"/>
      <c r="I82" s="21"/>
      <c r="J82" s="70"/>
      <c r="K82" s="70"/>
      <c r="L82" s="70"/>
      <c r="M82" s="70"/>
    </row>
    <row r="83" spans="2:13" x14ac:dyDescent="0.35">
      <c r="B83" s="476"/>
      <c r="G83" s="21"/>
      <c r="H83" s="21"/>
      <c r="I83" s="21"/>
      <c r="J83" s="70"/>
      <c r="K83" s="70"/>
      <c r="L83" s="70"/>
      <c r="M83" s="70"/>
    </row>
    <row r="84" spans="2:13" x14ac:dyDescent="0.35">
      <c r="B84" s="476"/>
      <c r="G84" s="21"/>
      <c r="H84" s="21"/>
      <c r="I84" s="21"/>
      <c r="J84" s="70"/>
      <c r="K84" s="70"/>
      <c r="L84" s="70"/>
      <c r="M84" s="70"/>
    </row>
    <row r="85" spans="2:13" x14ac:dyDescent="0.35">
      <c r="B85" s="476"/>
      <c r="G85" s="21"/>
      <c r="H85" s="21"/>
      <c r="I85" s="21"/>
      <c r="J85" s="70"/>
      <c r="K85" s="70"/>
      <c r="L85" s="70"/>
      <c r="M85" s="70"/>
    </row>
    <row r="86" spans="2:13" x14ac:dyDescent="0.35">
      <c r="B86" s="476"/>
      <c r="G86" s="21"/>
      <c r="H86" s="21"/>
      <c r="I86" s="21"/>
      <c r="J86" s="70"/>
      <c r="K86" s="70"/>
      <c r="L86" s="70"/>
      <c r="M86" s="70"/>
    </row>
    <row r="87" spans="2:13" x14ac:dyDescent="0.35">
      <c r="B87" s="476"/>
      <c r="G87" s="21"/>
      <c r="H87" s="21"/>
      <c r="I87" s="21"/>
      <c r="J87" s="70"/>
      <c r="K87" s="70"/>
      <c r="L87" s="70"/>
      <c r="M87" s="70"/>
    </row>
    <row r="88" spans="2:13" x14ac:dyDescent="0.35">
      <c r="B88" s="476"/>
      <c r="G88" s="21"/>
      <c r="H88" s="21"/>
      <c r="I88" s="21"/>
      <c r="J88" s="70"/>
      <c r="K88" s="70"/>
      <c r="L88" s="70"/>
      <c r="M88" s="70"/>
    </row>
    <row r="89" spans="2:13" x14ac:dyDescent="0.35">
      <c r="B89" s="476"/>
      <c r="G89" s="21"/>
      <c r="H89" s="21"/>
      <c r="I89" s="21"/>
      <c r="J89" s="70"/>
      <c r="K89" s="70"/>
      <c r="L89" s="70"/>
      <c r="M89" s="70"/>
    </row>
    <row r="90" spans="2:13" x14ac:dyDescent="0.35">
      <c r="B90" s="476"/>
      <c r="G90" s="21"/>
      <c r="H90" s="21"/>
      <c r="I90" s="21"/>
      <c r="J90" s="70"/>
      <c r="K90" s="70"/>
      <c r="L90" s="70"/>
      <c r="M90" s="70"/>
    </row>
    <row r="91" spans="2:13" x14ac:dyDescent="0.35">
      <c r="B91" s="476"/>
      <c r="G91" s="21"/>
      <c r="H91" s="21"/>
      <c r="I91" s="21"/>
      <c r="J91" s="70"/>
      <c r="K91" s="70"/>
      <c r="L91" s="70"/>
      <c r="M91" s="70"/>
    </row>
    <row r="92" spans="2:13" x14ac:dyDescent="0.35">
      <c r="B92" s="476"/>
      <c r="G92" s="21"/>
      <c r="H92" s="21"/>
      <c r="I92" s="21"/>
      <c r="J92" s="70"/>
      <c r="K92" s="70"/>
      <c r="L92" s="70"/>
      <c r="M92" s="70"/>
    </row>
    <row r="93" spans="2:13" x14ac:dyDescent="0.35">
      <c r="B93" s="476"/>
      <c r="G93" s="21"/>
      <c r="H93" s="21"/>
      <c r="I93" s="21"/>
      <c r="J93" s="70"/>
      <c r="K93" s="70"/>
      <c r="L93" s="70"/>
      <c r="M93" s="70"/>
    </row>
    <row r="94" spans="2:13" x14ac:dyDescent="0.35">
      <c r="B94" s="476"/>
      <c r="G94" s="21"/>
      <c r="H94" s="21"/>
      <c r="I94" s="21"/>
      <c r="J94" s="70"/>
      <c r="K94" s="70"/>
      <c r="L94" s="70"/>
      <c r="M94" s="70"/>
    </row>
    <row r="95" spans="2:13" x14ac:dyDescent="0.35">
      <c r="B95" s="476"/>
      <c r="G95" s="21"/>
      <c r="H95" s="21"/>
      <c r="I95" s="21"/>
      <c r="J95" s="70"/>
      <c r="K95" s="70"/>
      <c r="L95" s="70"/>
      <c r="M95" s="70"/>
    </row>
    <row r="96" spans="2:13" x14ac:dyDescent="0.35">
      <c r="B96" s="476"/>
      <c r="G96" s="21"/>
      <c r="H96" s="21"/>
      <c r="I96" s="21"/>
      <c r="J96" s="70"/>
      <c r="K96" s="70"/>
      <c r="L96" s="70"/>
      <c r="M96" s="70"/>
    </row>
    <row r="97" spans="2:13" x14ac:dyDescent="0.35">
      <c r="B97" s="476"/>
      <c r="G97" s="21"/>
      <c r="H97" s="21"/>
      <c r="I97" s="21"/>
      <c r="J97" s="70"/>
      <c r="K97" s="70"/>
      <c r="L97" s="70"/>
      <c r="M97" s="70"/>
    </row>
    <row r="98" spans="2:13" x14ac:dyDescent="0.35">
      <c r="B98" s="476"/>
      <c r="G98" s="21"/>
      <c r="H98" s="21"/>
      <c r="I98" s="21"/>
      <c r="J98" s="70"/>
      <c r="K98" s="70"/>
      <c r="L98" s="70"/>
      <c r="M98" s="70"/>
    </row>
    <row r="99" spans="2:13" x14ac:dyDescent="0.35">
      <c r="B99" s="476"/>
      <c r="G99" s="21"/>
      <c r="H99" s="21"/>
      <c r="I99" s="21"/>
      <c r="J99" s="70"/>
      <c r="K99" s="70"/>
      <c r="L99" s="70"/>
      <c r="M99" s="70"/>
    </row>
    <row r="100" spans="2:13" x14ac:dyDescent="0.35">
      <c r="B100" s="476"/>
      <c r="G100" s="21"/>
      <c r="H100" s="21"/>
      <c r="I100" s="21"/>
      <c r="J100" s="70"/>
      <c r="K100" s="70"/>
      <c r="L100" s="70"/>
      <c r="M100" s="70"/>
    </row>
    <row r="101" spans="2:13" x14ac:dyDescent="0.35">
      <c r="B101" s="476"/>
      <c r="G101" s="21"/>
      <c r="H101" s="21"/>
      <c r="I101" s="21"/>
      <c r="J101" s="70"/>
      <c r="K101" s="70"/>
      <c r="L101" s="70"/>
      <c r="M101" s="70"/>
    </row>
    <row r="102" spans="2:13" x14ac:dyDescent="0.35">
      <c r="G102" s="21"/>
      <c r="H102" s="21"/>
      <c r="I102" s="21"/>
      <c r="J102" s="70"/>
      <c r="K102" s="70"/>
      <c r="L102" s="70"/>
      <c r="M102" s="70"/>
    </row>
    <row r="103" spans="2:13" x14ac:dyDescent="0.35">
      <c r="G103" s="21"/>
      <c r="H103" s="21"/>
      <c r="I103" s="21"/>
      <c r="J103" s="70"/>
      <c r="K103" s="70"/>
      <c r="L103" s="70"/>
      <c r="M103" s="70"/>
    </row>
    <row r="104" spans="2:13" x14ac:dyDescent="0.35">
      <c r="G104" s="21"/>
      <c r="H104" s="21"/>
      <c r="I104" s="21"/>
      <c r="J104" s="70"/>
      <c r="K104" s="70"/>
      <c r="L104" s="70"/>
      <c r="M104" s="70"/>
    </row>
    <row r="105" spans="2:13" x14ac:dyDescent="0.35">
      <c r="G105" s="21"/>
      <c r="H105" s="21"/>
      <c r="I105" s="21"/>
      <c r="J105" s="70"/>
      <c r="K105" s="70"/>
      <c r="L105" s="70"/>
      <c r="M105" s="70"/>
    </row>
    <row r="106" spans="2:13" x14ac:dyDescent="0.35">
      <c r="G106" s="21"/>
      <c r="H106" s="21"/>
      <c r="I106" s="21"/>
      <c r="J106" s="70"/>
      <c r="K106" s="70"/>
      <c r="L106" s="70"/>
      <c r="M106" s="70"/>
    </row>
    <row r="107" spans="2:13" x14ac:dyDescent="0.35">
      <c r="G107" s="21"/>
      <c r="H107" s="21"/>
      <c r="I107" s="21"/>
      <c r="J107" s="70"/>
      <c r="K107" s="70"/>
      <c r="L107" s="70"/>
      <c r="M107" s="70"/>
    </row>
    <row r="108" spans="2:13" x14ac:dyDescent="0.35">
      <c r="G108" s="21"/>
      <c r="H108" s="21"/>
      <c r="I108" s="21"/>
      <c r="J108" s="70"/>
      <c r="K108" s="70"/>
      <c r="L108" s="70"/>
      <c r="M108" s="70"/>
    </row>
    <row r="109" spans="2:13" x14ac:dyDescent="0.35">
      <c r="G109" s="21"/>
      <c r="H109" s="21"/>
      <c r="I109" s="21"/>
      <c r="J109" s="70"/>
      <c r="K109" s="70"/>
      <c r="L109" s="70"/>
      <c r="M109" s="70"/>
    </row>
    <row r="110" spans="2:13" x14ac:dyDescent="0.35">
      <c r="G110" s="21"/>
      <c r="H110" s="21"/>
      <c r="I110" s="21"/>
      <c r="J110" s="70"/>
      <c r="K110" s="70"/>
      <c r="L110" s="70"/>
      <c r="M110" s="70"/>
    </row>
    <row r="111" spans="2:13" x14ac:dyDescent="0.35">
      <c r="G111" s="21"/>
      <c r="H111" s="21"/>
      <c r="I111" s="21"/>
      <c r="J111" s="70"/>
      <c r="K111" s="70"/>
      <c r="L111" s="70"/>
      <c r="M111" s="70"/>
    </row>
    <row r="112" spans="2:13" x14ac:dyDescent="0.35">
      <c r="G112" s="21"/>
      <c r="H112" s="21"/>
      <c r="I112" s="21"/>
      <c r="J112" s="70"/>
      <c r="K112" s="70"/>
      <c r="L112" s="70"/>
      <c r="M112" s="70"/>
    </row>
    <row r="113" spans="7:13" x14ac:dyDescent="0.35">
      <c r="G113" s="21"/>
      <c r="H113" s="21"/>
      <c r="I113" s="21"/>
      <c r="J113" s="70"/>
      <c r="K113" s="70"/>
      <c r="L113" s="70"/>
      <c r="M113" s="70"/>
    </row>
    <row r="114" spans="7:13" x14ac:dyDescent="0.35">
      <c r="G114" s="21"/>
      <c r="H114" s="21"/>
      <c r="I114" s="21"/>
      <c r="J114" s="70"/>
      <c r="K114" s="70"/>
      <c r="L114" s="70"/>
      <c r="M114" s="70"/>
    </row>
    <row r="115" spans="7:13" x14ac:dyDescent="0.35">
      <c r="G115" s="21"/>
      <c r="H115" s="21"/>
      <c r="I115" s="21"/>
      <c r="J115" s="70"/>
      <c r="K115" s="70"/>
      <c r="L115" s="70"/>
      <c r="M115" s="70"/>
    </row>
    <row r="116" spans="7:13" x14ac:dyDescent="0.35">
      <c r="G116" s="21"/>
      <c r="H116" s="21"/>
      <c r="I116" s="21"/>
      <c r="J116" s="70"/>
      <c r="K116" s="70"/>
      <c r="L116" s="70"/>
      <c r="M116" s="70"/>
    </row>
    <row r="117" spans="7:13" x14ac:dyDescent="0.35">
      <c r="G117" s="21"/>
      <c r="H117" s="21"/>
      <c r="I117" s="21"/>
      <c r="J117" s="70"/>
      <c r="K117" s="70"/>
      <c r="L117" s="70"/>
      <c r="M117" s="70"/>
    </row>
    <row r="118" spans="7:13" x14ac:dyDescent="0.35">
      <c r="G118" s="21"/>
      <c r="H118" s="21"/>
      <c r="I118" s="21"/>
      <c r="J118" s="70"/>
      <c r="K118" s="70"/>
      <c r="L118" s="70"/>
      <c r="M118" s="70"/>
    </row>
    <row r="119" spans="7:13" x14ac:dyDescent="0.35">
      <c r="G119" s="21"/>
      <c r="H119" s="21"/>
      <c r="I119" s="21"/>
      <c r="J119" s="70"/>
      <c r="K119" s="70"/>
      <c r="L119" s="70"/>
      <c r="M119" s="70"/>
    </row>
    <row r="120" spans="7:13" x14ac:dyDescent="0.35">
      <c r="G120" s="21"/>
      <c r="H120" s="21"/>
      <c r="I120" s="21"/>
      <c r="J120" s="70"/>
      <c r="K120" s="70"/>
      <c r="L120" s="70"/>
      <c r="M120" s="70"/>
    </row>
    <row r="121" spans="7:13" x14ac:dyDescent="0.35">
      <c r="G121" s="21"/>
      <c r="H121" s="21"/>
      <c r="I121" s="21"/>
      <c r="J121" s="70"/>
      <c r="K121" s="70"/>
      <c r="L121" s="70"/>
      <c r="M121" s="70"/>
    </row>
    <row r="122" spans="7:13" x14ac:dyDescent="0.35">
      <c r="G122" s="21"/>
      <c r="H122" s="21"/>
      <c r="I122" s="21"/>
      <c r="J122" s="70"/>
      <c r="K122" s="70"/>
      <c r="L122" s="70"/>
      <c r="M122" s="70"/>
    </row>
    <row r="123" spans="7:13" x14ac:dyDescent="0.35">
      <c r="G123" s="21"/>
      <c r="H123" s="21"/>
      <c r="I123" s="21"/>
      <c r="J123" s="70"/>
      <c r="K123" s="70"/>
      <c r="L123" s="70"/>
      <c r="M123" s="70"/>
    </row>
    <row r="124" spans="7:13" x14ac:dyDescent="0.35">
      <c r="G124" s="21"/>
      <c r="H124" s="21"/>
      <c r="I124" s="21"/>
      <c r="J124" s="70"/>
      <c r="K124" s="70"/>
      <c r="L124" s="70"/>
      <c r="M124" s="70"/>
    </row>
    <row r="125" spans="7:13" x14ac:dyDescent="0.35">
      <c r="G125" s="21"/>
      <c r="H125" s="21"/>
      <c r="I125" s="21"/>
      <c r="J125" s="70"/>
      <c r="K125" s="70"/>
      <c r="L125" s="70"/>
      <c r="M125" s="70"/>
    </row>
    <row r="126" spans="7:13" x14ac:dyDescent="0.35">
      <c r="G126" s="21"/>
      <c r="H126" s="21"/>
      <c r="I126" s="21"/>
      <c r="J126" s="70"/>
      <c r="K126" s="70"/>
      <c r="L126" s="70"/>
      <c r="M126" s="70"/>
    </row>
    <row r="127" spans="7:13" x14ac:dyDescent="0.35">
      <c r="G127" s="21"/>
      <c r="H127" s="21"/>
      <c r="I127" s="21"/>
      <c r="J127" s="70"/>
      <c r="K127" s="70"/>
      <c r="L127" s="70"/>
      <c r="M127" s="70"/>
    </row>
    <row r="128" spans="7:13" x14ac:dyDescent="0.35">
      <c r="G128" s="21"/>
      <c r="H128" s="21"/>
      <c r="I128" s="21"/>
      <c r="J128" s="70"/>
      <c r="K128" s="70"/>
      <c r="L128" s="70"/>
      <c r="M128" s="70"/>
    </row>
    <row r="129" spans="7:13" x14ac:dyDescent="0.35">
      <c r="G129" s="21"/>
      <c r="H129" s="21"/>
      <c r="I129" s="21"/>
      <c r="J129" s="70"/>
      <c r="K129" s="70"/>
      <c r="L129" s="70"/>
      <c r="M129" s="70"/>
    </row>
    <row r="130" spans="7:13" x14ac:dyDescent="0.35">
      <c r="G130" s="21"/>
      <c r="H130" s="21"/>
      <c r="I130" s="21"/>
      <c r="J130" s="70"/>
      <c r="K130" s="70"/>
      <c r="L130" s="70"/>
      <c r="M130" s="70"/>
    </row>
    <row r="131" spans="7:13" x14ac:dyDescent="0.35">
      <c r="G131" s="21"/>
      <c r="H131" s="21"/>
      <c r="I131" s="21"/>
      <c r="J131" s="70"/>
      <c r="K131" s="70"/>
      <c r="L131" s="70"/>
      <c r="M131" s="70"/>
    </row>
    <row r="132" spans="7:13" x14ac:dyDescent="0.35">
      <c r="G132" s="21"/>
      <c r="H132" s="21"/>
      <c r="I132" s="21"/>
      <c r="J132" s="70"/>
      <c r="K132" s="70"/>
      <c r="L132" s="70"/>
      <c r="M132" s="70"/>
    </row>
    <row r="133" spans="7:13" x14ac:dyDescent="0.35">
      <c r="G133" s="21"/>
      <c r="H133" s="21"/>
      <c r="I133" s="21"/>
      <c r="J133" s="70"/>
      <c r="K133" s="70"/>
      <c r="L133" s="70"/>
      <c r="M133" s="70"/>
    </row>
    <row r="134" spans="7:13" x14ac:dyDescent="0.35">
      <c r="G134" s="21"/>
      <c r="H134" s="21"/>
      <c r="I134" s="21"/>
      <c r="J134" s="70"/>
      <c r="K134" s="70"/>
      <c r="L134" s="70"/>
      <c r="M134" s="70"/>
    </row>
    <row r="135" spans="7:13" x14ac:dyDescent="0.35">
      <c r="G135" s="21"/>
      <c r="H135" s="21"/>
      <c r="I135" s="21"/>
      <c r="J135" s="70"/>
      <c r="K135" s="70"/>
      <c r="L135" s="70"/>
      <c r="M135" s="70"/>
    </row>
    <row r="136" spans="7:13" x14ac:dyDescent="0.35">
      <c r="G136" s="21"/>
      <c r="H136" s="21"/>
      <c r="I136" s="21"/>
      <c r="J136" s="70"/>
      <c r="K136" s="70"/>
      <c r="L136" s="70"/>
      <c r="M136" s="70"/>
    </row>
    <row r="137" spans="7:13" x14ac:dyDescent="0.35">
      <c r="G137" s="21"/>
      <c r="H137" s="21"/>
      <c r="I137" s="21"/>
      <c r="J137" s="70"/>
      <c r="K137" s="70"/>
      <c r="L137" s="70"/>
      <c r="M137" s="70"/>
    </row>
    <row r="138" spans="7:13" x14ac:dyDescent="0.35">
      <c r="G138" s="21"/>
      <c r="H138" s="21"/>
      <c r="I138" s="21"/>
      <c r="J138" s="70"/>
      <c r="K138" s="70"/>
      <c r="L138" s="70"/>
      <c r="M138" s="70"/>
    </row>
    <row r="139" spans="7:13" x14ac:dyDescent="0.35">
      <c r="G139" s="21"/>
      <c r="H139" s="21"/>
      <c r="I139" s="21"/>
      <c r="J139" s="70"/>
      <c r="K139" s="70"/>
      <c r="L139" s="70"/>
      <c r="M139" s="70"/>
    </row>
    <row r="140" spans="7:13" x14ac:dyDescent="0.35">
      <c r="G140" s="21"/>
      <c r="H140" s="21"/>
      <c r="I140" s="21"/>
      <c r="J140" s="70"/>
      <c r="K140" s="70"/>
      <c r="L140" s="70"/>
      <c r="M140" s="70"/>
    </row>
    <row r="141" spans="7:13" x14ac:dyDescent="0.35">
      <c r="G141" s="21"/>
      <c r="H141" s="21"/>
      <c r="I141" s="21"/>
      <c r="J141" s="70"/>
      <c r="K141" s="70"/>
      <c r="L141" s="70"/>
      <c r="M141" s="70"/>
    </row>
    <row r="142" spans="7:13" x14ac:dyDescent="0.35">
      <c r="G142" s="21"/>
      <c r="H142" s="21"/>
      <c r="I142" s="21"/>
      <c r="J142" s="70"/>
      <c r="K142" s="70"/>
      <c r="L142" s="70"/>
      <c r="M142" s="70"/>
    </row>
    <row r="143" spans="7:13" x14ac:dyDescent="0.35">
      <c r="G143" s="21"/>
      <c r="H143" s="21"/>
      <c r="I143" s="21"/>
      <c r="J143" s="70"/>
      <c r="K143" s="70"/>
      <c r="L143" s="70"/>
      <c r="M143" s="70"/>
    </row>
    <row r="144" spans="7:13" x14ac:dyDescent="0.35">
      <c r="G144" s="21"/>
      <c r="H144" s="21"/>
      <c r="I144" s="21"/>
      <c r="J144" s="70"/>
      <c r="K144" s="70"/>
      <c r="L144" s="70"/>
      <c r="M144" s="70"/>
    </row>
    <row r="145" spans="7:13" x14ac:dyDescent="0.35">
      <c r="G145" s="21"/>
      <c r="H145" s="21"/>
      <c r="I145" s="21"/>
      <c r="J145" s="70"/>
      <c r="K145" s="70"/>
      <c r="L145" s="70"/>
      <c r="M145" s="70"/>
    </row>
    <row r="146" spans="7:13" x14ac:dyDescent="0.35">
      <c r="G146" s="21"/>
      <c r="H146" s="21"/>
      <c r="I146" s="21"/>
      <c r="J146" s="70"/>
      <c r="K146" s="70"/>
      <c r="L146" s="70"/>
      <c r="M146" s="70"/>
    </row>
    <row r="147" spans="7:13" x14ac:dyDescent="0.35">
      <c r="G147" s="21"/>
      <c r="H147" s="21"/>
      <c r="I147" s="21"/>
      <c r="J147" s="70"/>
      <c r="K147" s="70"/>
      <c r="L147" s="70"/>
      <c r="M147" s="70"/>
    </row>
    <row r="148" spans="7:13" x14ac:dyDescent="0.35">
      <c r="G148" s="21"/>
      <c r="H148" s="21"/>
      <c r="I148" s="21"/>
      <c r="J148" s="70"/>
      <c r="K148" s="70"/>
      <c r="L148" s="70"/>
      <c r="M148" s="70"/>
    </row>
    <row r="149" spans="7:13" x14ac:dyDescent="0.35">
      <c r="G149" s="21"/>
      <c r="H149" s="21"/>
      <c r="I149" s="21"/>
      <c r="J149" s="70"/>
      <c r="K149" s="70"/>
      <c r="L149" s="70"/>
      <c r="M149" s="70"/>
    </row>
    <row r="150" spans="7:13" x14ac:dyDescent="0.35">
      <c r="G150" s="21"/>
      <c r="H150" s="21"/>
      <c r="I150" s="21"/>
      <c r="J150" s="70"/>
      <c r="K150" s="70"/>
      <c r="L150" s="70"/>
      <c r="M150" s="70"/>
    </row>
    <row r="151" spans="7:13" x14ac:dyDescent="0.35">
      <c r="G151" s="21"/>
      <c r="H151" s="21"/>
      <c r="I151" s="21"/>
      <c r="J151" s="70"/>
      <c r="K151" s="70"/>
      <c r="L151" s="70"/>
      <c r="M151" s="70"/>
    </row>
    <row r="152" spans="7:13" x14ac:dyDescent="0.35">
      <c r="G152" s="21"/>
      <c r="H152" s="21"/>
      <c r="I152" s="21"/>
      <c r="J152" s="70"/>
      <c r="K152" s="70"/>
      <c r="L152" s="70"/>
      <c r="M152" s="70"/>
    </row>
    <row r="153" spans="7:13" x14ac:dyDescent="0.35">
      <c r="G153" s="21"/>
      <c r="H153" s="21"/>
      <c r="I153" s="21"/>
      <c r="J153" s="70"/>
      <c r="K153" s="70"/>
      <c r="L153" s="70"/>
      <c r="M153" s="70"/>
    </row>
    <row r="154" spans="7:13" x14ac:dyDescent="0.35">
      <c r="G154" s="21"/>
      <c r="H154" s="21"/>
      <c r="I154" s="21"/>
      <c r="J154" s="70"/>
      <c r="K154" s="70"/>
      <c r="L154" s="70"/>
      <c r="M154" s="70"/>
    </row>
    <row r="155" spans="7:13" x14ac:dyDescent="0.35">
      <c r="G155" s="21"/>
      <c r="H155" s="21"/>
      <c r="I155" s="21"/>
      <c r="J155" s="70"/>
      <c r="K155" s="70"/>
      <c r="L155" s="70"/>
      <c r="M155" s="70"/>
    </row>
    <row r="156" spans="7:13" x14ac:dyDescent="0.35">
      <c r="G156" s="21"/>
      <c r="H156" s="21"/>
      <c r="I156" s="21"/>
      <c r="J156" s="70"/>
      <c r="K156" s="70"/>
      <c r="L156" s="70"/>
      <c r="M156" s="70"/>
    </row>
    <row r="157" spans="7:13" x14ac:dyDescent="0.35">
      <c r="G157" s="21"/>
      <c r="H157" s="21"/>
      <c r="I157" s="21"/>
      <c r="J157" s="70"/>
      <c r="K157" s="70"/>
      <c r="L157" s="70"/>
      <c r="M157" s="70"/>
    </row>
    <row r="158" spans="7:13" x14ac:dyDescent="0.35">
      <c r="G158" s="21"/>
      <c r="H158" s="21"/>
      <c r="I158" s="21"/>
      <c r="J158" s="70"/>
      <c r="K158" s="70"/>
      <c r="L158" s="70"/>
      <c r="M158" s="70"/>
    </row>
    <row r="159" spans="7:13" x14ac:dyDescent="0.35">
      <c r="G159" s="21"/>
      <c r="H159" s="21"/>
      <c r="I159" s="21"/>
      <c r="J159" s="70"/>
      <c r="K159" s="70"/>
      <c r="L159" s="70"/>
      <c r="M159" s="70"/>
    </row>
    <row r="160" spans="7:13" x14ac:dyDescent="0.35">
      <c r="G160" s="21"/>
      <c r="H160" s="21"/>
      <c r="I160" s="21"/>
      <c r="J160" s="70"/>
      <c r="K160" s="70"/>
      <c r="L160" s="70"/>
      <c r="M160" s="70"/>
    </row>
    <row r="161" spans="7:13" x14ac:dyDescent="0.35">
      <c r="G161" s="21"/>
      <c r="H161" s="21"/>
      <c r="I161" s="21"/>
      <c r="J161" s="70"/>
      <c r="K161" s="70"/>
      <c r="L161" s="70"/>
      <c r="M161" s="70"/>
    </row>
    <row r="162" spans="7:13" x14ac:dyDescent="0.35">
      <c r="G162" s="21"/>
      <c r="H162" s="21"/>
      <c r="I162" s="21"/>
      <c r="J162" s="70"/>
      <c r="K162" s="70"/>
      <c r="L162" s="70"/>
      <c r="M162" s="70"/>
    </row>
    <row r="163" spans="7:13" x14ac:dyDescent="0.35">
      <c r="G163" s="21"/>
      <c r="H163" s="21"/>
      <c r="I163" s="21"/>
      <c r="J163" s="70"/>
      <c r="K163" s="70"/>
      <c r="L163" s="70"/>
      <c r="M163" s="70"/>
    </row>
    <row r="164" spans="7:13" x14ac:dyDescent="0.35">
      <c r="G164" s="21"/>
      <c r="H164" s="21"/>
      <c r="I164" s="21"/>
      <c r="J164" s="70"/>
      <c r="K164" s="70"/>
      <c r="L164" s="70"/>
      <c r="M164" s="70"/>
    </row>
    <row r="165" spans="7:13" x14ac:dyDescent="0.35">
      <c r="G165" s="21"/>
      <c r="H165" s="21"/>
      <c r="I165" s="21"/>
      <c r="J165" s="70"/>
      <c r="K165" s="70"/>
      <c r="L165" s="70"/>
      <c r="M165" s="70"/>
    </row>
    <row r="166" spans="7:13" x14ac:dyDescent="0.35">
      <c r="G166" s="21"/>
      <c r="H166" s="21"/>
      <c r="I166" s="21"/>
      <c r="J166" s="70"/>
      <c r="K166" s="70"/>
      <c r="L166" s="70"/>
      <c r="M166" s="70"/>
    </row>
    <row r="167" spans="7:13" x14ac:dyDescent="0.35">
      <c r="G167" s="21"/>
      <c r="H167" s="21"/>
      <c r="I167" s="21"/>
      <c r="J167" s="70"/>
      <c r="K167" s="70"/>
      <c r="L167" s="70"/>
      <c r="M167" s="70"/>
    </row>
    <row r="168" spans="7:13" x14ac:dyDescent="0.35">
      <c r="G168" s="21"/>
      <c r="H168" s="21"/>
      <c r="I168" s="21"/>
      <c r="J168" s="70"/>
      <c r="K168" s="70"/>
      <c r="L168" s="70"/>
      <c r="M168" s="70"/>
    </row>
    <row r="169" spans="7:13" x14ac:dyDescent="0.35">
      <c r="G169" s="21"/>
      <c r="H169" s="21"/>
      <c r="I169" s="21"/>
      <c r="J169" s="70"/>
      <c r="K169" s="70"/>
      <c r="L169" s="70"/>
      <c r="M169" s="70"/>
    </row>
    <row r="170" spans="7:13" x14ac:dyDescent="0.35">
      <c r="G170" s="21"/>
      <c r="H170" s="21"/>
      <c r="I170" s="21"/>
      <c r="J170" s="70"/>
      <c r="K170" s="70"/>
      <c r="L170" s="70"/>
      <c r="M170" s="70"/>
    </row>
    <row r="171" spans="7:13" x14ac:dyDescent="0.35">
      <c r="G171" s="21"/>
      <c r="H171" s="21"/>
      <c r="I171" s="21"/>
      <c r="J171" s="70"/>
      <c r="K171" s="70"/>
      <c r="L171" s="70"/>
      <c r="M171" s="70"/>
    </row>
    <row r="172" spans="7:13" x14ac:dyDescent="0.35">
      <c r="G172" s="21"/>
      <c r="H172" s="21"/>
      <c r="I172" s="21"/>
      <c r="J172" s="70"/>
      <c r="K172" s="70"/>
      <c r="L172" s="70"/>
      <c r="M172" s="70"/>
    </row>
    <row r="173" spans="7:13" x14ac:dyDescent="0.35">
      <c r="G173" s="21"/>
      <c r="H173" s="21"/>
      <c r="I173" s="21"/>
      <c r="J173" s="70"/>
      <c r="K173" s="70"/>
      <c r="L173" s="70"/>
      <c r="M173" s="70"/>
    </row>
    <row r="174" spans="7:13" x14ac:dyDescent="0.35">
      <c r="G174" s="21"/>
      <c r="H174" s="21"/>
      <c r="I174" s="21"/>
      <c r="J174" s="70"/>
      <c r="K174" s="70"/>
      <c r="L174" s="70"/>
      <c r="M174" s="70"/>
    </row>
  </sheetData>
  <mergeCells count="12">
    <mergeCell ref="B60:D60"/>
    <mergeCell ref="B65:D65"/>
    <mergeCell ref="O21:P21"/>
    <mergeCell ref="D22:D23"/>
    <mergeCell ref="O22:O23"/>
    <mergeCell ref="P22:P23"/>
    <mergeCell ref="K21:M21"/>
    <mergeCell ref="A3:H3"/>
    <mergeCell ref="B10:J10"/>
    <mergeCell ref="B11:J11"/>
    <mergeCell ref="D14:J14"/>
    <mergeCell ref="G21:I21"/>
  </mergeCells>
  <conditionalFormatting sqref="J73:M17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70:J72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0:G72">
    <cfRule type="cellIs" dxfId="7" priority="1" operator="lessThan">
      <formula>0</formula>
    </cfRule>
    <cfRule type="cellIs" dxfId="6" priority="2" operator="greaterThan">
      <formula>0</formula>
    </cfRule>
  </conditionalFormatting>
  <dataValidations count="5">
    <dataValidation type="list" allowBlank="1" showInputMessage="1" showErrorMessage="1" sqref="D24" xr:uid="{1AD76EA2-F0FF-4446-974D-E47B9F6949BE}">
      <formula1>"per device per 30 days, per kWh, per kW, per kVA"</formula1>
    </dataValidation>
    <dataValidation type="list" allowBlank="1" showInputMessage="1" showErrorMessage="1" sqref="D17" xr:uid="{C9D1F2E8-18C8-44A0-91C1-564D0A77AA7E}">
      <formula1>"TOU, non-TOU"</formula1>
    </dataValidation>
    <dataValidation type="list" allowBlank="1" showInputMessage="1" showErrorMessage="1" prompt="Select Charge Unit - per 30 days, per kWh, per kW, per kVA." sqref="D42:D43 D45:D55 D25:D32 D34:D40" xr:uid="{C63D6ACE-3D27-4F61-B3D3-0F332F415881}">
      <formula1>"per 30 days, per kWh, per kW, per kVA"</formula1>
    </dataValidation>
    <dataValidation type="list" allowBlank="1" showInputMessage="1" showErrorMessage="1" sqref="E42:E43 E34:E40 E66 E61 E45:E56 E24:E32" xr:uid="{91D75602-22D2-4597-9648-2FC726C464E9}">
      <formula1>#REF!</formula1>
    </dataValidation>
    <dataValidation type="list" allowBlank="1" showInputMessage="1" showErrorMessage="1" prompt="Select Charge Unit - monthly, per kWh, per kW" sqref="D66 D61 D56" xr:uid="{76EC0F8A-E7B2-46B8-94E8-AADE5BE1AE12}">
      <formula1>"Monthly, per kWh, per kW"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5" fitToHeight="0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10</xdr:col>
                    <xdr:colOff>361950</xdr:colOff>
                    <xdr:row>17</xdr:row>
                    <xdr:rowOff>114300</xdr:rowOff>
                  </from>
                  <to>
                    <xdr:col>17</xdr:col>
                    <xdr:colOff>31750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704850</xdr:colOff>
                    <xdr:row>18</xdr:row>
                    <xdr:rowOff>19050</xdr:rowOff>
                  </from>
                  <to>
                    <xdr:col>10</xdr:col>
                    <xdr:colOff>361950</xdr:colOff>
                    <xdr:row>19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DCFFA-3A59-491F-A5D0-945E8074057E}">
  <sheetPr>
    <pageSetUpPr fitToPage="1"/>
  </sheetPr>
  <dimension ref="A1:S132"/>
  <sheetViews>
    <sheetView zoomScale="60" zoomScaleNormal="60" workbookViewId="0">
      <selection activeCell="D183" sqref="D183"/>
    </sheetView>
  </sheetViews>
  <sheetFormatPr defaultColWidth="9.26953125" defaultRowHeight="14.5" x14ac:dyDescent="0.35"/>
  <cols>
    <col min="1" max="1" width="1.7265625" style="218" customWidth="1"/>
    <col min="2" max="2" width="128.81640625" style="218" customWidth="1"/>
    <col min="3" max="3" width="1.54296875" style="218" customWidth="1"/>
    <col min="4" max="4" width="25.26953125" style="337" bestFit="1" customWidth="1"/>
    <col min="5" max="5" width="1.26953125" style="218" customWidth="1"/>
    <col min="6" max="6" width="0.453125" style="218" customWidth="1"/>
    <col min="7" max="7" width="12.26953125" style="218" bestFit="1" customWidth="1"/>
    <col min="8" max="8" width="12.7265625" style="218" customWidth="1"/>
    <col min="9" max="9" width="11.7265625" style="218" bestFit="1" customWidth="1"/>
    <col min="10" max="10" width="1.26953125" style="218" customWidth="1"/>
    <col min="11" max="11" width="12" style="218" customWidth="1"/>
    <col min="12" max="12" width="8" style="218" bestFit="1" customWidth="1"/>
    <col min="13" max="13" width="14.26953125" style="218" customWidth="1"/>
    <col min="14" max="14" width="1.453125" style="218" customWidth="1"/>
    <col min="15" max="16" width="10" style="218" customWidth="1"/>
    <col min="17" max="17" width="1.26953125" style="218" customWidth="1"/>
    <col min="18" max="18" width="0.7265625" style="218" customWidth="1"/>
    <col min="19" max="19" width="1.26953125" style="218" customWidth="1"/>
    <col min="20" max="20" width="6.54296875" style="218" customWidth="1"/>
    <col min="21" max="16384" width="9.26953125" style="218"/>
  </cols>
  <sheetData>
    <row r="1" spans="1:19" ht="20" x14ac:dyDescent="0.35">
      <c r="A1" s="215"/>
      <c r="B1" s="216"/>
      <c r="C1" s="216"/>
      <c r="D1" s="217"/>
      <c r="E1" s="216"/>
      <c r="F1" s="216"/>
      <c r="G1" s="216"/>
      <c r="H1" s="216"/>
      <c r="I1" s="215"/>
      <c r="J1" s="215"/>
      <c r="N1" s="218">
        <v>1</v>
      </c>
      <c r="O1" s="218">
        <v>2</v>
      </c>
    </row>
    <row r="2" spans="1:19" ht="17.5" x14ac:dyDescent="0.35">
      <c r="A2" s="220"/>
      <c r="B2" s="220"/>
      <c r="C2" s="220"/>
      <c r="D2" s="221"/>
      <c r="E2" s="220"/>
      <c r="F2" s="220"/>
      <c r="G2" s="220"/>
      <c r="H2" s="220"/>
      <c r="I2" s="215"/>
      <c r="J2" s="215"/>
    </row>
    <row r="3" spans="1:19" ht="17.5" x14ac:dyDescent="0.35">
      <c r="A3" s="549"/>
      <c r="B3" s="549"/>
      <c r="C3" s="549"/>
      <c r="D3" s="549"/>
      <c r="E3" s="549"/>
      <c r="F3" s="549"/>
      <c r="G3" s="549"/>
      <c r="H3" s="549"/>
      <c r="I3" s="215"/>
      <c r="J3" s="215"/>
    </row>
    <row r="4" spans="1:19" ht="17.5" x14ac:dyDescent="0.35">
      <c r="A4" s="220"/>
      <c r="B4" s="220"/>
      <c r="C4" s="220"/>
      <c r="D4" s="221"/>
      <c r="E4" s="220"/>
      <c r="F4" s="222"/>
      <c r="G4" s="222"/>
      <c r="H4" s="222"/>
      <c r="I4" s="215"/>
      <c r="J4" s="215"/>
    </row>
    <row r="5" spans="1:19" ht="15.5" x14ac:dyDescent="0.35">
      <c r="A5" s="215"/>
      <c r="B5" s="215"/>
      <c r="C5" s="223"/>
      <c r="D5" s="224"/>
      <c r="E5" s="223"/>
      <c r="F5" s="215"/>
      <c r="G5" s="215"/>
      <c r="H5" s="215"/>
      <c r="I5" s="215"/>
      <c r="J5" s="215"/>
      <c r="L5" s="7"/>
      <c r="M5" s="7"/>
      <c r="N5" s="7"/>
      <c r="O5" s="7"/>
      <c r="P5" s="7"/>
      <c r="Q5" s="7"/>
    </row>
    <row r="6" spans="1:19" x14ac:dyDescent="0.35">
      <c r="A6" s="215"/>
      <c r="B6" s="215"/>
      <c r="C6" s="215"/>
      <c r="D6" s="225"/>
      <c r="E6" s="215"/>
      <c r="F6" s="215"/>
      <c r="G6" s="215"/>
      <c r="H6" s="215"/>
      <c r="I6" s="215"/>
      <c r="J6" s="215"/>
      <c r="L6" s="7"/>
      <c r="M6" s="7"/>
      <c r="N6" s="7"/>
      <c r="O6" s="7"/>
      <c r="P6" s="7"/>
      <c r="Q6" s="7"/>
    </row>
    <row r="7" spans="1:19" x14ac:dyDescent="0.35">
      <c r="A7" s="215"/>
      <c r="B7" s="215"/>
      <c r="C7" s="215"/>
      <c r="D7" s="225"/>
      <c r="E7" s="215"/>
      <c r="F7" s="215"/>
      <c r="G7" s="215"/>
      <c r="H7" s="215"/>
      <c r="I7" s="215"/>
      <c r="J7" s="215"/>
      <c r="L7" s="7"/>
      <c r="M7" s="7"/>
      <c r="N7" s="7"/>
      <c r="O7" s="7"/>
      <c r="P7" s="7"/>
      <c r="Q7" s="7"/>
    </row>
    <row r="8" spans="1:19" x14ac:dyDescent="0.35">
      <c r="A8" s="226"/>
      <c r="B8" s="215"/>
      <c r="C8" s="215"/>
      <c r="D8" s="225"/>
      <c r="E8" s="215"/>
      <c r="F8" s="215"/>
      <c r="G8" s="215"/>
      <c r="H8" s="215"/>
      <c r="I8" s="215"/>
      <c r="J8" s="215"/>
      <c r="L8" s="7"/>
      <c r="M8" s="7"/>
      <c r="N8" s="7"/>
      <c r="O8" s="7"/>
      <c r="P8" s="7"/>
      <c r="Q8" s="7"/>
    </row>
    <row r="9" spans="1:19" x14ac:dyDescent="0.35">
      <c r="A9" s="227"/>
      <c r="B9" s="227"/>
      <c r="C9" s="227"/>
      <c r="D9" s="228"/>
      <c r="E9" s="227"/>
      <c r="F9" s="227"/>
      <c r="G9" s="227"/>
      <c r="H9" s="227"/>
      <c r="L9" s="7"/>
      <c r="M9" s="7"/>
      <c r="N9" s="7"/>
      <c r="O9" s="7"/>
      <c r="P9" s="7"/>
      <c r="Q9" s="7"/>
    </row>
    <row r="10" spans="1:19" ht="18" x14ac:dyDescent="0.4">
      <c r="A10" s="227"/>
      <c r="B10" s="550" t="s">
        <v>0</v>
      </c>
      <c r="C10" s="550"/>
      <c r="D10" s="550"/>
      <c r="E10" s="550"/>
      <c r="F10" s="550"/>
      <c r="G10" s="550"/>
      <c r="H10" s="550"/>
      <c r="I10" s="550"/>
      <c r="J10" s="550"/>
      <c r="L10" s="7"/>
      <c r="M10" s="7"/>
      <c r="N10" s="7"/>
      <c r="O10" s="7"/>
      <c r="P10" s="7"/>
      <c r="Q10" s="7"/>
    </row>
    <row r="11" spans="1:19" ht="18" x14ac:dyDescent="0.4">
      <c r="A11" s="227"/>
      <c r="B11" s="550" t="s">
        <v>1</v>
      </c>
      <c r="C11" s="550"/>
      <c r="D11" s="550"/>
      <c r="E11" s="550"/>
      <c r="F11" s="550"/>
      <c r="G11" s="550"/>
      <c r="H11" s="550"/>
      <c r="I11" s="550"/>
      <c r="J11" s="550"/>
      <c r="L11" s="7"/>
      <c r="M11" s="7"/>
      <c r="N11" s="7"/>
      <c r="O11" s="7"/>
      <c r="P11" s="7"/>
      <c r="Q11" s="7"/>
    </row>
    <row r="12" spans="1:19" x14ac:dyDescent="0.35">
      <c r="A12" s="227"/>
      <c r="B12" s="227"/>
      <c r="C12" s="227"/>
      <c r="D12" s="228"/>
      <c r="E12" s="227"/>
      <c r="F12" s="227"/>
      <c r="G12" s="227"/>
      <c r="H12" s="227"/>
      <c r="L12" s="7"/>
      <c r="M12" s="7"/>
      <c r="N12" s="7"/>
      <c r="O12" s="7"/>
      <c r="P12" s="7"/>
      <c r="Q12" s="7"/>
    </row>
    <row r="13" spans="1:19" x14ac:dyDescent="0.35">
      <c r="A13" s="227"/>
      <c r="B13" s="227"/>
      <c r="C13" s="227"/>
      <c r="D13" s="228"/>
      <c r="E13" s="227"/>
      <c r="F13" s="227"/>
      <c r="G13" s="227"/>
      <c r="H13" s="227"/>
      <c r="L13" s="7"/>
      <c r="M13" s="7"/>
      <c r="N13" s="7"/>
      <c r="O13" s="7"/>
      <c r="P13" s="7"/>
      <c r="Q13" s="7"/>
    </row>
    <row r="14" spans="1:19" ht="15.5" x14ac:dyDescent="0.35">
      <c r="A14" s="227"/>
      <c r="B14" s="229" t="s">
        <v>2</v>
      </c>
      <c r="C14" s="227"/>
      <c r="D14" s="551" t="s">
        <v>90</v>
      </c>
      <c r="E14" s="551"/>
      <c r="F14" s="551"/>
      <c r="G14" s="551"/>
      <c r="H14" s="551"/>
      <c r="I14" s="551"/>
      <c r="J14" s="551"/>
      <c r="M14" s="477"/>
    </row>
    <row r="15" spans="1:19" ht="15.5" x14ac:dyDescent="0.35">
      <c r="A15" s="227"/>
      <c r="B15" s="230"/>
      <c r="C15" s="227"/>
      <c r="D15" s="231"/>
      <c r="E15" s="231"/>
      <c r="F15" s="232"/>
      <c r="G15" s="232"/>
      <c r="H15" s="232"/>
      <c r="I15" s="232"/>
      <c r="J15" s="232"/>
      <c r="K15" s="233"/>
      <c r="L15" s="233"/>
      <c r="M15" s="232"/>
      <c r="N15" s="233"/>
      <c r="O15" s="233"/>
      <c r="P15" s="233"/>
      <c r="Q15" s="233"/>
      <c r="R15" s="233"/>
      <c r="S15" s="233"/>
    </row>
    <row r="16" spans="1:19" ht="15.5" x14ac:dyDescent="0.35">
      <c r="A16" s="227"/>
      <c r="B16" s="229" t="s">
        <v>4</v>
      </c>
      <c r="C16" s="227"/>
      <c r="D16" s="234" t="s">
        <v>68</v>
      </c>
      <c r="E16" s="231"/>
      <c r="F16" s="232"/>
      <c r="G16" s="478" t="s">
        <v>91</v>
      </c>
      <c r="H16" s="232"/>
      <c r="I16" s="235"/>
      <c r="J16" s="232"/>
      <c r="K16" s="236"/>
      <c r="L16" s="233"/>
      <c r="M16" s="235"/>
      <c r="N16" s="233"/>
      <c r="O16" s="237"/>
      <c r="P16" s="238"/>
      <c r="Q16" s="233"/>
      <c r="R16" s="233"/>
      <c r="S16" s="233"/>
    </row>
    <row r="17" spans="1:18" ht="15.5" x14ac:dyDescent="0.35">
      <c r="A17" s="227"/>
      <c r="B17" s="230"/>
      <c r="C17" s="227"/>
      <c r="D17" s="231"/>
      <c r="E17" s="231"/>
      <c r="F17" s="231"/>
      <c r="G17" s="429">
        <v>1</v>
      </c>
      <c r="H17" s="427" t="s">
        <v>92</v>
      </c>
      <c r="I17" s="231"/>
      <c r="J17" s="231"/>
    </row>
    <row r="18" spans="1:18" x14ac:dyDescent="0.35">
      <c r="A18" s="227"/>
      <c r="B18" s="239"/>
      <c r="C18" s="227"/>
      <c r="D18" s="240" t="s">
        <v>6</v>
      </c>
      <c r="E18" s="241"/>
      <c r="F18" s="227"/>
      <c r="G18" s="429">
        <v>285</v>
      </c>
      <c r="H18" s="241" t="s">
        <v>7</v>
      </c>
      <c r="I18" s="227"/>
      <c r="J18" s="227"/>
    </row>
    <row r="19" spans="1:18" x14ac:dyDescent="0.35">
      <c r="A19" s="227"/>
      <c r="B19" s="472"/>
      <c r="C19" s="227"/>
      <c r="E19" s="227"/>
      <c r="F19" s="227"/>
      <c r="G19" s="227"/>
      <c r="H19" s="227"/>
      <c r="I19" s="227"/>
      <c r="J19" s="227"/>
      <c r="M19" s="430"/>
    </row>
    <row r="20" spans="1:18" s="21" customFormat="1" x14ac:dyDescent="0.35">
      <c r="A20" s="19"/>
      <c r="B20" s="45"/>
      <c r="C20" s="19"/>
      <c r="D20" s="53"/>
      <c r="E20" s="52"/>
      <c r="F20" s="19"/>
      <c r="G20" s="541" t="s">
        <v>8</v>
      </c>
      <c r="H20" s="552"/>
      <c r="I20" s="542"/>
      <c r="J20" s="19"/>
      <c r="K20" s="541" t="s">
        <v>9</v>
      </c>
      <c r="L20" s="552"/>
      <c r="M20" s="542"/>
      <c r="N20" s="19"/>
      <c r="O20" s="541" t="s">
        <v>10</v>
      </c>
      <c r="P20" s="542"/>
      <c r="Q20" s="39"/>
      <c r="R20" s="39"/>
    </row>
    <row r="21" spans="1:18" x14ac:dyDescent="0.35">
      <c r="A21" s="227"/>
      <c r="B21" s="447"/>
      <c r="C21" s="227"/>
      <c r="D21" s="557" t="s">
        <v>11</v>
      </c>
      <c r="E21" s="389"/>
      <c r="F21" s="227"/>
      <c r="G21" s="390" t="s">
        <v>12</v>
      </c>
      <c r="H21" s="391" t="s">
        <v>13</v>
      </c>
      <c r="I21" s="392" t="s">
        <v>14</v>
      </c>
      <c r="J21" s="227"/>
      <c r="K21" s="390" t="s">
        <v>12</v>
      </c>
      <c r="L21" s="391" t="s">
        <v>13</v>
      </c>
      <c r="M21" s="392" t="s">
        <v>14</v>
      </c>
      <c r="N21" s="227"/>
      <c r="O21" s="558" t="s">
        <v>15</v>
      </c>
      <c r="P21" s="559" t="s">
        <v>16</v>
      </c>
      <c r="Q21" s="233"/>
      <c r="R21" s="233"/>
    </row>
    <row r="22" spans="1:18" x14ac:dyDescent="0.35">
      <c r="A22" s="227"/>
      <c r="B22" s="447"/>
      <c r="C22" s="227"/>
      <c r="D22" s="544"/>
      <c r="E22" s="389"/>
      <c r="F22" s="227"/>
      <c r="G22" s="393" t="s">
        <v>17</v>
      </c>
      <c r="H22" s="394"/>
      <c r="I22" s="394" t="s">
        <v>17</v>
      </c>
      <c r="J22" s="227"/>
      <c r="K22" s="393" t="s">
        <v>17</v>
      </c>
      <c r="L22" s="394"/>
      <c r="M22" s="394" t="s">
        <v>17</v>
      </c>
      <c r="N22" s="227"/>
      <c r="O22" s="546"/>
      <c r="P22" s="548"/>
      <c r="Q22" s="233"/>
      <c r="R22" s="233"/>
    </row>
    <row r="23" spans="1:18" x14ac:dyDescent="0.35">
      <c r="A23" s="227"/>
      <c r="B23" s="252" t="s">
        <v>18</v>
      </c>
      <c r="C23" s="253"/>
      <c r="D23" s="254" t="s">
        <v>19</v>
      </c>
      <c r="E23" s="253"/>
      <c r="F23" s="255"/>
      <c r="G23" s="104">
        <v>6.34</v>
      </c>
      <c r="H23" s="479">
        <v>1</v>
      </c>
      <c r="I23" s="265">
        <f t="shared" ref="I23:I33" si="0">H23*G23</f>
        <v>6.34</v>
      </c>
      <c r="J23" s="255"/>
      <c r="K23" s="104">
        <v>6.41</v>
      </c>
      <c r="L23" s="479">
        <v>1</v>
      </c>
      <c r="M23" s="265">
        <f t="shared" ref="M23:M33" si="1">L23*K23</f>
        <v>6.41</v>
      </c>
      <c r="N23" s="255"/>
      <c r="O23" s="259">
        <f t="shared" ref="O23:O27" si="2">M23-I23</f>
        <v>7.0000000000000284E-2</v>
      </c>
      <c r="P23" s="260">
        <f t="shared" ref="P23:P27" si="3">IF(OR(I23=0,M23=0),"",(O23/I23))</f>
        <v>1.1041009463722443E-2</v>
      </c>
      <c r="Q23" s="233"/>
      <c r="R23" s="233"/>
    </row>
    <row r="24" spans="1:18" x14ac:dyDescent="0.35">
      <c r="A24" s="227"/>
      <c r="B24" s="252" t="s">
        <v>93</v>
      </c>
      <c r="C24" s="253"/>
      <c r="D24" s="254" t="s">
        <v>94</v>
      </c>
      <c r="E24" s="253"/>
      <c r="F24" s="255"/>
      <c r="G24" s="104">
        <v>0.66</v>
      </c>
      <c r="H24" s="479">
        <v>1</v>
      </c>
      <c r="I24" s="265">
        <f t="shared" si="0"/>
        <v>0.66</v>
      </c>
      <c r="J24" s="255"/>
      <c r="K24" s="104">
        <v>0.67</v>
      </c>
      <c r="L24" s="479">
        <v>1</v>
      </c>
      <c r="M24" s="265">
        <f t="shared" si="1"/>
        <v>0.67</v>
      </c>
      <c r="N24" s="255"/>
      <c r="O24" s="259">
        <f t="shared" si="2"/>
        <v>1.0000000000000009E-2</v>
      </c>
      <c r="P24" s="260">
        <f t="shared" si="3"/>
        <v>1.5151515151515164E-2</v>
      </c>
      <c r="Q24" s="233"/>
      <c r="R24" s="233"/>
    </row>
    <row r="25" spans="1:18" x14ac:dyDescent="0.35">
      <c r="A25" s="227"/>
      <c r="B25" s="252" t="s">
        <v>22</v>
      </c>
      <c r="C25" s="253"/>
      <c r="D25" s="254" t="s">
        <v>29</v>
      </c>
      <c r="E25" s="253"/>
      <c r="F25" s="255"/>
      <c r="G25" s="348">
        <v>-5.0499999999999998E-3</v>
      </c>
      <c r="H25" s="349">
        <f t="shared" ref="H25:H29" si="4">$G$18</f>
        <v>285</v>
      </c>
      <c r="I25" s="258">
        <f t="shared" si="0"/>
        <v>-1.4392499999999999</v>
      </c>
      <c r="J25" s="255"/>
      <c r="K25" s="348">
        <v>0</v>
      </c>
      <c r="L25" s="349">
        <f t="shared" ref="L25:L29" si="5">$G$18</f>
        <v>285</v>
      </c>
      <c r="M25" s="258">
        <f t="shared" si="1"/>
        <v>0</v>
      </c>
      <c r="N25" s="255"/>
      <c r="O25" s="259">
        <f t="shared" si="2"/>
        <v>1.4392499999999999</v>
      </c>
      <c r="P25" s="260" t="str">
        <f t="shared" si="3"/>
        <v/>
      </c>
      <c r="Q25" s="233"/>
      <c r="R25" s="233"/>
    </row>
    <row r="26" spans="1:18" x14ac:dyDescent="0.35">
      <c r="A26" s="227"/>
      <c r="B26" s="252" t="s">
        <v>23</v>
      </c>
      <c r="C26" s="253"/>
      <c r="D26" s="254" t="s">
        <v>29</v>
      </c>
      <c r="E26" s="253"/>
      <c r="F26" s="255"/>
      <c r="G26" s="348">
        <v>-8.0999999999999996E-4</v>
      </c>
      <c r="H26" s="349">
        <f t="shared" si="4"/>
        <v>285</v>
      </c>
      <c r="I26" s="258">
        <f t="shared" si="0"/>
        <v>-0.23085</v>
      </c>
      <c r="J26" s="255"/>
      <c r="K26" s="348">
        <v>0</v>
      </c>
      <c r="L26" s="349">
        <f t="shared" si="5"/>
        <v>285</v>
      </c>
      <c r="M26" s="258">
        <f t="shared" si="1"/>
        <v>0</v>
      </c>
      <c r="N26" s="255"/>
      <c r="O26" s="259">
        <f t="shared" si="2"/>
        <v>0.23085</v>
      </c>
      <c r="P26" s="260" t="str">
        <f t="shared" si="3"/>
        <v/>
      </c>
      <c r="Q26" s="233"/>
      <c r="R26" s="233"/>
    </row>
    <row r="27" spans="1:18" x14ac:dyDescent="0.35">
      <c r="A27" s="227"/>
      <c r="B27" s="252" t="s">
        <v>24</v>
      </c>
      <c r="C27" s="253"/>
      <c r="D27" s="254" t="s">
        <v>29</v>
      </c>
      <c r="E27" s="253"/>
      <c r="F27" s="255"/>
      <c r="G27" s="348">
        <v>-3.0000000000000001E-5</v>
      </c>
      <c r="H27" s="349">
        <f t="shared" si="4"/>
        <v>285</v>
      </c>
      <c r="I27" s="258">
        <f t="shared" si="0"/>
        <v>-8.5500000000000003E-3</v>
      </c>
      <c r="J27" s="255"/>
      <c r="K27" s="348">
        <v>-3.0000000000000001E-5</v>
      </c>
      <c r="L27" s="349">
        <f t="shared" si="5"/>
        <v>285</v>
      </c>
      <c r="M27" s="258">
        <f t="shared" si="1"/>
        <v>-8.5500000000000003E-3</v>
      </c>
      <c r="N27" s="255"/>
      <c r="O27" s="259">
        <f t="shared" si="2"/>
        <v>0</v>
      </c>
      <c r="P27" s="260">
        <f t="shared" si="3"/>
        <v>0</v>
      </c>
      <c r="Q27" s="233"/>
      <c r="R27" s="233"/>
    </row>
    <row r="28" spans="1:18" x14ac:dyDescent="0.35">
      <c r="A28" s="227"/>
      <c r="B28" s="252" t="s">
        <v>25</v>
      </c>
      <c r="C28" s="253"/>
      <c r="D28" s="254" t="s">
        <v>29</v>
      </c>
      <c r="E28" s="253"/>
      <c r="F28" s="255"/>
      <c r="G28" s="348">
        <v>0</v>
      </c>
      <c r="H28" s="349">
        <f t="shared" si="4"/>
        <v>285</v>
      </c>
      <c r="I28" s="258">
        <f t="shared" si="0"/>
        <v>0</v>
      </c>
      <c r="J28" s="255"/>
      <c r="K28" s="348">
        <v>-4.3E-3</v>
      </c>
      <c r="L28" s="349">
        <f t="shared" si="5"/>
        <v>285</v>
      </c>
      <c r="M28" s="258">
        <f t="shared" si="1"/>
        <v>-1.2255</v>
      </c>
      <c r="N28" s="255"/>
      <c r="O28" s="259">
        <f>M28-I28</f>
        <v>-1.2255</v>
      </c>
      <c r="P28" s="260" t="str">
        <f>IF(OR(I28=0,M28=0),"",(O28/I28))</f>
        <v/>
      </c>
      <c r="Q28" s="233"/>
      <c r="R28" s="233"/>
    </row>
    <row r="29" spans="1:18" x14ac:dyDescent="0.35">
      <c r="A29" s="227"/>
      <c r="B29" s="252" t="s">
        <v>73</v>
      </c>
      <c r="C29" s="253"/>
      <c r="D29" s="254" t="s">
        <v>29</v>
      </c>
      <c r="E29" s="253"/>
      <c r="F29" s="255"/>
      <c r="G29" s="348">
        <v>-8.1999999999999998E-4</v>
      </c>
      <c r="H29" s="349">
        <f t="shared" si="4"/>
        <v>285</v>
      </c>
      <c r="I29" s="258">
        <f t="shared" si="0"/>
        <v>-0.23369999999999999</v>
      </c>
      <c r="J29" s="255"/>
      <c r="K29" s="348">
        <v>-8.1999999999999998E-4</v>
      </c>
      <c r="L29" s="349">
        <f t="shared" si="5"/>
        <v>285</v>
      </c>
      <c r="M29" s="258">
        <f t="shared" si="1"/>
        <v>-0.23369999999999999</v>
      </c>
      <c r="N29" s="255"/>
      <c r="O29" s="259">
        <f>M29-I29</f>
        <v>0</v>
      </c>
      <c r="P29" s="260">
        <f>IF(OR(I29=0,M29=0),"",(O29/I29))</f>
        <v>0</v>
      </c>
      <c r="Q29" s="233"/>
      <c r="R29" s="233"/>
    </row>
    <row r="30" spans="1:18" x14ac:dyDescent="0.35">
      <c r="A30" s="227"/>
      <c r="B30" s="252" t="s">
        <v>27</v>
      </c>
      <c r="C30" s="253"/>
      <c r="D30" s="254" t="s">
        <v>19</v>
      </c>
      <c r="E30" s="253"/>
      <c r="F30" s="255"/>
      <c r="G30" s="256">
        <v>-0.1</v>
      </c>
      <c r="H30" s="257">
        <v>1</v>
      </c>
      <c r="I30" s="258">
        <f t="shared" si="0"/>
        <v>-0.1</v>
      </c>
      <c r="J30" s="255"/>
      <c r="K30" s="256">
        <v>0</v>
      </c>
      <c r="L30" s="257">
        <v>1</v>
      </c>
      <c r="M30" s="258">
        <f t="shared" si="1"/>
        <v>0</v>
      </c>
      <c r="N30" s="255"/>
      <c r="O30" s="259">
        <f t="shared" ref="O30:O56" si="6">M30-I30</f>
        <v>0.1</v>
      </c>
      <c r="P30" s="260" t="str">
        <f t="shared" ref="P30:P56" si="7">IF(OR(I30=0,M30=0),"",(O30/I30))</f>
        <v/>
      </c>
      <c r="Q30" s="233"/>
      <c r="R30" s="233"/>
    </row>
    <row r="31" spans="1:18" x14ac:dyDescent="0.35">
      <c r="A31" s="227"/>
      <c r="B31" s="252" t="s">
        <v>95</v>
      </c>
      <c r="C31" s="253"/>
      <c r="D31" s="254" t="s">
        <v>19</v>
      </c>
      <c r="E31" s="253"/>
      <c r="F31" s="255"/>
      <c r="G31" s="256">
        <v>-0.01</v>
      </c>
      <c r="H31" s="257">
        <v>1</v>
      </c>
      <c r="I31" s="258">
        <f t="shared" si="0"/>
        <v>-0.01</v>
      </c>
      <c r="J31" s="255"/>
      <c r="K31" s="256">
        <v>0</v>
      </c>
      <c r="L31" s="257">
        <v>1</v>
      </c>
      <c r="M31" s="258">
        <f t="shared" si="1"/>
        <v>0</v>
      </c>
      <c r="N31" s="255"/>
      <c r="O31" s="259">
        <f t="shared" si="6"/>
        <v>0.01</v>
      </c>
      <c r="P31" s="260" t="str">
        <f t="shared" si="7"/>
        <v/>
      </c>
      <c r="Q31" s="233"/>
      <c r="R31" s="233"/>
    </row>
    <row r="32" spans="1:18" x14ac:dyDescent="0.35">
      <c r="A32" s="227"/>
      <c r="B32" s="252" t="s">
        <v>27</v>
      </c>
      <c r="C32" s="253"/>
      <c r="D32" s="254" t="s">
        <v>29</v>
      </c>
      <c r="E32" s="253"/>
      <c r="F32" s="255"/>
      <c r="G32" s="348">
        <v>-1.2099999999999999E-3</v>
      </c>
      <c r="H32" s="349">
        <f t="shared" ref="H32" si="8">$G$18</f>
        <v>285</v>
      </c>
      <c r="I32" s="258">
        <f t="shared" si="0"/>
        <v>-0.34484999999999999</v>
      </c>
      <c r="J32" s="255"/>
      <c r="K32" s="348">
        <v>0</v>
      </c>
      <c r="L32" s="349">
        <f t="shared" ref="L32" si="9">$G$18</f>
        <v>285</v>
      </c>
      <c r="M32" s="258">
        <f t="shared" si="1"/>
        <v>0</v>
      </c>
      <c r="N32" s="255"/>
      <c r="O32" s="259">
        <f t="shared" si="6"/>
        <v>0.34484999999999999</v>
      </c>
      <c r="P32" s="260" t="str">
        <f t="shared" si="7"/>
        <v/>
      </c>
      <c r="Q32" s="233"/>
      <c r="R32" s="233"/>
    </row>
    <row r="33" spans="1:19" x14ac:dyDescent="0.35">
      <c r="A33" s="227"/>
      <c r="B33" s="252" t="s">
        <v>28</v>
      </c>
      <c r="C33" s="253"/>
      <c r="D33" s="254" t="s">
        <v>29</v>
      </c>
      <c r="E33" s="253"/>
      <c r="F33" s="255"/>
      <c r="G33" s="263">
        <v>7.9680000000000001E-2</v>
      </c>
      <c r="H33" s="349">
        <f t="shared" ref="H33" si="10">+$G$18</f>
        <v>285</v>
      </c>
      <c r="I33" s="265">
        <f t="shared" si="0"/>
        <v>22.7088</v>
      </c>
      <c r="J33" s="255"/>
      <c r="K33" s="263">
        <v>8.0619999999999997E-2</v>
      </c>
      <c r="L33" s="349">
        <f t="shared" ref="L33" si="11">+$G$18</f>
        <v>285</v>
      </c>
      <c r="M33" s="265">
        <f t="shared" si="1"/>
        <v>22.976699999999997</v>
      </c>
      <c r="N33" s="255"/>
      <c r="O33" s="259">
        <f t="shared" si="6"/>
        <v>0.26789999999999736</v>
      </c>
      <c r="P33" s="260">
        <f t="shared" si="7"/>
        <v>1.1797188755019963E-2</v>
      </c>
      <c r="Q33" s="233"/>
      <c r="R33" s="233"/>
    </row>
    <row r="34" spans="1:19" x14ac:dyDescent="0.35">
      <c r="A34" s="227"/>
      <c r="B34" s="156" t="s">
        <v>31</v>
      </c>
      <c r="C34" s="395"/>
      <c r="D34" s="396"/>
      <c r="E34" s="395"/>
      <c r="F34" s="397"/>
      <c r="G34" s="398"/>
      <c r="H34" s="399"/>
      <c r="I34" s="400">
        <f>SUM(I23:I33)</f>
        <v>27.3416</v>
      </c>
      <c r="J34" s="255"/>
      <c r="K34" s="398"/>
      <c r="L34" s="399"/>
      <c r="M34" s="400">
        <f>SUM(M23:M33)</f>
        <v>28.588949999999997</v>
      </c>
      <c r="N34" s="255"/>
      <c r="O34" s="401">
        <f t="shared" si="6"/>
        <v>1.2473499999999973</v>
      </c>
      <c r="P34" s="402">
        <f t="shared" si="7"/>
        <v>4.5620958539368484E-2</v>
      </c>
      <c r="Q34" s="233"/>
      <c r="R34" s="233"/>
    </row>
    <row r="35" spans="1:19" ht="15" customHeight="1" x14ac:dyDescent="0.35">
      <c r="A35" s="227"/>
      <c r="B35" s="71" t="s">
        <v>32</v>
      </c>
      <c r="C35" s="253"/>
      <c r="D35" s="254" t="s">
        <v>29</v>
      </c>
      <c r="E35" s="253"/>
      <c r="F35" s="255"/>
      <c r="G35" s="474">
        <f>+$G$53</f>
        <v>9.8000000000000004E-2</v>
      </c>
      <c r="H35" s="264">
        <f>$G$18*(1+G64)-$G$18</f>
        <v>8.4075000000000273</v>
      </c>
      <c r="I35" s="258">
        <f>H35*G35</f>
        <v>0.82393500000000275</v>
      </c>
      <c r="J35" s="255"/>
      <c r="K35" s="474">
        <f>+$G$53</f>
        <v>9.8000000000000004E-2</v>
      </c>
      <c r="L35" s="264">
        <f>$G$18*(1+K64)-$G$18</f>
        <v>8.4075000000000273</v>
      </c>
      <c r="M35" s="258">
        <f>L35*K35</f>
        <v>0.82393500000000275</v>
      </c>
      <c r="N35" s="255"/>
      <c r="O35" s="259">
        <f t="shared" si="6"/>
        <v>0</v>
      </c>
      <c r="P35" s="260">
        <f t="shared" si="7"/>
        <v>0</v>
      </c>
      <c r="Q35" s="233"/>
      <c r="R35" s="233"/>
    </row>
    <row r="36" spans="1:19" s="21" customFormat="1" ht="15" customHeight="1" x14ac:dyDescent="0.35">
      <c r="A36" s="19"/>
      <c r="B36" s="77" t="s">
        <v>33</v>
      </c>
      <c r="C36" s="60"/>
      <c r="D36" s="61" t="s">
        <v>29</v>
      </c>
      <c r="E36" s="60"/>
      <c r="F36" s="27"/>
      <c r="G36" s="88">
        <v>2.7E-4</v>
      </c>
      <c r="H36" s="76">
        <f>+$G$18</f>
        <v>285</v>
      </c>
      <c r="I36" s="74">
        <f>H36*G36</f>
        <v>7.6950000000000005E-2</v>
      </c>
      <c r="J36" s="255"/>
      <c r="K36" s="88"/>
      <c r="L36" s="89"/>
      <c r="M36" s="258">
        <f t="shared" ref="M36:M41" si="12">L36*K36</f>
        <v>0</v>
      </c>
      <c r="N36" s="255"/>
      <c r="O36" s="259">
        <f t="shared" si="6"/>
        <v>-7.6950000000000005E-2</v>
      </c>
      <c r="P36" s="260" t="str">
        <f t="shared" si="7"/>
        <v/>
      </c>
      <c r="Q36" s="68"/>
      <c r="R36" s="68"/>
      <c r="S36" s="69"/>
    </row>
    <row r="37" spans="1:19" s="21" customFormat="1" ht="15" customHeight="1" x14ac:dyDescent="0.35">
      <c r="A37" s="19"/>
      <c r="B37" s="77" t="s">
        <v>34</v>
      </c>
      <c r="C37" s="60"/>
      <c r="D37" s="61" t="s">
        <v>29</v>
      </c>
      <c r="E37" s="60"/>
      <c r="F37" s="27"/>
      <c r="G37" s="88">
        <v>4.0000000000000002E-4</v>
      </c>
      <c r="H37" s="76">
        <f>+$G$18</f>
        <v>285</v>
      </c>
      <c r="I37" s="74">
        <f t="shared" ref="I37" si="13">H37*G37</f>
        <v>0.114</v>
      </c>
      <c r="J37" s="255"/>
      <c r="K37" s="88"/>
      <c r="L37" s="89"/>
      <c r="M37" s="258">
        <f t="shared" si="12"/>
        <v>0</v>
      </c>
      <c r="N37" s="255"/>
      <c r="O37" s="259">
        <f t="shared" si="6"/>
        <v>-0.114</v>
      </c>
      <c r="P37" s="260" t="str">
        <f t="shared" si="7"/>
        <v/>
      </c>
      <c r="Q37" s="68"/>
      <c r="R37" s="68"/>
      <c r="S37" s="69"/>
    </row>
    <row r="38" spans="1:19" s="21" customFormat="1" ht="15" customHeight="1" x14ac:dyDescent="0.35">
      <c r="A38" s="19"/>
      <c r="B38" s="77" t="s">
        <v>35</v>
      </c>
      <c r="C38" s="60"/>
      <c r="D38" s="61" t="s">
        <v>29</v>
      </c>
      <c r="E38" s="60"/>
      <c r="F38" s="27"/>
      <c r="G38" s="88">
        <v>-9.0000000000000006E-5</v>
      </c>
      <c r="H38" s="76">
        <f>+$G$18</f>
        <v>285</v>
      </c>
      <c r="I38" s="74">
        <f>H38*G38</f>
        <v>-2.5650000000000003E-2</v>
      </c>
      <c r="J38" s="255"/>
      <c r="K38" s="88"/>
      <c r="L38" s="89"/>
      <c r="M38" s="258">
        <f t="shared" si="12"/>
        <v>0</v>
      </c>
      <c r="N38" s="255"/>
      <c r="O38" s="259">
        <f t="shared" si="6"/>
        <v>2.5650000000000003E-2</v>
      </c>
      <c r="P38" s="260" t="str">
        <f t="shared" si="7"/>
        <v/>
      </c>
      <c r="Q38" s="68"/>
      <c r="R38" s="68"/>
      <c r="S38" s="69"/>
    </row>
    <row r="39" spans="1:19" s="21" customFormat="1" ht="15" customHeight="1" x14ac:dyDescent="0.35">
      <c r="A39" s="19"/>
      <c r="B39" s="77" t="s">
        <v>36</v>
      </c>
      <c r="C39" s="60"/>
      <c r="D39" s="61" t="s">
        <v>29</v>
      </c>
      <c r="E39" s="60"/>
      <c r="F39" s="27"/>
      <c r="G39" s="88">
        <v>-2.0000000000000002E-5</v>
      </c>
      <c r="H39" s="76">
        <f>+$G$18</f>
        <v>285</v>
      </c>
      <c r="I39" s="74">
        <f t="shared" ref="I39:I41" si="14">H39*G39</f>
        <v>-5.7000000000000002E-3</v>
      </c>
      <c r="J39" s="255"/>
      <c r="K39" s="88"/>
      <c r="L39" s="89"/>
      <c r="M39" s="258">
        <f t="shared" si="12"/>
        <v>0</v>
      </c>
      <c r="N39" s="255"/>
      <c r="O39" s="259">
        <f t="shared" si="6"/>
        <v>5.7000000000000002E-3</v>
      </c>
      <c r="P39" s="260" t="str">
        <f t="shared" si="7"/>
        <v/>
      </c>
      <c r="Q39" s="68"/>
      <c r="R39" s="68"/>
      <c r="S39" s="69"/>
    </row>
    <row r="40" spans="1:19" s="21" customFormat="1" ht="15" customHeight="1" x14ac:dyDescent="0.35">
      <c r="A40" s="19"/>
      <c r="B40" s="77" t="s">
        <v>37</v>
      </c>
      <c r="C40" s="60"/>
      <c r="D40" s="61" t="s">
        <v>29</v>
      </c>
      <c r="E40" s="60"/>
      <c r="F40" s="27"/>
      <c r="G40" s="88">
        <v>2.3900000000000002E-3</v>
      </c>
      <c r="H40" s="76">
        <v>0</v>
      </c>
      <c r="I40" s="74">
        <f t="shared" si="14"/>
        <v>0</v>
      </c>
      <c r="J40" s="255"/>
      <c r="K40" s="88"/>
      <c r="L40" s="89"/>
      <c r="M40" s="258">
        <f t="shared" si="12"/>
        <v>0</v>
      </c>
      <c r="N40" s="255"/>
      <c r="O40" s="259">
        <f t="shared" si="6"/>
        <v>0</v>
      </c>
      <c r="P40" s="260" t="str">
        <f t="shared" si="7"/>
        <v/>
      </c>
      <c r="Q40" s="68"/>
      <c r="R40" s="68"/>
      <c r="S40" s="69"/>
    </row>
    <row r="41" spans="1:19" s="21" customFormat="1" ht="15" customHeight="1" x14ac:dyDescent="0.35">
      <c r="A41" s="19"/>
      <c r="B41" s="77" t="s">
        <v>38</v>
      </c>
      <c r="C41" s="60"/>
      <c r="D41" s="61" t="s">
        <v>29</v>
      </c>
      <c r="E41" s="60"/>
      <c r="F41" s="27"/>
      <c r="G41" s="88">
        <v>-1.5900000000000001E-3</v>
      </c>
      <c r="H41" s="76">
        <v>0</v>
      </c>
      <c r="I41" s="74">
        <f t="shared" si="14"/>
        <v>0</v>
      </c>
      <c r="J41" s="255"/>
      <c r="K41" s="88"/>
      <c r="L41" s="89"/>
      <c r="M41" s="258">
        <f t="shared" si="12"/>
        <v>0</v>
      </c>
      <c r="N41" s="255"/>
      <c r="O41" s="259">
        <f t="shared" si="6"/>
        <v>0</v>
      </c>
      <c r="P41" s="260" t="str">
        <f t="shared" si="7"/>
        <v/>
      </c>
      <c r="Q41" s="68"/>
      <c r="R41" s="68"/>
      <c r="S41" s="69"/>
    </row>
    <row r="42" spans="1:19" x14ac:dyDescent="0.35">
      <c r="A42" s="227"/>
      <c r="B42" s="277" t="s">
        <v>39</v>
      </c>
      <c r="C42" s="404"/>
      <c r="D42" s="405"/>
      <c r="E42" s="404"/>
      <c r="F42" s="397"/>
      <c r="G42" s="406"/>
      <c r="H42" s="407"/>
      <c r="I42" s="408">
        <f>SUM(I35:I41)+I34</f>
        <v>28.325135000000003</v>
      </c>
      <c r="J42" s="255"/>
      <c r="K42" s="406"/>
      <c r="L42" s="407"/>
      <c r="M42" s="408">
        <f>SUM(M35:M41)+M34</f>
        <v>29.412884999999999</v>
      </c>
      <c r="N42" s="255"/>
      <c r="O42" s="401">
        <f t="shared" si="6"/>
        <v>1.0877499999999962</v>
      </c>
      <c r="P42" s="402">
        <f t="shared" si="7"/>
        <v>3.8402288285651461E-2</v>
      </c>
      <c r="Q42" s="233"/>
      <c r="R42" s="233"/>
    </row>
    <row r="43" spans="1:19" x14ac:dyDescent="0.35">
      <c r="A43" s="227"/>
      <c r="B43" s="283" t="s">
        <v>96</v>
      </c>
      <c r="C43" s="255"/>
      <c r="D43" s="254" t="s">
        <v>29</v>
      </c>
      <c r="E43" s="255"/>
      <c r="F43" s="255"/>
      <c r="G43" s="263">
        <v>4.9699999999999996E-3</v>
      </c>
      <c r="H43" s="284">
        <f>$G$18*(1+G64)</f>
        <v>293.40750000000003</v>
      </c>
      <c r="I43" s="265">
        <f>H43*G43</f>
        <v>1.4582352750000001</v>
      </c>
      <c r="J43" s="255"/>
      <c r="K43" s="263">
        <v>6.3059405246676369E-3</v>
      </c>
      <c r="L43" s="480">
        <f>$G$18*(1+K64)</f>
        <v>293.40750000000003</v>
      </c>
      <c r="M43" s="265">
        <f>L43*K43</f>
        <v>1.8502102444914199</v>
      </c>
      <c r="N43" s="255"/>
      <c r="O43" s="259">
        <f t="shared" si="6"/>
        <v>0.39197496949141986</v>
      </c>
      <c r="P43" s="260">
        <f t="shared" si="7"/>
        <v>0.26880091039590293</v>
      </c>
      <c r="Q43" s="233"/>
      <c r="R43" s="233"/>
    </row>
    <row r="44" spans="1:19" x14ac:dyDescent="0.35">
      <c r="A44" s="227"/>
      <c r="B44" s="285" t="s">
        <v>97</v>
      </c>
      <c r="C44" s="255"/>
      <c r="D44" s="254" t="s">
        <v>29</v>
      </c>
      <c r="E44" s="255"/>
      <c r="F44" s="255"/>
      <c r="G44" s="263">
        <v>4.1799999999999997E-3</v>
      </c>
      <c r="H44" s="349">
        <f>+H43</f>
        <v>293.40750000000003</v>
      </c>
      <c r="I44" s="265">
        <f>H44*G44</f>
        <v>1.22644335</v>
      </c>
      <c r="J44" s="255"/>
      <c r="K44" s="263">
        <v>4.37729407398305E-3</v>
      </c>
      <c r="L44" s="481">
        <f>+L43</f>
        <v>293.40750000000003</v>
      </c>
      <c r="M44" s="265">
        <f>L44*K44</f>
        <v>1.2843309110121819</v>
      </c>
      <c r="N44" s="255"/>
      <c r="O44" s="259">
        <f t="shared" si="6"/>
        <v>5.7887561012181843E-2</v>
      </c>
      <c r="P44" s="260">
        <f t="shared" si="7"/>
        <v>4.719953923039482E-2</v>
      </c>
      <c r="Q44" s="233"/>
      <c r="R44" s="233"/>
    </row>
    <row r="45" spans="1:19" x14ac:dyDescent="0.35">
      <c r="A45" s="227"/>
      <c r="B45" s="277" t="s">
        <v>42</v>
      </c>
      <c r="C45" s="395"/>
      <c r="D45" s="409"/>
      <c r="E45" s="395"/>
      <c r="F45" s="410"/>
      <c r="G45" s="411"/>
      <c r="H45" s="406"/>
      <c r="I45" s="408">
        <f>SUM(I42:I44)</f>
        <v>31.009813625000003</v>
      </c>
      <c r="J45" s="255"/>
      <c r="K45" s="411"/>
      <c r="L45" s="406"/>
      <c r="M45" s="408">
        <f>SUM(M42:M44)</f>
        <v>32.547426155503601</v>
      </c>
      <c r="N45" s="255"/>
      <c r="O45" s="401">
        <f t="shared" si="6"/>
        <v>1.5376125305035977</v>
      </c>
      <c r="P45" s="402">
        <f t="shared" si="7"/>
        <v>4.9584707250996819E-2</v>
      </c>
      <c r="Q45" s="233"/>
      <c r="R45" s="233"/>
    </row>
    <row r="46" spans="1:19" x14ac:dyDescent="0.35">
      <c r="A46" s="227"/>
      <c r="B46" s="285" t="s">
        <v>62</v>
      </c>
      <c r="C46" s="255"/>
      <c r="D46" s="254" t="s">
        <v>29</v>
      </c>
      <c r="E46" s="255"/>
      <c r="F46" s="255"/>
      <c r="G46" s="290">
        <v>3.0000000000000001E-3</v>
      </c>
      <c r="H46" s="349">
        <f>+H43</f>
        <v>293.40750000000003</v>
      </c>
      <c r="I46" s="265">
        <f t="shared" ref="I46:I56" si="15">H46*G46</f>
        <v>0.88022250000000013</v>
      </c>
      <c r="J46" s="255"/>
      <c r="K46" s="290">
        <v>3.0000000000000001E-3</v>
      </c>
      <c r="L46" s="481">
        <f>+L43</f>
        <v>293.40750000000003</v>
      </c>
      <c r="M46" s="265">
        <f t="shared" ref="M46:M56" si="16">L46*K46</f>
        <v>0.88022250000000013</v>
      </c>
      <c r="N46" s="255"/>
      <c r="O46" s="259">
        <f t="shared" si="6"/>
        <v>0</v>
      </c>
      <c r="P46" s="260">
        <f t="shared" si="7"/>
        <v>0</v>
      </c>
      <c r="Q46" s="233"/>
      <c r="R46" s="233"/>
    </row>
    <row r="47" spans="1:19" x14ac:dyDescent="0.35">
      <c r="A47" s="227"/>
      <c r="B47" s="285" t="s">
        <v>63</v>
      </c>
      <c r="C47" s="255"/>
      <c r="D47" s="254" t="s">
        <v>29</v>
      </c>
      <c r="E47" s="255"/>
      <c r="F47" s="255"/>
      <c r="G47" s="290">
        <v>5.0000000000000001E-4</v>
      </c>
      <c r="H47" s="349">
        <f>+H43</f>
        <v>293.40750000000003</v>
      </c>
      <c r="I47" s="265">
        <f t="shared" si="15"/>
        <v>0.14670375000000002</v>
      </c>
      <c r="J47" s="255"/>
      <c r="K47" s="290">
        <v>5.0000000000000001E-4</v>
      </c>
      <c r="L47" s="481">
        <f>+L43</f>
        <v>293.40750000000003</v>
      </c>
      <c r="M47" s="265">
        <f t="shared" si="16"/>
        <v>0.14670375000000002</v>
      </c>
      <c r="N47" s="255"/>
      <c r="O47" s="259">
        <f t="shared" si="6"/>
        <v>0</v>
      </c>
      <c r="P47" s="260">
        <f t="shared" si="7"/>
        <v>0</v>
      </c>
      <c r="Q47" s="233"/>
      <c r="R47" s="233"/>
    </row>
    <row r="48" spans="1:19" x14ac:dyDescent="0.35">
      <c r="A48" s="227"/>
      <c r="B48" s="285" t="s">
        <v>45</v>
      </c>
      <c r="C48" s="255"/>
      <c r="D48" s="254" t="s">
        <v>29</v>
      </c>
      <c r="E48" s="255"/>
      <c r="F48" s="255"/>
      <c r="G48" s="290">
        <v>4.0000000000000002E-4</v>
      </c>
      <c r="H48" s="349">
        <f>+H43</f>
        <v>293.40750000000003</v>
      </c>
      <c r="I48" s="265">
        <f t="shared" si="15"/>
        <v>0.11736300000000002</v>
      </c>
      <c r="J48" s="255"/>
      <c r="K48" s="290">
        <v>4.0000000000000002E-4</v>
      </c>
      <c r="L48" s="481">
        <f>+L43</f>
        <v>293.40750000000003</v>
      </c>
      <c r="M48" s="265">
        <f t="shared" si="16"/>
        <v>0.11736300000000002</v>
      </c>
      <c r="N48" s="255"/>
      <c r="O48" s="259">
        <f t="shared" si="6"/>
        <v>0</v>
      </c>
      <c r="P48" s="260">
        <f t="shared" si="7"/>
        <v>0</v>
      </c>
      <c r="Q48" s="233"/>
      <c r="R48" s="233"/>
    </row>
    <row r="49" spans="1:19" x14ac:dyDescent="0.35">
      <c r="A49" s="227"/>
      <c r="B49" s="253" t="s">
        <v>64</v>
      </c>
      <c r="C49" s="253"/>
      <c r="D49" s="254" t="s">
        <v>19</v>
      </c>
      <c r="E49" s="253"/>
      <c r="F49" s="255"/>
      <c r="G49" s="262">
        <v>0.25</v>
      </c>
      <c r="H49" s="275">
        <v>1</v>
      </c>
      <c r="I49" s="265">
        <f t="shared" si="15"/>
        <v>0.25</v>
      </c>
      <c r="J49" s="255"/>
      <c r="K49" s="262">
        <v>0.25</v>
      </c>
      <c r="L49" s="482">
        <v>1</v>
      </c>
      <c r="M49" s="265">
        <f t="shared" si="16"/>
        <v>0.25</v>
      </c>
      <c r="N49" s="255"/>
      <c r="O49" s="259">
        <f t="shared" si="6"/>
        <v>0</v>
      </c>
      <c r="P49" s="260">
        <f t="shared" si="7"/>
        <v>0</v>
      </c>
      <c r="Q49" s="233"/>
      <c r="R49" s="233"/>
    </row>
    <row r="50" spans="1:19" s="21" customFormat="1" x14ac:dyDescent="0.35">
      <c r="A50" s="19"/>
      <c r="B50" s="60" t="s">
        <v>47</v>
      </c>
      <c r="C50" s="60"/>
      <c r="D50" s="61" t="s">
        <v>29</v>
      </c>
      <c r="E50" s="60"/>
      <c r="F50" s="27"/>
      <c r="G50" s="103">
        <v>8.2000000000000003E-2</v>
      </c>
      <c r="H50" s="89">
        <f>$D$66*$G$18</f>
        <v>182.4</v>
      </c>
      <c r="I50" s="74">
        <f t="shared" si="15"/>
        <v>14.956800000000001</v>
      </c>
      <c r="J50" s="65"/>
      <c r="K50" s="103">
        <v>8.2000000000000003E-2</v>
      </c>
      <c r="L50" s="89">
        <f>$D$66*$G$18</f>
        <v>182.4</v>
      </c>
      <c r="M50" s="74">
        <f t="shared" si="16"/>
        <v>14.956800000000001</v>
      </c>
      <c r="N50" s="65"/>
      <c r="O50" s="66">
        <f t="shared" si="6"/>
        <v>0</v>
      </c>
      <c r="P50" s="67">
        <f t="shared" si="7"/>
        <v>0</v>
      </c>
      <c r="Q50" s="68"/>
      <c r="R50" s="68"/>
      <c r="S50" s="69"/>
    </row>
    <row r="51" spans="1:19" s="21" customFormat="1" x14ac:dyDescent="0.35">
      <c r="A51" s="19"/>
      <c r="B51" s="60" t="s">
        <v>48</v>
      </c>
      <c r="C51" s="60"/>
      <c r="D51" s="61" t="s">
        <v>29</v>
      </c>
      <c r="E51" s="60"/>
      <c r="F51" s="27"/>
      <c r="G51" s="103">
        <v>0.113</v>
      </c>
      <c r="H51" s="89">
        <f>$D$67*$G$18</f>
        <v>51.3</v>
      </c>
      <c r="I51" s="74">
        <f t="shared" si="15"/>
        <v>5.7968999999999999</v>
      </c>
      <c r="J51" s="65"/>
      <c r="K51" s="103">
        <v>0.113</v>
      </c>
      <c r="L51" s="89">
        <f>$D$67*$G$18</f>
        <v>51.3</v>
      </c>
      <c r="M51" s="74">
        <f t="shared" si="16"/>
        <v>5.7968999999999999</v>
      </c>
      <c r="N51" s="65"/>
      <c r="O51" s="66">
        <f t="shared" si="6"/>
        <v>0</v>
      </c>
      <c r="P51" s="67">
        <f t="shared" si="7"/>
        <v>0</v>
      </c>
      <c r="Q51" s="68"/>
      <c r="R51" s="68"/>
      <c r="S51" s="69"/>
    </row>
    <row r="52" spans="1:19" s="21" customFormat="1" x14ac:dyDescent="0.35">
      <c r="A52" s="19"/>
      <c r="B52" s="60" t="s">
        <v>49</v>
      </c>
      <c r="C52" s="60"/>
      <c r="D52" s="61" t="s">
        <v>29</v>
      </c>
      <c r="E52" s="60"/>
      <c r="F52" s="27"/>
      <c r="G52" s="103">
        <v>0.17</v>
      </c>
      <c r="H52" s="89">
        <f>$D$68*$G$18</f>
        <v>51.3</v>
      </c>
      <c r="I52" s="74">
        <f t="shared" si="15"/>
        <v>8.7210000000000001</v>
      </c>
      <c r="J52" s="65"/>
      <c r="K52" s="103">
        <v>0.17</v>
      </c>
      <c r="L52" s="89">
        <f>$D$68*$G$18</f>
        <v>51.3</v>
      </c>
      <c r="M52" s="74">
        <f t="shared" si="16"/>
        <v>8.7210000000000001</v>
      </c>
      <c r="N52" s="65"/>
      <c r="O52" s="66">
        <f t="shared" si="6"/>
        <v>0</v>
      </c>
      <c r="P52" s="67">
        <f t="shared" si="7"/>
        <v>0</v>
      </c>
      <c r="Q52" s="68"/>
      <c r="R52" s="68"/>
      <c r="S52" s="69"/>
    </row>
    <row r="53" spans="1:19" s="21" customFormat="1" x14ac:dyDescent="0.35">
      <c r="A53" s="19"/>
      <c r="B53" s="60" t="s">
        <v>50</v>
      </c>
      <c r="C53" s="60"/>
      <c r="D53" s="61" t="s">
        <v>29</v>
      </c>
      <c r="E53" s="60"/>
      <c r="F53" s="27"/>
      <c r="G53" s="103">
        <v>9.8000000000000004E-2</v>
      </c>
      <c r="H53" s="89">
        <f>IF(AND($N$1=1, $G$18&gt;=750), 750, IF(AND($N$1=1, AND($G$18&lt;750, $G$18&gt;=0)), $G$18, IF(AND($N$1=2, $G$18&gt;=750), 750, IF(AND($N$1=2, AND($G$18&lt;750, $G$18&gt;=0)), $G$18))))</f>
        <v>285</v>
      </c>
      <c r="I53" s="74">
        <f t="shared" si="15"/>
        <v>27.93</v>
      </c>
      <c r="J53" s="65"/>
      <c r="K53" s="103">
        <v>9.8000000000000004E-2</v>
      </c>
      <c r="L53" s="89">
        <f>IF(AND($N$1=1, $G$18&gt;=750), 750, IF(AND($N$1=1, AND($G$18&lt;750, $G$18&gt;=0)), $G$18, IF(AND($N$1=2, $G$18&gt;=750), 750, IF(AND($N$1=2, AND($G$18&lt;750, $G$18&gt;=0)), $G$18))))</f>
        <v>285</v>
      </c>
      <c r="M53" s="74">
        <f t="shared" si="16"/>
        <v>27.93</v>
      </c>
      <c r="N53" s="65"/>
      <c r="O53" s="66">
        <f t="shared" si="6"/>
        <v>0</v>
      </c>
      <c r="P53" s="67">
        <f t="shared" si="7"/>
        <v>0</v>
      </c>
      <c r="Q53" s="68"/>
      <c r="R53" s="68"/>
      <c r="S53" s="69"/>
    </row>
    <row r="54" spans="1:19" s="21" customFormat="1" x14ac:dyDescent="0.35">
      <c r="A54" s="19"/>
      <c r="B54" s="60" t="s">
        <v>51</v>
      </c>
      <c r="C54" s="60"/>
      <c r="D54" s="61" t="s">
        <v>29</v>
      </c>
      <c r="E54" s="60"/>
      <c r="F54" s="27"/>
      <c r="G54" s="103">
        <v>0.115</v>
      </c>
      <c r="H54" s="89">
        <f>IF(AND($N$1=1, $G$18&gt;=750), $G$18-750, IF(AND($N$1=1, AND($G$18&lt;750, $G$18&gt;=0)), 0, IF(AND($N$1=2, $G$18&gt;=750), $G$18-750, IF(AND($N$1=2, AND($G$18&lt;750, $G$18&gt;=0)), 0))))</f>
        <v>0</v>
      </c>
      <c r="I54" s="74">
        <f t="shared" si="15"/>
        <v>0</v>
      </c>
      <c r="J54" s="65"/>
      <c r="K54" s="103">
        <v>0.115</v>
      </c>
      <c r="L54" s="89">
        <f>IF(AND($N$1=1, $G$18&gt;=750), $G$18-750, IF(AND($N$1=1, AND($G$18&lt;750, $G$18&gt;=0)), 0, IF(AND($N$1=2, $G$18&gt;=750), $G$18-750, IF(AND($N$1=2, AND($G$18&lt;750, $G$18&gt;=0)), 0))))</f>
        <v>0</v>
      </c>
      <c r="M54" s="74">
        <f t="shared" si="16"/>
        <v>0</v>
      </c>
      <c r="N54" s="65"/>
      <c r="O54" s="66">
        <f t="shared" si="6"/>
        <v>0</v>
      </c>
      <c r="P54" s="67" t="str">
        <f t="shared" si="7"/>
        <v/>
      </c>
      <c r="Q54" s="68"/>
      <c r="R54" s="68"/>
      <c r="S54" s="69"/>
    </row>
    <row r="55" spans="1:19" s="21" customFormat="1" x14ac:dyDescent="0.35">
      <c r="A55" s="19"/>
      <c r="B55" s="60" t="s">
        <v>52</v>
      </c>
      <c r="C55" s="60"/>
      <c r="D55" s="61" t="s">
        <v>29</v>
      </c>
      <c r="E55" s="60"/>
      <c r="F55" s="27"/>
      <c r="G55" s="103">
        <v>0.26889999999999997</v>
      </c>
      <c r="H55" s="89">
        <v>0</v>
      </c>
      <c r="I55" s="74">
        <f t="shared" si="15"/>
        <v>0</v>
      </c>
      <c r="J55" s="65"/>
      <c r="K55" s="103">
        <v>0.26889999999999997</v>
      </c>
      <c r="L55" s="89">
        <v>0</v>
      </c>
      <c r="M55" s="74">
        <f t="shared" si="16"/>
        <v>0</v>
      </c>
      <c r="N55" s="65"/>
      <c r="O55" s="66">
        <f t="shared" si="6"/>
        <v>0</v>
      </c>
      <c r="P55" s="67" t="str">
        <f t="shared" si="7"/>
        <v/>
      </c>
      <c r="Q55" s="68"/>
      <c r="R55" s="68"/>
      <c r="S55" s="69"/>
    </row>
    <row r="56" spans="1:19" s="21" customFormat="1" ht="15" thickBot="1" x14ac:dyDescent="0.4">
      <c r="A56" s="19"/>
      <c r="B56" s="60" t="s">
        <v>53</v>
      </c>
      <c r="C56" s="60"/>
      <c r="D56" s="61" t="s">
        <v>29</v>
      </c>
      <c r="E56" s="60"/>
      <c r="F56" s="27"/>
      <c r="G56" s="103">
        <v>0.26889999999999997</v>
      </c>
      <c r="H56" s="89">
        <v>0</v>
      </c>
      <c r="I56" s="74">
        <f t="shared" si="15"/>
        <v>0</v>
      </c>
      <c r="J56" s="65"/>
      <c r="K56" s="103">
        <v>0.26889999999999997</v>
      </c>
      <c r="L56" s="89">
        <v>0</v>
      </c>
      <c r="M56" s="74">
        <f t="shared" si="16"/>
        <v>0</v>
      </c>
      <c r="N56" s="65"/>
      <c r="O56" s="66">
        <f t="shared" si="6"/>
        <v>0</v>
      </c>
      <c r="P56" s="67" t="str">
        <f t="shared" si="7"/>
        <v/>
      </c>
      <c r="Q56" s="68"/>
      <c r="R56" s="68"/>
      <c r="S56" s="69"/>
    </row>
    <row r="57" spans="1:19" ht="15" thickBot="1" x14ac:dyDescent="0.4">
      <c r="A57" s="227"/>
      <c r="B57" s="292"/>
      <c r="C57" s="293"/>
      <c r="D57" s="294"/>
      <c r="E57" s="293"/>
      <c r="F57" s="295"/>
      <c r="G57" s="296"/>
      <c r="H57" s="297"/>
      <c r="I57" s="298"/>
      <c r="J57" s="295"/>
      <c r="K57" s="296"/>
      <c r="L57" s="297"/>
      <c r="M57" s="298"/>
      <c r="N57" s="295"/>
      <c r="O57" s="299"/>
      <c r="P57" s="300"/>
      <c r="Q57" s="233"/>
      <c r="R57" s="233"/>
    </row>
    <row r="58" spans="1:19" x14ac:dyDescent="0.35">
      <c r="A58" s="227"/>
      <c r="B58" s="367" t="s">
        <v>65</v>
      </c>
      <c r="C58" s="253"/>
      <c r="D58" s="302"/>
      <c r="E58" s="253"/>
      <c r="F58" s="303"/>
      <c r="G58" s="304"/>
      <c r="H58" s="304"/>
      <c r="I58" s="513">
        <f>SUM(I45:I49,I53)</f>
        <v>60.334102874999999</v>
      </c>
      <c r="J58" s="514"/>
      <c r="K58" s="304"/>
      <c r="L58" s="304"/>
      <c r="M58" s="305">
        <f>SUM(M45:M49,M53)</f>
        <v>61.8717154055036</v>
      </c>
      <c r="N58" s="306"/>
      <c r="O58" s="307">
        <f>M58-I58</f>
        <v>1.5376125305036012</v>
      </c>
      <c r="P58" s="308">
        <f>IF(OR(I58=0,M58=0),"",(O58/I58))</f>
        <v>2.548496550432219E-2</v>
      </c>
      <c r="Q58" s="233"/>
      <c r="R58" s="233"/>
    </row>
    <row r="59" spans="1:19" x14ac:dyDescent="0.35">
      <c r="A59" s="227"/>
      <c r="B59" s="301" t="s">
        <v>55</v>
      </c>
      <c r="C59" s="253"/>
      <c r="D59" s="302"/>
      <c r="E59" s="253"/>
      <c r="F59" s="303"/>
      <c r="G59" s="309">
        <v>-0.189</v>
      </c>
      <c r="H59" s="310"/>
      <c r="I59" s="456">
        <f>I58*G59</f>
        <v>-11.403145443374999</v>
      </c>
      <c r="J59" s="303"/>
      <c r="K59" s="309">
        <f>$G59</f>
        <v>-0.189</v>
      </c>
      <c r="L59" s="310"/>
      <c r="M59" s="259">
        <f>M58*K59</f>
        <v>-11.693754211640181</v>
      </c>
      <c r="N59" s="306"/>
      <c r="O59" s="259">
        <f>M59-I59</f>
        <v>-0.29060876826518189</v>
      </c>
      <c r="P59" s="260">
        <f>IF(OR(I59=0,M59=0),"",(O59/I59))</f>
        <v>2.5484965504322301E-2</v>
      </c>
      <c r="Q59" s="233"/>
      <c r="R59" s="233"/>
    </row>
    <row r="60" spans="1:19" x14ac:dyDescent="0.35">
      <c r="A60" s="227"/>
      <c r="B60" s="441" t="s">
        <v>56</v>
      </c>
      <c r="C60" s="253"/>
      <c r="D60" s="302"/>
      <c r="E60" s="253"/>
      <c r="F60" s="257"/>
      <c r="G60" s="312">
        <v>0.13</v>
      </c>
      <c r="H60" s="257"/>
      <c r="I60" s="456">
        <f>I58*G60</f>
        <v>7.8434333737499999</v>
      </c>
      <c r="J60" s="257"/>
      <c r="K60" s="312">
        <v>0.13</v>
      </c>
      <c r="L60" s="257"/>
      <c r="M60" s="259">
        <f>M58*K60</f>
        <v>8.0433230027154679</v>
      </c>
      <c r="N60" s="313"/>
      <c r="O60" s="259">
        <f>M60-I60</f>
        <v>0.19988962896546791</v>
      </c>
      <c r="P60" s="260">
        <f>IF(OR(I60=0,M60=0),"",(O60/I60))</f>
        <v>2.5484965504322159E-2</v>
      </c>
      <c r="Q60" s="233"/>
      <c r="R60" s="233"/>
    </row>
    <row r="61" spans="1:19" ht="15" thickBot="1" x14ac:dyDescent="0.4">
      <c r="A61" s="227"/>
      <c r="B61" s="555" t="s">
        <v>79</v>
      </c>
      <c r="C61" s="555"/>
      <c r="D61" s="555"/>
      <c r="E61" s="314"/>
      <c r="F61" s="315"/>
      <c r="G61" s="315"/>
      <c r="H61" s="315"/>
      <c r="I61" s="457">
        <f>SUM(I58:I60)</f>
        <v>56.774390805375006</v>
      </c>
      <c r="J61" s="515"/>
      <c r="K61" s="315"/>
      <c r="L61" s="315"/>
      <c r="M61" s="316">
        <f>SUM(M58:M60)</f>
        <v>58.221284196578885</v>
      </c>
      <c r="N61" s="317"/>
      <c r="O61" s="318">
        <f>M61-I61</f>
        <v>1.4468933912038793</v>
      </c>
      <c r="P61" s="319">
        <f>IF(OR(I61=0,M61=0),"",(O61/I61))</f>
        <v>2.548496550432202E-2</v>
      </c>
      <c r="Q61" s="233"/>
      <c r="R61" s="233"/>
    </row>
    <row r="62" spans="1:19" ht="15" thickBot="1" x14ac:dyDescent="0.4">
      <c r="A62" s="320"/>
      <c r="B62" s="440"/>
      <c r="C62" s="361"/>
      <c r="D62" s="362"/>
      <c r="E62" s="361"/>
      <c r="F62" s="363"/>
      <c r="G62" s="382"/>
      <c r="H62" s="364"/>
      <c r="I62" s="298"/>
      <c r="J62" s="381"/>
      <c r="K62" s="296"/>
      <c r="L62" s="364"/>
      <c r="M62" s="365"/>
      <c r="N62" s="381"/>
      <c r="O62" s="366"/>
      <c r="P62" s="300"/>
      <c r="Q62" s="233"/>
      <c r="R62" s="233"/>
    </row>
    <row r="63" spans="1:19" x14ac:dyDescent="0.35">
      <c r="A63" s="227"/>
      <c r="B63" s="227"/>
      <c r="C63" s="227"/>
      <c r="D63" s="228"/>
      <c r="E63" s="227"/>
      <c r="F63" s="227"/>
      <c r="G63" s="227"/>
      <c r="H63" s="227"/>
      <c r="I63" s="243"/>
      <c r="J63" s="227"/>
      <c r="K63" s="483"/>
      <c r="L63" s="483"/>
      <c r="M63" s="484"/>
      <c r="N63" s="483"/>
      <c r="O63" s="483"/>
      <c r="P63" s="485"/>
      <c r="Q63" s="233"/>
      <c r="R63" s="233"/>
    </row>
    <row r="64" spans="1:19" x14ac:dyDescent="0.35">
      <c r="A64" s="227"/>
      <c r="B64" s="241" t="s">
        <v>59</v>
      </c>
      <c r="C64" s="227"/>
      <c r="D64" s="228"/>
      <c r="E64" s="227"/>
      <c r="F64" s="227"/>
      <c r="G64" s="330">
        <v>2.9499999999999998E-2</v>
      </c>
      <c r="H64" s="227"/>
      <c r="I64" s="227"/>
      <c r="J64" s="227"/>
      <c r="K64" s="330">
        <v>2.9499999999999998E-2</v>
      </c>
      <c r="L64" s="227"/>
      <c r="M64" s="227"/>
      <c r="N64" s="227"/>
      <c r="O64" s="227"/>
      <c r="P64" s="460"/>
      <c r="Q64" s="233"/>
      <c r="R64" s="233"/>
    </row>
    <row r="65" spans="4:18" s="21" customFormat="1" x14ac:dyDescent="0.35">
      <c r="D65" s="214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</row>
    <row r="66" spans="4:18" s="21" customFormat="1" x14ac:dyDescent="0.35">
      <c r="D66" s="332">
        <v>0.64</v>
      </c>
      <c r="E66" s="203" t="s">
        <v>47</v>
      </c>
      <c r="F66" s="204"/>
      <c r="G66" s="205"/>
      <c r="H66" s="50"/>
      <c r="I66" s="50"/>
      <c r="J66" s="50"/>
      <c r="K66" s="20"/>
      <c r="L66" s="20"/>
      <c r="M66" s="20"/>
      <c r="N66" s="20"/>
      <c r="O66" s="20"/>
      <c r="P66" s="20"/>
      <c r="Q66" s="20"/>
      <c r="R66" s="70"/>
    </row>
    <row r="67" spans="4:18" s="21" customFormat="1" x14ac:dyDescent="0.35">
      <c r="D67" s="333">
        <v>0.18</v>
      </c>
      <c r="E67" s="207" t="s">
        <v>48</v>
      </c>
      <c r="F67" s="208"/>
      <c r="G67" s="209"/>
      <c r="H67" s="50"/>
      <c r="I67" s="50"/>
      <c r="J67" s="50"/>
      <c r="K67" s="20"/>
      <c r="L67" s="20"/>
      <c r="M67" s="20"/>
      <c r="N67" s="20"/>
      <c r="O67" s="20"/>
      <c r="P67" s="20"/>
      <c r="Q67" s="20"/>
      <c r="R67" s="70"/>
    </row>
    <row r="68" spans="4:18" s="21" customFormat="1" x14ac:dyDescent="0.35">
      <c r="D68" s="334">
        <v>0.18</v>
      </c>
      <c r="E68" s="211" t="s">
        <v>49</v>
      </c>
      <c r="F68" s="212"/>
      <c r="G68" s="213"/>
      <c r="H68" s="50"/>
      <c r="I68" s="50"/>
      <c r="J68" s="50"/>
      <c r="K68" s="20"/>
      <c r="L68" s="20"/>
      <c r="M68" s="20"/>
      <c r="N68" s="20"/>
      <c r="O68" s="20"/>
      <c r="P68" s="20"/>
      <c r="Q68" s="20"/>
      <c r="R68" s="70"/>
    </row>
    <row r="69" spans="4:18" x14ac:dyDescent="0.35">
      <c r="D69" s="486"/>
      <c r="E69" s="21"/>
      <c r="F69" s="21"/>
      <c r="G69" s="21"/>
      <c r="H69" s="21"/>
      <c r="I69" s="21"/>
    </row>
    <row r="70" spans="4:18" x14ac:dyDescent="0.35">
      <c r="D70" s="486"/>
      <c r="E70" s="21"/>
      <c r="F70" s="21"/>
      <c r="G70" s="70"/>
      <c r="H70" s="70"/>
      <c r="I70" s="70"/>
      <c r="J70" s="70"/>
    </row>
    <row r="71" spans="4:18" x14ac:dyDescent="0.35">
      <c r="D71" s="486"/>
      <c r="E71" s="21"/>
      <c r="F71" s="21"/>
      <c r="G71" s="70"/>
      <c r="H71" s="70"/>
      <c r="I71" s="70"/>
      <c r="J71" s="70"/>
    </row>
    <row r="72" spans="4:18" x14ac:dyDescent="0.35">
      <c r="D72" s="486"/>
      <c r="E72" s="21"/>
      <c r="F72" s="21"/>
      <c r="G72" s="70"/>
      <c r="H72" s="70"/>
      <c r="I72" s="70"/>
      <c r="J72" s="70"/>
    </row>
    <row r="73" spans="4:18" x14ac:dyDescent="0.35">
      <c r="D73" s="486"/>
      <c r="E73" s="21"/>
      <c r="F73" s="21"/>
      <c r="G73" s="70"/>
      <c r="H73" s="70"/>
      <c r="I73" s="70"/>
      <c r="J73" s="70"/>
    </row>
    <row r="74" spans="4:18" x14ac:dyDescent="0.35">
      <c r="D74" s="486"/>
      <c r="E74" s="21"/>
      <c r="F74" s="21"/>
      <c r="G74" s="70"/>
      <c r="H74" s="70"/>
      <c r="I74" s="70"/>
      <c r="J74" s="70"/>
    </row>
    <row r="75" spans="4:18" x14ac:dyDescent="0.35">
      <c r="D75" s="486"/>
      <c r="E75" s="21"/>
      <c r="F75" s="21"/>
      <c r="G75" s="70"/>
      <c r="H75" s="70"/>
      <c r="I75" s="70"/>
      <c r="J75" s="70"/>
    </row>
    <row r="76" spans="4:18" x14ac:dyDescent="0.35">
      <c r="D76" s="486"/>
      <c r="E76" s="21"/>
      <c r="F76" s="21"/>
      <c r="G76" s="70"/>
      <c r="H76" s="70"/>
      <c r="I76" s="70"/>
      <c r="J76" s="70"/>
    </row>
    <row r="77" spans="4:18" x14ac:dyDescent="0.35">
      <c r="D77" s="486"/>
      <c r="E77" s="21"/>
      <c r="F77" s="21"/>
      <c r="G77" s="70"/>
      <c r="H77" s="70"/>
      <c r="I77" s="70"/>
      <c r="J77" s="70"/>
    </row>
    <row r="78" spans="4:18" x14ac:dyDescent="0.35">
      <c r="D78" s="486"/>
      <c r="E78" s="21"/>
      <c r="F78" s="21"/>
      <c r="G78" s="70"/>
      <c r="H78" s="70"/>
      <c r="I78" s="70"/>
      <c r="J78" s="70"/>
    </row>
    <row r="79" spans="4:18" x14ac:dyDescent="0.35">
      <c r="D79" s="486"/>
      <c r="E79" s="21"/>
      <c r="F79" s="21"/>
      <c r="G79" s="70"/>
      <c r="H79" s="70"/>
      <c r="I79" s="70"/>
    </row>
    <row r="80" spans="4:18" x14ac:dyDescent="0.35">
      <c r="D80" s="486"/>
      <c r="E80" s="21"/>
      <c r="F80" s="21"/>
      <c r="G80" s="70"/>
      <c r="H80" s="70"/>
      <c r="I80" s="70"/>
    </row>
    <row r="81" spans="2:9" x14ac:dyDescent="0.35">
      <c r="B81" s="476"/>
      <c r="D81" s="486"/>
      <c r="E81" s="21"/>
      <c r="F81" s="21"/>
      <c r="G81" s="70"/>
      <c r="H81" s="70"/>
      <c r="I81" s="70"/>
    </row>
    <row r="82" spans="2:9" x14ac:dyDescent="0.35">
      <c r="B82" s="476"/>
      <c r="D82" s="486"/>
      <c r="E82" s="21"/>
      <c r="F82" s="21"/>
      <c r="G82" s="70"/>
      <c r="H82" s="70"/>
      <c r="I82" s="70"/>
    </row>
    <row r="83" spans="2:9" x14ac:dyDescent="0.35">
      <c r="B83" s="476"/>
      <c r="D83" s="486"/>
      <c r="E83" s="21"/>
      <c r="F83" s="21"/>
      <c r="G83" s="70"/>
      <c r="H83" s="70"/>
      <c r="I83" s="70"/>
    </row>
    <row r="84" spans="2:9" x14ac:dyDescent="0.35">
      <c r="B84" s="476"/>
      <c r="D84" s="486"/>
      <c r="E84" s="21"/>
      <c r="F84" s="21"/>
      <c r="G84" s="70"/>
      <c r="H84" s="70"/>
      <c r="I84" s="70"/>
    </row>
    <row r="85" spans="2:9" x14ac:dyDescent="0.35">
      <c r="B85" s="476"/>
      <c r="D85" s="486"/>
      <c r="E85" s="21"/>
      <c r="F85" s="21"/>
      <c r="G85" s="70"/>
      <c r="H85" s="70"/>
      <c r="I85" s="70"/>
    </row>
    <row r="86" spans="2:9" x14ac:dyDescent="0.35">
      <c r="B86" s="476"/>
      <c r="D86" s="486"/>
      <c r="E86" s="21"/>
      <c r="F86" s="21"/>
      <c r="G86" s="70"/>
      <c r="H86" s="70"/>
      <c r="I86" s="70"/>
    </row>
    <row r="87" spans="2:9" x14ac:dyDescent="0.35">
      <c r="B87" s="476"/>
      <c r="D87" s="486"/>
      <c r="E87" s="21"/>
      <c r="F87" s="21"/>
      <c r="G87" s="70"/>
      <c r="H87" s="70"/>
      <c r="I87" s="70"/>
    </row>
    <row r="88" spans="2:9" x14ac:dyDescent="0.35">
      <c r="B88" s="476"/>
      <c r="D88" s="486"/>
      <c r="E88" s="21"/>
      <c r="F88" s="21"/>
      <c r="G88" s="70"/>
      <c r="H88" s="70"/>
      <c r="I88" s="70"/>
    </row>
    <row r="89" spans="2:9" x14ac:dyDescent="0.35">
      <c r="B89" s="476"/>
      <c r="D89" s="486"/>
      <c r="E89" s="21"/>
      <c r="F89" s="21"/>
      <c r="G89" s="70"/>
      <c r="H89" s="70"/>
      <c r="I89" s="70"/>
    </row>
    <row r="90" spans="2:9" x14ac:dyDescent="0.35">
      <c r="B90" s="476"/>
      <c r="D90" s="486"/>
      <c r="E90" s="21"/>
      <c r="F90" s="21"/>
      <c r="G90" s="70"/>
      <c r="H90" s="70"/>
      <c r="I90" s="70"/>
    </row>
    <row r="91" spans="2:9" x14ac:dyDescent="0.35">
      <c r="B91" s="476"/>
      <c r="D91" s="486"/>
      <c r="E91" s="21"/>
      <c r="F91" s="21"/>
      <c r="G91" s="70"/>
      <c r="H91" s="70"/>
      <c r="I91" s="70"/>
    </row>
    <row r="92" spans="2:9" x14ac:dyDescent="0.35">
      <c r="B92" s="476"/>
      <c r="D92" s="486"/>
      <c r="E92" s="21"/>
      <c r="F92" s="21"/>
      <c r="G92" s="70"/>
      <c r="H92" s="70"/>
      <c r="I92" s="70"/>
    </row>
    <row r="93" spans="2:9" x14ac:dyDescent="0.35">
      <c r="B93" s="476"/>
      <c r="D93" s="486"/>
      <c r="E93" s="21"/>
      <c r="F93" s="21"/>
      <c r="G93" s="70"/>
      <c r="H93" s="70"/>
      <c r="I93" s="70"/>
    </row>
    <row r="94" spans="2:9" x14ac:dyDescent="0.35">
      <c r="B94" s="476"/>
      <c r="D94" s="486"/>
      <c r="E94" s="21"/>
      <c r="F94" s="21"/>
      <c r="G94" s="70"/>
      <c r="H94" s="70"/>
      <c r="I94" s="70"/>
    </row>
    <row r="95" spans="2:9" x14ac:dyDescent="0.35">
      <c r="B95" s="476"/>
      <c r="D95" s="486"/>
      <c r="E95" s="21"/>
      <c r="F95" s="21"/>
      <c r="G95" s="70"/>
      <c r="H95" s="70"/>
      <c r="I95" s="70"/>
    </row>
    <row r="96" spans="2:9" x14ac:dyDescent="0.35">
      <c r="B96" s="476"/>
      <c r="D96" s="486"/>
      <c r="E96" s="21"/>
      <c r="F96" s="21"/>
      <c r="G96" s="70"/>
      <c r="H96" s="70"/>
      <c r="I96" s="70"/>
    </row>
    <row r="97" spans="2:9" x14ac:dyDescent="0.35">
      <c r="B97" s="476"/>
      <c r="D97" s="486"/>
      <c r="E97" s="21"/>
      <c r="F97" s="21"/>
      <c r="G97" s="70"/>
      <c r="H97" s="70"/>
      <c r="I97" s="70"/>
    </row>
    <row r="98" spans="2:9" x14ac:dyDescent="0.35">
      <c r="B98" s="476"/>
      <c r="D98" s="486"/>
      <c r="E98" s="21"/>
      <c r="F98" s="21"/>
      <c r="G98" s="70"/>
      <c r="H98" s="70"/>
      <c r="I98" s="70"/>
    </row>
    <row r="99" spans="2:9" x14ac:dyDescent="0.35">
      <c r="B99" s="476"/>
      <c r="D99" s="486"/>
      <c r="E99" s="21"/>
      <c r="F99" s="21"/>
      <c r="G99" s="70"/>
      <c r="H99" s="70"/>
      <c r="I99" s="70"/>
    </row>
    <row r="100" spans="2:9" x14ac:dyDescent="0.35">
      <c r="D100" s="486"/>
      <c r="E100" s="21"/>
      <c r="F100" s="21"/>
      <c r="G100" s="70"/>
      <c r="H100" s="70"/>
      <c r="I100" s="70"/>
    </row>
    <row r="101" spans="2:9" x14ac:dyDescent="0.35">
      <c r="D101" s="486"/>
      <c r="E101" s="21"/>
      <c r="F101" s="21"/>
      <c r="G101" s="70"/>
      <c r="H101" s="70"/>
      <c r="I101" s="70"/>
    </row>
    <row r="102" spans="2:9" x14ac:dyDescent="0.35">
      <c r="D102" s="486"/>
      <c r="E102" s="21"/>
      <c r="F102" s="21"/>
      <c r="G102" s="70"/>
      <c r="H102" s="70"/>
      <c r="I102" s="70"/>
    </row>
    <row r="103" spans="2:9" x14ac:dyDescent="0.35">
      <c r="D103" s="486"/>
      <c r="E103" s="21"/>
      <c r="F103" s="21"/>
      <c r="G103" s="70"/>
      <c r="H103" s="70"/>
      <c r="I103" s="70"/>
    </row>
    <row r="104" spans="2:9" x14ac:dyDescent="0.35">
      <c r="D104" s="486"/>
      <c r="E104" s="21"/>
      <c r="F104" s="21"/>
      <c r="G104" s="70"/>
      <c r="H104" s="70"/>
      <c r="I104" s="70"/>
    </row>
    <row r="105" spans="2:9" x14ac:dyDescent="0.35">
      <c r="D105" s="486"/>
      <c r="E105" s="21"/>
      <c r="F105" s="21"/>
      <c r="G105" s="70"/>
      <c r="H105" s="70"/>
      <c r="I105" s="70"/>
    </row>
    <row r="106" spans="2:9" x14ac:dyDescent="0.35">
      <c r="D106" s="486"/>
      <c r="E106" s="21"/>
      <c r="F106" s="21"/>
      <c r="G106" s="70"/>
      <c r="H106" s="70"/>
      <c r="I106" s="70"/>
    </row>
    <row r="107" spans="2:9" x14ac:dyDescent="0.35">
      <c r="D107" s="486"/>
      <c r="E107" s="21"/>
      <c r="F107" s="21"/>
      <c r="G107" s="70"/>
      <c r="H107" s="70"/>
      <c r="I107" s="70"/>
    </row>
    <row r="108" spans="2:9" x14ac:dyDescent="0.35">
      <c r="D108" s="486"/>
      <c r="E108" s="21"/>
      <c r="F108" s="21"/>
      <c r="G108" s="70"/>
      <c r="H108" s="70"/>
      <c r="I108" s="70"/>
    </row>
    <row r="109" spans="2:9" x14ac:dyDescent="0.35">
      <c r="D109" s="486"/>
      <c r="E109" s="21"/>
      <c r="F109" s="21"/>
      <c r="G109" s="70"/>
      <c r="H109" s="70"/>
      <c r="I109" s="70"/>
    </row>
    <row r="110" spans="2:9" x14ac:dyDescent="0.35">
      <c r="D110" s="486"/>
      <c r="E110" s="21"/>
      <c r="F110" s="21"/>
      <c r="G110" s="70"/>
      <c r="H110" s="70"/>
      <c r="I110" s="70"/>
    </row>
    <row r="111" spans="2:9" x14ac:dyDescent="0.35">
      <c r="D111" s="486"/>
      <c r="E111" s="21"/>
      <c r="F111" s="21"/>
      <c r="G111" s="70"/>
      <c r="H111" s="70"/>
      <c r="I111" s="70"/>
    </row>
    <row r="112" spans="2:9" x14ac:dyDescent="0.35">
      <c r="D112" s="486"/>
      <c r="E112" s="21"/>
      <c r="F112" s="21"/>
      <c r="G112" s="70"/>
      <c r="H112" s="70"/>
      <c r="I112" s="70"/>
    </row>
    <row r="113" spans="4:9" x14ac:dyDescent="0.35">
      <c r="D113" s="486"/>
      <c r="E113" s="21"/>
      <c r="F113" s="21"/>
      <c r="G113" s="70"/>
      <c r="H113" s="70"/>
      <c r="I113" s="70"/>
    </row>
    <row r="114" spans="4:9" x14ac:dyDescent="0.35">
      <c r="D114" s="486"/>
      <c r="E114" s="21"/>
      <c r="F114" s="21"/>
      <c r="G114" s="70"/>
      <c r="H114" s="70"/>
      <c r="I114" s="70"/>
    </row>
    <row r="115" spans="4:9" x14ac:dyDescent="0.35">
      <c r="D115" s="486"/>
      <c r="E115" s="21"/>
      <c r="F115" s="21"/>
      <c r="G115" s="70"/>
      <c r="H115" s="70"/>
      <c r="I115" s="70"/>
    </row>
    <row r="116" spans="4:9" x14ac:dyDescent="0.35">
      <c r="D116" s="486"/>
      <c r="E116" s="21"/>
      <c r="F116" s="21"/>
      <c r="G116" s="70"/>
      <c r="H116" s="70"/>
      <c r="I116" s="70"/>
    </row>
    <row r="117" spans="4:9" x14ac:dyDescent="0.35">
      <c r="D117" s="486"/>
      <c r="E117" s="21"/>
      <c r="F117" s="21"/>
      <c r="G117" s="70"/>
      <c r="H117" s="70"/>
      <c r="I117" s="70"/>
    </row>
    <row r="118" spans="4:9" x14ac:dyDescent="0.35">
      <c r="D118" s="486"/>
      <c r="E118" s="21"/>
      <c r="F118" s="21"/>
      <c r="G118" s="70"/>
      <c r="H118" s="70"/>
      <c r="I118" s="70"/>
    </row>
    <row r="119" spans="4:9" x14ac:dyDescent="0.35">
      <c r="D119" s="486"/>
      <c r="E119" s="21"/>
      <c r="F119" s="21"/>
      <c r="G119" s="70"/>
      <c r="H119" s="70"/>
      <c r="I119" s="70"/>
    </row>
    <row r="120" spans="4:9" x14ac:dyDescent="0.35">
      <c r="D120" s="486"/>
      <c r="E120" s="21"/>
      <c r="F120" s="21"/>
      <c r="G120" s="70"/>
      <c r="H120" s="70"/>
      <c r="I120" s="70"/>
    </row>
    <row r="121" spans="4:9" x14ac:dyDescent="0.35">
      <c r="D121" s="486"/>
      <c r="E121" s="21"/>
      <c r="F121" s="21"/>
      <c r="G121" s="70"/>
      <c r="H121" s="70"/>
      <c r="I121" s="70"/>
    </row>
    <row r="122" spans="4:9" x14ac:dyDescent="0.35">
      <c r="D122" s="486"/>
      <c r="E122" s="21"/>
      <c r="F122" s="21"/>
      <c r="G122" s="70"/>
      <c r="H122" s="70"/>
      <c r="I122" s="70"/>
    </row>
    <row r="123" spans="4:9" x14ac:dyDescent="0.35">
      <c r="D123" s="486"/>
      <c r="E123" s="21"/>
      <c r="F123" s="21"/>
      <c r="G123" s="70"/>
      <c r="H123" s="70"/>
      <c r="I123" s="70"/>
    </row>
    <row r="124" spans="4:9" x14ac:dyDescent="0.35">
      <c r="D124" s="486"/>
      <c r="E124" s="21"/>
      <c r="F124" s="21"/>
      <c r="G124" s="70"/>
      <c r="H124" s="70"/>
      <c r="I124" s="70"/>
    </row>
    <row r="125" spans="4:9" x14ac:dyDescent="0.35">
      <c r="D125" s="486"/>
      <c r="E125" s="21"/>
      <c r="F125" s="21"/>
      <c r="G125" s="70"/>
      <c r="H125" s="70"/>
      <c r="I125" s="70"/>
    </row>
    <row r="126" spans="4:9" x14ac:dyDescent="0.35">
      <c r="D126" s="486"/>
      <c r="E126" s="21"/>
      <c r="F126" s="21"/>
      <c r="G126" s="70"/>
      <c r="H126" s="70"/>
      <c r="I126" s="70"/>
    </row>
    <row r="127" spans="4:9" x14ac:dyDescent="0.35">
      <c r="D127" s="486"/>
      <c r="E127" s="21"/>
      <c r="F127" s="21"/>
      <c r="G127" s="70"/>
      <c r="H127" s="70"/>
      <c r="I127" s="70"/>
    </row>
    <row r="128" spans="4:9" x14ac:dyDescent="0.35">
      <c r="D128" s="486"/>
      <c r="E128" s="21"/>
      <c r="F128" s="21"/>
      <c r="G128" s="70"/>
      <c r="H128" s="70"/>
      <c r="I128" s="70"/>
    </row>
    <row r="129" spans="4:9" x14ac:dyDescent="0.35">
      <c r="D129" s="486"/>
      <c r="E129" s="21"/>
      <c r="F129" s="21"/>
      <c r="G129" s="70"/>
      <c r="H129" s="70"/>
      <c r="I129" s="70"/>
    </row>
    <row r="130" spans="4:9" x14ac:dyDescent="0.35">
      <c r="D130" s="486"/>
      <c r="E130" s="21"/>
      <c r="F130" s="21"/>
      <c r="G130" s="70"/>
      <c r="H130" s="70"/>
      <c r="I130" s="70"/>
    </row>
    <row r="131" spans="4:9" x14ac:dyDescent="0.35">
      <c r="D131" s="486"/>
      <c r="E131" s="21"/>
      <c r="F131" s="21"/>
      <c r="G131" s="70"/>
      <c r="H131" s="70"/>
      <c r="I131" s="70"/>
    </row>
    <row r="132" spans="4:9" x14ac:dyDescent="0.35">
      <c r="D132" s="486"/>
      <c r="E132" s="21"/>
      <c r="F132" s="21"/>
      <c r="G132" s="70"/>
      <c r="H132" s="70"/>
      <c r="I132" s="70"/>
    </row>
  </sheetData>
  <mergeCells count="11">
    <mergeCell ref="B61:D61"/>
    <mergeCell ref="O20:P20"/>
    <mergeCell ref="D21:D22"/>
    <mergeCell ref="O21:O22"/>
    <mergeCell ref="P21:P22"/>
    <mergeCell ref="K20:M20"/>
    <mergeCell ref="A3:H3"/>
    <mergeCell ref="B10:J10"/>
    <mergeCell ref="B11:J11"/>
    <mergeCell ref="D14:J14"/>
    <mergeCell ref="G20:I20"/>
  </mergeCells>
  <conditionalFormatting sqref="J71:J78 G70:J70 G71:I132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6:J6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6:G68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C721437B-4658-4E64-93D6-509568A77E02}">
      <formula1>"per 30 days, per connection per 30 days, per kWh, per kW, per kVA"</formula1>
    </dataValidation>
    <dataValidation type="list" allowBlank="1" showInputMessage="1" showErrorMessage="1" sqref="D16" xr:uid="{52E9A2AD-C59D-4804-9367-EEA8E9E9451E}">
      <formula1>"TOU, non-TOU"</formula1>
    </dataValidation>
    <dataValidation type="list" allowBlank="1" showInputMessage="1" showErrorMessage="1" sqref="D23" xr:uid="{1C85CF24-EC5D-4634-B056-C8FE1BC14980}">
      <formula1>"per 30 days, per kWh, per kW, per kVA"</formula1>
    </dataValidation>
    <dataValidation type="list" allowBlank="1" showInputMessage="1" showErrorMessage="1" prompt="Select Charge Unit - monthly, per kWh, per kW" sqref="D62 D57" xr:uid="{6BD1B7DA-EC47-4851-8A7D-32FD750D6C7C}">
      <formula1>"Monthly, per kWh, per kW"</formula1>
    </dataValidation>
    <dataValidation type="list" allowBlank="1" showInputMessage="1" showErrorMessage="1" sqref="E43:E44 E62 E46:E57 E35:E41 E23:E33" xr:uid="{A3AF8E98-AFCD-4274-A64B-7A0FFE62E134}">
      <formula1>#REF!</formula1>
    </dataValidation>
    <dataValidation type="list" allowBlank="1" showInputMessage="1" showErrorMessage="1" prompt="Select Charge Unit - per 30 days, per kWh, per kW, per kVA." sqref="D43:D44 D46:D56 D25:D33 D35:D41" xr:uid="{E4721358-E1F2-4979-8688-5D589D945DCA}">
      <formula1>"per 30 days, per kWh, per kW, per kVA"</formula1>
    </dataValidation>
  </dataValidations>
  <printOptions horizontalCentered="1" gridLines="1"/>
  <pageMargins left="0.70866141732283472" right="0.70866141732283472" top="1.7322834645669292" bottom="0.74803149606299213" header="0.31496062992125984" footer="0.35433070866141736"/>
  <pageSetup scale="46" orientation="landscape" r:id="rId1"/>
  <headerFooter scaleWithDoc="0">
    <oddHeader>&amp;R&amp;7Toronto Hydro-Electric System Limited 
EB-2021-0060
Tab 4
Schedule 1
ORIGINAL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10</xdr:col>
                    <xdr:colOff>450850</xdr:colOff>
                    <xdr:row>16</xdr:row>
                    <xdr:rowOff>88900</xdr:rowOff>
                  </from>
                  <to>
                    <xdr:col>19</xdr:col>
                    <xdr:colOff>412750</xdr:colOff>
                    <xdr:row>18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793750</xdr:colOff>
                    <xdr:row>18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a52d72472fc9c11cbfe43e418db93b83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db0024d76a74e6b8579caf3e04a77de5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>Formatted</Comments>
    <Status xmlns="12f68b52-648b-46a0-8463-d3282342a499">Published</Status>
  </documentManagement>
</p:properties>
</file>

<file path=customXml/itemProps1.xml><?xml version="1.0" encoding="utf-8"?>
<ds:datastoreItem xmlns:ds="http://schemas.openxmlformats.org/officeDocument/2006/customXml" ds:itemID="{9461F967-5689-4847-9752-0155BFF8C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86550F-CE95-4C20-99DE-057CDB5B15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FD346D-0B33-4E5C-B51E-D5C9ADDB423E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sharepoint/v3/field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12f68b52-648b-46a0-8463-d3282342a49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cp:lastPrinted>2021-08-20T14:21:33Z</cp:lastPrinted>
  <dcterms:created xsi:type="dcterms:W3CDTF">2021-08-06T18:08:44Z</dcterms:created>
  <dcterms:modified xsi:type="dcterms:W3CDTF">2021-08-20T15:15:51Z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