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PDFs/Excel Files for submission/"/>
    </mc:Choice>
  </mc:AlternateContent>
  <bookViews>
    <workbookView xWindow="240" yWindow="225" windowWidth="15480" windowHeight="11520" tabRatio="766"/>
  </bookViews>
  <sheets>
    <sheet name="Summary" sheetId="6" r:id="rId1"/>
    <sheet name="Revenue Requirement" sheetId="1" r:id="rId2"/>
    <sheet name="Fixed Asset Continuity" sheetId="7" r:id="rId3"/>
    <sheet name="Income Taxes &amp; UCC" sheetId="8" r:id="rId4"/>
  </sheets>
  <definedNames>
    <definedName name="_xlnm.Print_Area" localSheetId="1">'Revenue Requirement'!$A$1:$H$39</definedName>
    <definedName name="_xlnm.Print_Area" localSheetId="0">Summary!$A$1:$M$25</definedName>
  </definedNames>
  <calcPr calcId="162913"/>
</workbook>
</file>

<file path=xl/calcChain.xml><?xml version="1.0" encoding="utf-8"?>
<calcChain xmlns="http://schemas.openxmlformats.org/spreadsheetml/2006/main">
  <c r="C48" i="7" l="1"/>
  <c r="E10" i="1" l="1"/>
  <c r="C16" i="8" l="1"/>
  <c r="D16" i="8"/>
  <c r="E16" i="8"/>
  <c r="D48" i="7" l="1"/>
  <c r="D11" i="7" s="1"/>
  <c r="D12" i="7" s="1"/>
  <c r="C11" i="7"/>
  <c r="C12" i="7" s="1"/>
  <c r="E48" i="7"/>
  <c r="E11" i="7" s="1"/>
  <c r="E12" i="7" s="1"/>
  <c r="C33" i="7"/>
  <c r="D33" i="7"/>
  <c r="E33" i="7"/>
  <c r="C6" i="7" l="1"/>
  <c r="C7" i="7" s="1"/>
  <c r="C14" i="7" s="1"/>
  <c r="C4" i="8"/>
  <c r="C5" i="8" s="1"/>
  <c r="E6" i="7"/>
  <c r="E7" i="7" s="1"/>
  <c r="E14" i="7" s="1"/>
  <c r="E4" i="8"/>
  <c r="E5" i="8" s="1"/>
  <c r="D6" i="7"/>
  <c r="D7" i="7" s="1"/>
  <c r="D14" i="7" s="1"/>
  <c r="D16" i="7" s="1"/>
  <c r="D18" i="7" s="1"/>
  <c r="D4" i="8"/>
  <c r="D5" i="8" s="1"/>
  <c r="C10" i="1"/>
  <c r="D11" i="1" s="1"/>
  <c r="G10" i="1"/>
  <c r="E16" i="7" l="1"/>
  <c r="E18" i="7" s="1"/>
  <c r="C16" i="7"/>
  <c r="C18" i="7" s="1"/>
  <c r="C6" i="8" l="1"/>
  <c r="C7" i="8" s="1"/>
  <c r="C8" i="8" s="1"/>
  <c r="D3" i="8" s="1"/>
  <c r="D6" i="8" s="1"/>
  <c r="D7" i="8" s="1"/>
  <c r="D8" i="8" s="1"/>
  <c r="E3" i="8" s="1"/>
  <c r="E6" i="8" s="1"/>
  <c r="E7" i="8" s="1"/>
  <c r="E8" i="8" l="1"/>
  <c r="D12" i="1" l="1"/>
  <c r="C19" i="6"/>
  <c r="D19" i="6"/>
  <c r="E19" i="6"/>
  <c r="F19" i="6"/>
  <c r="G19" i="6"/>
  <c r="D20" i="1" l="1"/>
  <c r="D19" i="1"/>
  <c r="D21" i="1"/>
  <c r="C12" i="8"/>
  <c r="C13" i="8" s="1"/>
  <c r="C18" i="8" s="1"/>
  <c r="F11" i="1"/>
  <c r="F12" i="1" s="1"/>
  <c r="D22" i="1" l="1"/>
  <c r="D28" i="1" s="1"/>
  <c r="F19" i="1"/>
  <c r="F20" i="1"/>
  <c r="F21" i="1"/>
  <c r="D12" i="8" s="1"/>
  <c r="D13" i="8" s="1"/>
  <c r="D18" i="8" s="1"/>
  <c r="H11" i="1"/>
  <c r="H12" i="1" s="1"/>
  <c r="H20" i="1" l="1"/>
  <c r="H21" i="1"/>
  <c r="E12" i="8" s="1"/>
  <c r="E13" i="8" s="1"/>
  <c r="E18" i="8" s="1"/>
  <c r="H19" i="1"/>
  <c r="F22" i="1"/>
  <c r="F28" i="1" s="1"/>
  <c r="H22" i="1" l="1"/>
  <c r="H28" i="1" s="1"/>
  <c r="H18" i="6" s="1"/>
  <c r="H19" i="6" s="1"/>
  <c r="M19" i="6" s="1"/>
  <c r="K19" i="6" l="1"/>
  <c r="J19" i="6"/>
  <c r="I19" i="6"/>
  <c r="L19" i="6"/>
</calcChain>
</file>

<file path=xl/sharedStrings.xml><?xml version="1.0" encoding="utf-8"?>
<sst xmlns="http://schemas.openxmlformats.org/spreadsheetml/2006/main" count="102" uniqueCount="81">
  <si>
    <t>OM&amp;A</t>
  </si>
  <si>
    <t>WCA</t>
  </si>
  <si>
    <t>Deemed Equity</t>
  </si>
  <si>
    <t>Deemed ST Debt</t>
  </si>
  <si>
    <t>Deemed LT Debt</t>
  </si>
  <si>
    <t>ST Interest</t>
  </si>
  <si>
    <t>LT Interest</t>
  </si>
  <si>
    <t>ROE</t>
  </si>
  <si>
    <t>Gross Up</t>
  </si>
  <si>
    <t>Opening UCC</t>
  </si>
  <si>
    <t>Net Fixed Assets</t>
  </si>
  <si>
    <t>Rate Base</t>
  </si>
  <si>
    <t xml:space="preserve">Renewable Generation Connection Rate Protection </t>
  </si>
  <si>
    <t>Compensation Amounts under Ontario Regulation 330/09</t>
  </si>
  <si>
    <t>Additions</t>
  </si>
  <si>
    <t>NOTES:</t>
  </si>
  <si>
    <t>(1)</t>
  </si>
  <si>
    <t>Hydro One Distribution</t>
  </si>
  <si>
    <t>Summary of Revenue Requirement for Recovery in 2022-2027</t>
  </si>
  <si>
    <t>2010 RGCP Investment</t>
  </si>
  <si>
    <t>Renewable Generation Connection Rate Protection ($M)</t>
  </si>
  <si>
    <t>2011 RGCP Investment</t>
  </si>
  <si>
    <t>2012 RGCP Investment</t>
  </si>
  <si>
    <t>2013 RGCP Investment</t>
  </si>
  <si>
    <t>2014 RGCP Investment</t>
  </si>
  <si>
    <t>Depreciation</t>
  </si>
  <si>
    <t>RGCP Eligible Investments ($M)</t>
  </si>
  <si>
    <t>Total Capex</t>
  </si>
  <si>
    <t>Dep Rate</t>
  </si>
  <si>
    <t>Total 1808</t>
  </si>
  <si>
    <t>Total 1815</t>
  </si>
  <si>
    <t>Total 1820</t>
  </si>
  <si>
    <t>Total 1830</t>
  </si>
  <si>
    <t>Total 1835</t>
  </si>
  <si>
    <t>Total 1850</t>
  </si>
  <si>
    <t>Total 1860</t>
  </si>
  <si>
    <t>Total 1960</t>
  </si>
  <si>
    <t>Total 1970</t>
  </si>
  <si>
    <t>Total 1975</t>
  </si>
  <si>
    <t>Total 1980</t>
  </si>
  <si>
    <t>Total</t>
  </si>
  <si>
    <t>Total In-Service Additions</t>
  </si>
  <si>
    <t>Gross Fixed Assets</t>
  </si>
  <si>
    <t>Opening</t>
  </si>
  <si>
    <t>Ending</t>
  </si>
  <si>
    <t>NBV</t>
  </si>
  <si>
    <t>Rate Base (average)</t>
  </si>
  <si>
    <t>Working Capital</t>
  </si>
  <si>
    <t>Total Rate Base</t>
  </si>
  <si>
    <t>*</t>
  </si>
  <si>
    <t>OM&amp;A (1)</t>
  </si>
  <si>
    <t>Depreciation (2)</t>
  </si>
  <si>
    <t>(2)</t>
  </si>
  <si>
    <t>Income tax (3)</t>
  </si>
  <si>
    <t>(3)</t>
  </si>
  <si>
    <t>Depreciation rates are applied by asset class</t>
  </si>
  <si>
    <t>Class 47 - 8%</t>
  </si>
  <si>
    <t>Half year rule</t>
  </si>
  <si>
    <t>Eligible UCC</t>
  </si>
  <si>
    <t>CCA Claim</t>
  </si>
  <si>
    <t>Ending UCC</t>
  </si>
  <si>
    <t>Income Tax Rate</t>
  </si>
  <si>
    <t>Return on Equity</t>
  </si>
  <si>
    <t>Total Tax</t>
  </si>
  <si>
    <t>Income Tax ($M)</t>
  </si>
  <si>
    <t>Rate Base Calculations ($M)</t>
  </si>
  <si>
    <t>See Income tax &amp; UCC tab</t>
  </si>
  <si>
    <t>Notes</t>
  </si>
  <si>
    <t>Timing Differences (1)</t>
  </si>
  <si>
    <t>(1) Depreciation from in-service additions plus CCA</t>
  </si>
  <si>
    <t>Monthly RGCRP amounts</t>
  </si>
  <si>
    <t>Provincial Rate Protection - Revenue Requirement ($M)</t>
  </si>
  <si>
    <t>Proposed for Recoveries</t>
  </si>
  <si>
    <t>Historical period based on actuals</t>
  </si>
  <si>
    <t>OM&amp;A is allocated to the provincial ratepayers and Hydro One customers based on an 81.8% and 18.2% revenue split</t>
  </si>
  <si>
    <t>No funding was received from 2015 - 2021.</t>
  </si>
  <si>
    <t>2022 RGCP Investment (2)</t>
  </si>
  <si>
    <t>Board Approved RR Basis (1)</t>
  </si>
  <si>
    <t>Proposed Revenue Requirement for 2022 to 2027, which is based on the 2020 actual revenue requirement. Note that future actual revenue requirement may vary.</t>
  </si>
  <si>
    <t>2021 revenue requirement figures, which informs 2022 RGCRP, is based on 2020 actuals.</t>
  </si>
  <si>
    <t>Depreciation Expense 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</si>
</sst>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_-;\-&quot;$&quot;* #,##0.0_-;_-&quot;$&quot;* &quot;-&quot;??_-;_-@_-"/>
    <numFmt numFmtId="167" formatCode="_-&quot;$&quot;* #,##0_-;\-&quot;$&quot;* #,##0_-;_-&quot;$&quot;* &quot;-&quot;??_-;_-@_-"/>
    <numFmt numFmtId="168" formatCode="0.0%"/>
    <numFmt numFmtId="169" formatCode="_-* #,##0.0_-;\-* #,##0.0_-;_-* &quot;-&quot;??_-;_-@_-"/>
    <numFmt numFmtId="170" formatCode="&quot;$&quot;#,##0"/>
    <numFmt numFmtId="171" formatCode="&quot;$&quot;#,##0.0"/>
    <numFmt numFmtId="172" formatCode="_-&quot;$&quot;* #,##0.0_-;\-&quot;$&quot;* #,##0.0_-;_-&quot;$&quot;* &quot;-&quot;_-;_-@_-"/>
    <numFmt numFmtId="173" formatCode="#,##0.0_);\(#,##0.0\)"/>
  </numFmts>
  <fonts count="38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8" fillId="0" borderId="0"/>
    <xf numFmtId="0" fontId="26" fillId="0" borderId="0"/>
    <xf numFmtId="0" fontId="8" fillId="0" borderId="0"/>
    <xf numFmtId="0" fontId="25" fillId="0" borderId="0"/>
    <xf numFmtId="0" fontId="8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170" fontId="0" fillId="0" borderId="0" xfId="0" applyNumberFormat="1"/>
    <xf numFmtId="0" fontId="27" fillId="0" borderId="0" xfId="0" applyFont="1"/>
    <xf numFmtId="0" fontId="8" fillId="0" borderId="0" xfId="0" applyFont="1"/>
    <xf numFmtId="43" fontId="0" fillId="0" borderId="0" xfId="0" applyNumberFormat="1"/>
    <xf numFmtId="164" fontId="8" fillId="0" borderId="0" xfId="32" applyFont="1"/>
    <xf numFmtId="166" fontId="8" fillId="0" borderId="0" xfId="32" applyNumberFormat="1" applyFont="1"/>
    <xf numFmtId="166" fontId="8" fillId="0" borderId="11" xfId="32" applyNumberFormat="1" applyFont="1" applyBorder="1"/>
    <xf numFmtId="166" fontId="8" fillId="0" borderId="0" xfId="0" applyNumberFormat="1" applyFont="1"/>
    <xf numFmtId="166" fontId="8" fillId="0" borderId="0" xfId="0" applyNumberFormat="1" applyFont="1" applyFill="1" applyBorder="1"/>
    <xf numFmtId="166" fontId="27" fillId="0" borderId="0" xfId="32" applyNumberFormat="1" applyFont="1"/>
    <xf numFmtId="0" fontId="28" fillId="0" borderId="0" xfId="0" applyFont="1"/>
    <xf numFmtId="0" fontId="29" fillId="0" borderId="0" xfId="0" applyFont="1"/>
    <xf numFmtId="0" fontId="29" fillId="0" borderId="0" xfId="0" applyFont="1" applyFill="1"/>
    <xf numFmtId="0" fontId="29" fillId="0" borderId="0" xfId="0" applyFont="1" applyAlignment="1">
      <alignment horizontal="left" indent="1"/>
    </xf>
    <xf numFmtId="173" fontId="29" fillId="0" borderId="0" xfId="0" applyNumberFormat="1" applyFont="1" applyFill="1"/>
    <xf numFmtId="173" fontId="29" fillId="0" borderId="11" xfId="0" applyNumberFormat="1" applyFont="1" applyBorder="1"/>
    <xf numFmtId="173" fontId="29" fillId="0" borderId="11" xfId="0" applyNumberFormat="1" applyFont="1" applyFill="1" applyBorder="1"/>
    <xf numFmtId="169" fontId="29" fillId="0" borderId="0" xfId="28" applyNumberFormat="1" applyFont="1" applyFill="1"/>
    <xf numFmtId="169" fontId="29" fillId="0" borderId="11" xfId="28" applyNumberFormat="1" applyFont="1" applyFill="1" applyBorder="1"/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10" fontId="29" fillId="0" borderId="0" xfId="50" applyNumberFormat="1" applyFont="1" applyFill="1" applyAlignment="1">
      <alignment horizontal="center"/>
    </xf>
    <xf numFmtId="164" fontId="29" fillId="0" borderId="0" xfId="32" applyFont="1" applyFill="1"/>
    <xf numFmtId="0" fontId="28" fillId="0" borderId="11" xfId="0" applyFont="1" applyBorder="1"/>
    <xf numFmtId="164" fontId="28" fillId="0" borderId="11" xfId="32" applyFont="1" applyBorder="1"/>
    <xf numFmtId="0" fontId="29" fillId="0" borderId="0" xfId="0" applyFont="1" applyFill="1" applyBorder="1"/>
    <xf numFmtId="173" fontId="29" fillId="0" borderId="0" xfId="0" applyNumberFormat="1" applyFont="1" applyFill="1" applyBorder="1" applyAlignment="1">
      <alignment horizontal="center"/>
    </xf>
    <xf numFmtId="0" fontId="28" fillId="0" borderId="0" xfId="0" applyFont="1" applyFill="1" applyBorder="1"/>
    <xf numFmtId="0" fontId="31" fillId="0" borderId="0" xfId="0" applyFont="1"/>
    <xf numFmtId="0" fontId="32" fillId="0" borderId="0" xfId="0" applyFont="1"/>
    <xf numFmtId="0" fontId="31" fillId="0" borderId="0" xfId="0" applyFont="1" applyBorder="1"/>
    <xf numFmtId="0" fontId="33" fillId="0" borderId="13" xfId="0" applyFont="1" applyBorder="1"/>
    <xf numFmtId="0" fontId="31" fillId="0" borderId="14" xfId="0" applyFont="1" applyBorder="1"/>
    <xf numFmtId="0" fontId="32" fillId="24" borderId="14" xfId="0" applyFont="1" applyFill="1" applyBorder="1" applyAlignment="1">
      <alignment horizontal="center" wrapText="1"/>
    </xf>
    <xf numFmtId="0" fontId="32" fillId="0" borderId="14" xfId="0" applyFont="1" applyBorder="1" applyAlignment="1">
      <alignment horizontal="center"/>
    </xf>
    <xf numFmtId="166" fontId="31" fillId="24" borderId="0" xfId="32" applyNumberFormat="1" applyFont="1" applyFill="1" applyBorder="1"/>
    <xf numFmtId="170" fontId="31" fillId="0" borderId="0" xfId="0" applyNumberFormat="1" applyFont="1"/>
    <xf numFmtId="170" fontId="32" fillId="0" borderId="0" xfId="0" applyNumberFormat="1" applyFont="1" applyAlignment="1">
      <alignment horizontal="right"/>
    </xf>
    <xf numFmtId="170" fontId="32" fillId="0" borderId="0" xfId="0" applyNumberFormat="1" applyFont="1"/>
    <xf numFmtId="171" fontId="32" fillId="0" borderId="0" xfId="0" applyNumberFormat="1" applyFont="1"/>
    <xf numFmtId="171" fontId="31" fillId="24" borderId="11" xfId="0" applyNumberFormat="1" applyFont="1" applyFill="1" applyBorder="1"/>
    <xf numFmtId="171" fontId="32" fillId="0" borderId="11" xfId="0" applyNumberFormat="1" applyFont="1" applyBorder="1"/>
    <xf numFmtId="0" fontId="35" fillId="0" borderId="0" xfId="0" applyFont="1"/>
    <xf numFmtId="49" fontId="35" fillId="0" borderId="0" xfId="0" applyNumberFormat="1" applyFont="1"/>
    <xf numFmtId="0" fontId="36" fillId="0" borderId="0" xfId="0" applyFont="1"/>
    <xf numFmtId="0" fontId="35" fillId="0" borderId="0" xfId="0" applyFont="1" applyAlignment="1">
      <alignment vertical="center"/>
    </xf>
    <xf numFmtId="9" fontId="35" fillId="0" borderId="0" xfId="0" applyNumberFormat="1" applyFont="1" applyAlignment="1">
      <alignment horizontal="center"/>
    </xf>
    <xf numFmtId="166" fontId="35" fillId="0" borderId="0" xfId="32" applyNumberFormat="1" applyFont="1"/>
    <xf numFmtId="166" fontId="35" fillId="0" borderId="0" xfId="0" applyNumberFormat="1" applyFont="1"/>
    <xf numFmtId="172" fontId="35" fillId="0" borderId="0" xfId="0" applyNumberFormat="1" applyFont="1" applyAlignment="1">
      <alignment horizontal="center"/>
    </xf>
    <xf numFmtId="168" fontId="35" fillId="0" borderId="0" xfId="0" applyNumberFormat="1" applyFont="1" applyAlignment="1">
      <alignment horizontal="center"/>
    </xf>
    <xf numFmtId="166" fontId="35" fillId="0" borderId="10" xfId="0" applyNumberFormat="1" applyFont="1" applyBorder="1"/>
    <xf numFmtId="9" fontId="37" fillId="25" borderId="0" xfId="0" applyNumberFormat="1" applyFont="1" applyFill="1" applyAlignment="1">
      <alignment horizontal="center"/>
    </xf>
    <xf numFmtId="167" fontId="35" fillId="0" borderId="0" xfId="0" applyNumberFormat="1" applyFont="1"/>
    <xf numFmtId="164" fontId="35" fillId="0" borderId="0" xfId="32" applyFont="1"/>
    <xf numFmtId="0" fontId="37" fillId="0" borderId="0" xfId="0" applyFont="1"/>
    <xf numFmtId="10" fontId="37" fillId="25" borderId="0" xfId="0" applyNumberFormat="1" applyFont="1" applyFill="1" applyAlignment="1">
      <alignment horizontal="center"/>
    </xf>
    <xf numFmtId="166" fontId="35" fillId="0" borderId="0" xfId="0" applyNumberFormat="1" applyFont="1" applyFill="1"/>
    <xf numFmtId="166" fontId="35" fillId="0" borderId="11" xfId="0" applyNumberFormat="1" applyFont="1" applyBorder="1"/>
    <xf numFmtId="166" fontId="36" fillId="25" borderId="0" xfId="0" applyNumberFormat="1" applyFont="1" applyFill="1"/>
    <xf numFmtId="166" fontId="35" fillId="25" borderId="0" xfId="0" applyNumberFormat="1" applyFont="1" applyFill="1"/>
    <xf numFmtId="166" fontId="35" fillId="25" borderId="0" xfId="32" applyNumberFormat="1" applyFont="1" applyFill="1"/>
    <xf numFmtId="166" fontId="36" fillId="0" borderId="12" xfId="0" applyNumberFormat="1" applyFont="1" applyBorder="1"/>
    <xf numFmtId="9" fontId="35" fillId="24" borderId="0" xfId="0" applyNumberFormat="1" applyFont="1" applyFill="1" applyAlignment="1">
      <alignment horizontal="left"/>
    </xf>
    <xf numFmtId="0" fontId="32" fillId="0" borderId="0" xfId="0" applyFont="1" applyFill="1"/>
    <xf numFmtId="0" fontId="31" fillId="0" borderId="0" xfId="0" applyFont="1" applyFill="1"/>
    <xf numFmtId="0" fontId="36" fillId="0" borderId="0" xfId="0" applyFont="1" applyFill="1"/>
    <xf numFmtId="166" fontId="36" fillId="0" borderId="0" xfId="0" applyNumberFormat="1" applyFont="1" applyFill="1" applyBorder="1"/>
    <xf numFmtId="165" fontId="36" fillId="0" borderId="0" xfId="28" applyFont="1" applyBorder="1"/>
    <xf numFmtId="165" fontId="36" fillId="0" borderId="0" xfId="28" applyFont="1"/>
    <xf numFmtId="0" fontId="34" fillId="24" borderId="13" xfId="0" applyFont="1" applyFill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urrency" xfId="32" builtinId="4"/>
    <cellStyle name="Currency 2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2" xfId="44"/>
    <cellStyle name="Normal 2 2" xfId="45"/>
    <cellStyle name="Normal 3" xfId="46"/>
    <cellStyle name="Normal 4" xfId="47"/>
    <cellStyle name="Note" xfId="48" builtinId="10" customBuiltin="1"/>
    <cellStyle name="Output" xfId="49" builtinId="21" customBuiltin="1"/>
    <cellStyle name="Percent" xfId="50" builtinId="5"/>
    <cellStyle name="Percent 2" xfId="51"/>
    <cellStyle name="Percent 3" xfId="52"/>
    <cellStyle name="Percent 4" xfId="53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0"/>
  <sheetViews>
    <sheetView tabSelected="1" zoomScaleNormal="100" zoomScaleSheetLayoutView="100" workbookViewId="0">
      <selection activeCell="C27" sqref="C27"/>
    </sheetView>
  </sheetViews>
  <sheetFormatPr defaultRowHeight="15" x14ac:dyDescent="0.2"/>
  <cols>
    <col min="1" max="1" width="2.88671875" customWidth="1"/>
    <col min="2" max="2" width="26.88671875" customWidth="1"/>
    <col min="3" max="7" width="11.88671875" customWidth="1"/>
    <col min="8" max="12" width="9.5546875" customWidth="1"/>
    <col min="13" max="13" width="10.109375" customWidth="1"/>
    <col min="14" max="14" width="14.109375" customWidth="1"/>
  </cols>
  <sheetData>
    <row r="2" spans="2:15" ht="15.75" x14ac:dyDescent="0.25">
      <c r="B2" s="35" t="s">
        <v>17</v>
      </c>
      <c r="C2" s="35"/>
      <c r="D2" s="35"/>
      <c r="E2" s="35"/>
      <c r="F2" s="34"/>
      <c r="G2" s="34"/>
      <c r="H2" s="34"/>
      <c r="I2" s="34"/>
      <c r="J2" s="34"/>
      <c r="K2" s="34"/>
      <c r="L2" s="34"/>
      <c r="M2" s="34"/>
    </row>
    <row r="3" spans="2:15" ht="15.75" x14ac:dyDescent="0.25">
      <c r="B3" s="35" t="s">
        <v>12</v>
      </c>
      <c r="C3" s="35"/>
      <c r="D3" s="35"/>
      <c r="E3" s="35"/>
      <c r="F3" s="34"/>
      <c r="G3" s="34"/>
      <c r="H3" s="34"/>
      <c r="I3" s="34"/>
      <c r="J3" s="34"/>
      <c r="K3" s="34"/>
      <c r="L3" s="34"/>
      <c r="M3" s="34"/>
    </row>
    <row r="4" spans="2:15" ht="15.75" x14ac:dyDescent="0.25">
      <c r="B4" s="35" t="s">
        <v>13</v>
      </c>
      <c r="C4" s="35"/>
      <c r="D4" s="35"/>
      <c r="E4" s="35"/>
      <c r="F4" s="34"/>
      <c r="G4" s="34"/>
      <c r="H4" s="34"/>
      <c r="I4" s="34"/>
      <c r="J4" s="34"/>
      <c r="K4" s="34"/>
      <c r="L4" s="34"/>
      <c r="M4" s="34"/>
    </row>
    <row r="5" spans="2:15" ht="15.75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2:15" ht="15.75" x14ac:dyDescent="0.25">
      <c r="B6" s="35" t="s">
        <v>18</v>
      </c>
      <c r="C6" s="35"/>
      <c r="D6" s="35"/>
      <c r="E6" s="35"/>
      <c r="F6" s="34"/>
      <c r="G6" s="34"/>
      <c r="H6" s="34"/>
      <c r="I6" s="34"/>
      <c r="J6" s="34"/>
      <c r="K6" s="34"/>
      <c r="L6" s="34"/>
      <c r="M6" s="34"/>
    </row>
    <row r="7" spans="2:15" ht="15.75" x14ac:dyDescent="0.25">
      <c r="B7" s="35" t="s">
        <v>26</v>
      </c>
      <c r="C7" s="35"/>
      <c r="D7" s="35"/>
      <c r="E7" s="35"/>
      <c r="F7" s="34"/>
      <c r="G7" s="34"/>
      <c r="H7" s="34"/>
      <c r="I7" s="34"/>
      <c r="J7" s="34"/>
      <c r="K7" s="34"/>
      <c r="L7" s="34"/>
      <c r="M7" s="34"/>
    </row>
    <row r="8" spans="2:15" ht="15.75" x14ac:dyDescent="0.25">
      <c r="B8" s="35"/>
      <c r="C8" s="70"/>
      <c r="D8" s="70"/>
      <c r="E8" s="70"/>
      <c r="F8" s="71"/>
      <c r="G8" s="71"/>
      <c r="H8" s="71"/>
      <c r="I8" s="34"/>
      <c r="J8" s="34"/>
      <c r="K8" s="34"/>
      <c r="L8" s="34"/>
      <c r="M8" s="36"/>
    </row>
    <row r="9" spans="2:15" ht="16.5" thickBot="1" x14ac:dyDescent="0.3">
      <c r="B9" s="34"/>
      <c r="C9" s="71"/>
      <c r="D9" s="71"/>
      <c r="E9" s="71"/>
      <c r="F9" s="71"/>
      <c r="G9" s="71"/>
      <c r="H9" s="71"/>
      <c r="I9" s="34"/>
      <c r="J9" s="34"/>
      <c r="K9" s="34"/>
      <c r="L9" s="34"/>
      <c r="M9" s="36"/>
    </row>
    <row r="10" spans="2:15" ht="15.75" x14ac:dyDescent="0.25">
      <c r="B10" s="37"/>
      <c r="C10" s="76" t="s">
        <v>77</v>
      </c>
      <c r="D10" s="76"/>
      <c r="E10" s="76"/>
      <c r="F10" s="76"/>
      <c r="G10" s="76"/>
      <c r="H10" s="77" t="s">
        <v>72</v>
      </c>
      <c r="I10" s="77"/>
      <c r="J10" s="77"/>
      <c r="K10" s="77"/>
      <c r="L10" s="77"/>
      <c r="M10" s="77"/>
    </row>
    <row r="11" spans="2:15" ht="16.5" thickBot="1" x14ac:dyDescent="0.3">
      <c r="B11" s="38"/>
      <c r="C11" s="39">
        <v>2010</v>
      </c>
      <c r="D11" s="39">
        <v>2011</v>
      </c>
      <c r="E11" s="39">
        <v>2012</v>
      </c>
      <c r="F11" s="39">
        <v>2013</v>
      </c>
      <c r="G11" s="39">
        <v>2014</v>
      </c>
      <c r="H11" s="40">
        <v>2022</v>
      </c>
      <c r="I11" s="40">
        <v>2023</v>
      </c>
      <c r="J11" s="40">
        <v>2024</v>
      </c>
      <c r="K11" s="40">
        <v>2025</v>
      </c>
      <c r="L11" s="40">
        <v>2026</v>
      </c>
      <c r="M11" s="40">
        <v>2027</v>
      </c>
      <c r="N11" s="5"/>
      <c r="O11" s="5"/>
    </row>
    <row r="12" spans="2:15" ht="19.5" customHeight="1" x14ac:dyDescent="0.25">
      <c r="B12" s="34" t="s">
        <v>19</v>
      </c>
      <c r="C12" s="41">
        <v>3.7</v>
      </c>
      <c r="D12" s="41"/>
      <c r="E12" s="41"/>
      <c r="F12" s="41"/>
      <c r="G12" s="41"/>
      <c r="H12" s="42"/>
      <c r="I12" s="42"/>
      <c r="J12" s="42"/>
      <c r="K12" s="42"/>
      <c r="L12" s="42"/>
      <c r="M12" s="42"/>
    </row>
    <row r="13" spans="2:15" ht="19.5" customHeight="1" x14ac:dyDescent="0.25">
      <c r="B13" s="34" t="s">
        <v>21</v>
      </c>
      <c r="C13" s="41"/>
      <c r="D13" s="41">
        <v>19.700123999999999</v>
      </c>
      <c r="E13" s="41"/>
      <c r="F13" s="41"/>
      <c r="G13" s="41"/>
      <c r="H13" s="42"/>
      <c r="I13" s="42"/>
      <c r="J13" s="42"/>
      <c r="K13" s="42"/>
      <c r="L13" s="42"/>
      <c r="M13" s="42"/>
    </row>
    <row r="14" spans="2:15" ht="19.5" customHeight="1" x14ac:dyDescent="0.25">
      <c r="B14" s="34" t="s">
        <v>22</v>
      </c>
      <c r="C14" s="41"/>
      <c r="D14" s="41"/>
      <c r="E14" s="41">
        <v>19.700123999999999</v>
      </c>
      <c r="F14" s="41"/>
      <c r="G14" s="41"/>
      <c r="H14" s="42"/>
      <c r="I14" s="42"/>
      <c r="J14" s="42"/>
      <c r="K14" s="42"/>
      <c r="L14" s="42"/>
      <c r="M14" s="42"/>
    </row>
    <row r="15" spans="2:15" ht="19.5" customHeight="1" x14ac:dyDescent="0.25">
      <c r="B15" s="34" t="s">
        <v>23</v>
      </c>
      <c r="C15" s="41"/>
      <c r="D15" s="41"/>
      <c r="E15" s="41"/>
      <c r="F15" s="41">
        <v>19.700123999999999</v>
      </c>
      <c r="G15" s="41"/>
      <c r="H15" s="42"/>
      <c r="I15" s="42"/>
      <c r="J15" s="42"/>
      <c r="K15" s="42"/>
      <c r="L15" s="42"/>
      <c r="M15" s="42"/>
    </row>
    <row r="16" spans="2:15" ht="19.5" customHeight="1" x14ac:dyDescent="0.25">
      <c r="B16" s="34" t="s">
        <v>24</v>
      </c>
      <c r="C16" s="41"/>
      <c r="D16" s="41"/>
      <c r="E16" s="41"/>
      <c r="F16" s="41"/>
      <c r="G16" s="41">
        <v>19.700123999999999</v>
      </c>
      <c r="H16" s="43"/>
      <c r="I16" s="44"/>
      <c r="J16" s="44"/>
      <c r="K16" s="44"/>
      <c r="L16" s="44"/>
      <c r="M16" s="44"/>
    </row>
    <row r="17" spans="1:13" ht="19.5" customHeight="1" x14ac:dyDescent="0.25">
      <c r="B17" s="34"/>
      <c r="C17" s="41"/>
      <c r="D17" s="41"/>
      <c r="E17" s="41"/>
      <c r="F17" s="41"/>
      <c r="G17" s="41"/>
      <c r="H17" s="43"/>
      <c r="I17" s="44"/>
      <c r="J17" s="44"/>
      <c r="K17" s="44"/>
      <c r="L17" s="44"/>
      <c r="M17" s="44"/>
    </row>
    <row r="18" spans="1:13" ht="19.5" customHeight="1" x14ac:dyDescent="0.25">
      <c r="B18" s="34" t="s">
        <v>76</v>
      </c>
      <c r="C18" s="41"/>
      <c r="D18" s="41"/>
      <c r="E18" s="41"/>
      <c r="F18" s="41"/>
      <c r="G18" s="41"/>
      <c r="H18" s="45">
        <f>'Revenue Requirement'!H28</f>
        <v>9.8874212719836958</v>
      </c>
      <c r="I18" s="44"/>
      <c r="J18" s="44"/>
      <c r="K18" s="44"/>
      <c r="L18" s="44"/>
      <c r="M18" s="44"/>
    </row>
    <row r="19" spans="1:13" ht="19.5" customHeight="1" x14ac:dyDescent="0.25">
      <c r="B19" s="34"/>
      <c r="C19" s="46">
        <f>SUM(C12:C18)</f>
        <v>3.7</v>
      </c>
      <c r="D19" s="46">
        <f>SUM(D12:D18)</f>
        <v>19.700123999999999</v>
      </c>
      <c r="E19" s="46">
        <f>SUM(E12:E18)</f>
        <v>19.700123999999999</v>
      </c>
      <c r="F19" s="46">
        <f>SUM(F12:F18)</f>
        <v>19.700123999999999</v>
      </c>
      <c r="G19" s="46">
        <f>SUM(G12:G18)</f>
        <v>19.700123999999999</v>
      </c>
      <c r="H19" s="47">
        <f>H18</f>
        <v>9.8874212719836958</v>
      </c>
      <c r="I19" s="47">
        <f>H19</f>
        <v>9.8874212719836958</v>
      </c>
      <c r="J19" s="47">
        <f>H19</f>
        <v>9.8874212719836958</v>
      </c>
      <c r="K19" s="47">
        <f>H19</f>
        <v>9.8874212719836958</v>
      </c>
      <c r="L19" s="47">
        <f>H19</f>
        <v>9.8874212719836958</v>
      </c>
      <c r="M19" s="47">
        <f>H19</f>
        <v>9.8874212719836958</v>
      </c>
    </row>
    <row r="20" spans="1:13" ht="15.75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42"/>
    </row>
    <row r="21" spans="1:13" ht="15.75" x14ac:dyDescent="0.25">
      <c r="A21" s="48" t="s">
        <v>15</v>
      </c>
      <c r="B21" s="48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1" customFormat="1" ht="16.5" customHeight="1" x14ac:dyDescent="0.25">
      <c r="A22" s="69" t="s">
        <v>73</v>
      </c>
      <c r="B22" s="69"/>
      <c r="C22" s="48"/>
      <c r="D22" s="48"/>
      <c r="E22" s="48"/>
      <c r="F22" s="48"/>
      <c r="G22" s="48"/>
      <c r="H22" s="48"/>
    </row>
    <row r="23" spans="1:13" ht="15.75" x14ac:dyDescent="0.25">
      <c r="A23" s="49" t="s">
        <v>16</v>
      </c>
      <c r="B23" s="48" t="s">
        <v>75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5.75" x14ac:dyDescent="0.25">
      <c r="A24" s="49" t="s">
        <v>52</v>
      </c>
      <c r="B24" s="48" t="s">
        <v>78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ht="15.75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30" spans="1:13" x14ac:dyDescent="0.2">
      <c r="H30" s="6"/>
    </row>
  </sheetData>
  <mergeCells count="2">
    <mergeCell ref="C10:G10"/>
    <mergeCell ref="H10:M10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39"/>
  <sheetViews>
    <sheetView zoomScaleNormal="100" zoomScaleSheetLayoutView="70" workbookViewId="0">
      <pane xSplit="2" ySplit="8" topLeftCell="C18" activePane="bottomRight" state="frozen"/>
      <selection pane="topRight" activeCell="E1" sqref="E1"/>
      <selection pane="bottomLeft" activeCell="A7" sqref="A7"/>
      <selection pane="bottomRight" activeCell="H40" sqref="H40"/>
    </sheetView>
  </sheetViews>
  <sheetFormatPr defaultColWidth="8.88671875" defaultRowHeight="15" x14ac:dyDescent="0.25"/>
  <cols>
    <col min="1" max="1" width="3" style="1" customWidth="1"/>
    <col min="2" max="2" width="40.44140625" style="1" customWidth="1"/>
    <col min="3" max="3" width="7.109375" style="1" customWidth="1"/>
    <col min="4" max="4" width="10.88671875" style="1" customWidth="1"/>
    <col min="5" max="5" width="8.88671875" style="1" customWidth="1"/>
    <col min="6" max="6" width="10.88671875" style="1" customWidth="1"/>
    <col min="7" max="7" width="7.109375" style="1" customWidth="1"/>
    <col min="8" max="8" width="10.88671875" style="1" customWidth="1"/>
    <col min="9" max="16384" width="8.88671875" style="1"/>
  </cols>
  <sheetData>
    <row r="1" spans="1:8" ht="15.75" x14ac:dyDescent="0.25">
      <c r="A1" s="48"/>
      <c r="B1" s="48"/>
      <c r="C1" s="48"/>
      <c r="D1" s="48"/>
      <c r="E1" s="48"/>
      <c r="F1" s="48"/>
      <c r="G1" s="48"/>
      <c r="H1" s="48"/>
    </row>
    <row r="2" spans="1:8" ht="15.75" x14ac:dyDescent="0.25">
      <c r="A2" s="48"/>
      <c r="B2" s="50" t="s">
        <v>17</v>
      </c>
      <c r="C2" s="48"/>
      <c r="D2" s="48"/>
      <c r="E2" s="48"/>
      <c r="F2" s="48"/>
      <c r="G2" s="48"/>
      <c r="H2" s="48"/>
    </row>
    <row r="3" spans="1:8" ht="15.75" x14ac:dyDescent="0.25">
      <c r="A3" s="48"/>
      <c r="B3" s="50" t="s">
        <v>20</v>
      </c>
      <c r="C3" s="48"/>
      <c r="D3" s="48"/>
      <c r="E3" s="48"/>
      <c r="F3" s="48"/>
      <c r="G3" s="48"/>
      <c r="H3" s="48"/>
    </row>
    <row r="4" spans="1:8" ht="15.75" x14ac:dyDescent="0.25">
      <c r="A4" s="48"/>
      <c r="B4" s="50" t="s">
        <v>13</v>
      </c>
      <c r="C4" s="48"/>
      <c r="D4" s="48"/>
      <c r="E4" s="48"/>
      <c r="F4" s="48"/>
      <c r="G4" s="48"/>
      <c r="H4" s="48"/>
    </row>
    <row r="5" spans="1:8" ht="15.75" x14ac:dyDescent="0.25">
      <c r="A5" s="48"/>
      <c r="B5" s="50"/>
      <c r="C5" s="48"/>
      <c r="D5" s="48"/>
      <c r="E5" s="48"/>
      <c r="F5" s="48"/>
      <c r="G5" s="48"/>
      <c r="H5" s="48"/>
    </row>
    <row r="6" spans="1:8" ht="15.75" x14ac:dyDescent="0.25">
      <c r="A6" s="48"/>
      <c r="B6" s="48"/>
      <c r="C6" s="48"/>
      <c r="D6" s="48"/>
      <c r="E6" s="48"/>
      <c r="F6" s="48"/>
      <c r="G6" s="48"/>
      <c r="H6" s="48"/>
    </row>
    <row r="7" spans="1:8" ht="16.5" thickBot="1" x14ac:dyDescent="0.3">
      <c r="A7" s="48"/>
      <c r="B7" s="48"/>
      <c r="C7" s="48"/>
      <c r="D7" s="48"/>
      <c r="E7" s="48"/>
      <c r="F7" s="48"/>
      <c r="G7" s="48"/>
      <c r="H7" s="48"/>
    </row>
    <row r="8" spans="1:8" s="2" customFormat="1" ht="27.75" customHeight="1" thickBot="1" x14ac:dyDescent="0.25">
      <c r="A8" s="51"/>
      <c r="B8" s="51"/>
      <c r="C8" s="78">
        <v>2018</v>
      </c>
      <c r="D8" s="79"/>
      <c r="E8" s="78">
        <v>2019</v>
      </c>
      <c r="F8" s="79"/>
      <c r="G8" s="78">
        <v>2020</v>
      </c>
      <c r="H8" s="79"/>
    </row>
    <row r="9" spans="1:8" ht="15.75" x14ac:dyDescent="0.25">
      <c r="A9" s="48"/>
      <c r="B9" s="48" t="s">
        <v>10</v>
      </c>
      <c r="C9" s="52"/>
      <c r="D9" s="53">
        <v>49.597386263235556</v>
      </c>
      <c r="E9" s="52"/>
      <c r="F9" s="53">
        <v>49.972824621500394</v>
      </c>
      <c r="G9" s="52"/>
      <c r="H9" s="53">
        <v>48.182185833643096</v>
      </c>
    </row>
    <row r="10" spans="1:8" ht="15.75" x14ac:dyDescent="0.25">
      <c r="A10" s="48"/>
      <c r="B10" s="48" t="s">
        <v>0</v>
      </c>
      <c r="C10" s="55">
        <f>D24</f>
        <v>1.5066996725199997</v>
      </c>
      <c r="D10" s="54"/>
      <c r="E10" s="55">
        <f>F24</f>
        <v>1.6926743119999998</v>
      </c>
      <c r="F10" s="48"/>
      <c r="G10" s="55">
        <f>H24</f>
        <v>1.6501343037999998</v>
      </c>
      <c r="H10" s="48"/>
    </row>
    <row r="11" spans="1:8" ht="15.75" x14ac:dyDescent="0.25">
      <c r="A11" s="48"/>
      <c r="B11" s="48" t="s">
        <v>1</v>
      </c>
      <c r="C11" s="56">
        <v>7.7026292740134811E-2</v>
      </c>
      <c r="D11" s="57">
        <f>C10*C11</f>
        <v>0.11605549004699076</v>
      </c>
      <c r="E11" s="56">
        <v>7.7778449156050394E-2</v>
      </c>
      <c r="F11" s="57">
        <f>E10*E11</f>
        <v>0.13165358291364457</v>
      </c>
      <c r="G11" s="56">
        <v>7.7737229269662075E-2</v>
      </c>
      <c r="H11" s="57">
        <f>G10*G11</f>
        <v>0.1282768687002348</v>
      </c>
    </row>
    <row r="12" spans="1:8" ht="15.75" x14ac:dyDescent="0.25">
      <c r="A12" s="48"/>
      <c r="B12" s="48" t="s">
        <v>11</v>
      </c>
      <c r="C12" s="48"/>
      <c r="D12" s="54">
        <f>SUM(D9:D11)</f>
        <v>49.713441753282545</v>
      </c>
      <c r="E12" s="48"/>
      <c r="F12" s="54">
        <f>SUM(F9:F11)</f>
        <v>50.104478204414036</v>
      </c>
      <c r="G12" s="48"/>
      <c r="H12" s="54">
        <f>SUM(H9:H11)</f>
        <v>48.31046270234333</v>
      </c>
    </row>
    <row r="13" spans="1:8" ht="15.75" x14ac:dyDescent="0.25">
      <c r="A13" s="48"/>
      <c r="B13" s="48"/>
      <c r="C13" s="48"/>
      <c r="D13" s="48"/>
      <c r="E13" s="48"/>
      <c r="F13" s="48"/>
      <c r="G13" s="48"/>
      <c r="H13" s="48"/>
    </row>
    <row r="14" spans="1:8" ht="15.75" x14ac:dyDescent="0.25">
      <c r="A14" s="48"/>
      <c r="B14" s="48"/>
      <c r="C14" s="48"/>
      <c r="D14" s="48"/>
      <c r="E14" s="48"/>
      <c r="F14" s="48"/>
      <c r="G14" s="48"/>
      <c r="H14" s="48"/>
    </row>
    <row r="15" spans="1:8" ht="15.75" x14ac:dyDescent="0.25">
      <c r="A15" s="48"/>
      <c r="B15" s="48" t="s">
        <v>3</v>
      </c>
      <c r="C15" s="58">
        <v>0.04</v>
      </c>
      <c r="D15" s="59"/>
      <c r="E15" s="58">
        <v>0.04</v>
      </c>
      <c r="F15" s="59"/>
      <c r="G15" s="58">
        <v>0.04</v>
      </c>
      <c r="H15" s="59"/>
    </row>
    <row r="16" spans="1:8" ht="15.75" x14ac:dyDescent="0.25">
      <c r="A16" s="48"/>
      <c r="B16" s="48" t="s">
        <v>4</v>
      </c>
      <c r="C16" s="58">
        <v>0.56000000000000005</v>
      </c>
      <c r="D16" s="59"/>
      <c r="E16" s="58">
        <v>0.56000000000000005</v>
      </c>
      <c r="F16" s="59"/>
      <c r="G16" s="58">
        <v>0.56000000000000005</v>
      </c>
      <c r="H16" s="59"/>
    </row>
    <row r="17" spans="1:8" ht="15.75" x14ac:dyDescent="0.25">
      <c r="A17" s="48"/>
      <c r="B17" s="48" t="s">
        <v>2</v>
      </c>
      <c r="C17" s="58">
        <v>0.4</v>
      </c>
      <c r="D17" s="59"/>
      <c r="E17" s="58">
        <v>0.4</v>
      </c>
      <c r="F17" s="59"/>
      <c r="G17" s="58">
        <v>0.4</v>
      </c>
      <c r="H17" s="59"/>
    </row>
    <row r="18" spans="1:8" ht="15.75" x14ac:dyDescent="0.25">
      <c r="A18" s="48"/>
      <c r="B18" s="48"/>
      <c r="C18" s="61"/>
      <c r="D18" s="60"/>
      <c r="E18" s="61"/>
      <c r="F18" s="60"/>
      <c r="G18" s="61"/>
      <c r="H18" s="60"/>
    </row>
    <row r="19" spans="1:8" ht="15.75" x14ac:dyDescent="0.25">
      <c r="A19" s="48"/>
      <c r="B19" s="48" t="s">
        <v>5</v>
      </c>
      <c r="C19" s="62">
        <v>2.29E-2</v>
      </c>
      <c r="D19" s="63">
        <f>$D$12*C15*C19</f>
        <v>4.5537512646006813E-2</v>
      </c>
      <c r="E19" s="62">
        <v>2.29E-2</v>
      </c>
      <c r="F19" s="63">
        <f>$F$12*E15*E19</f>
        <v>4.5895702035243256E-2</v>
      </c>
      <c r="G19" s="62">
        <v>2.29E-2</v>
      </c>
      <c r="H19" s="63">
        <f>$H$12*G15*G19</f>
        <v>4.4252383835346493E-2</v>
      </c>
    </row>
    <row r="20" spans="1:8" ht="15.75" x14ac:dyDescent="0.25">
      <c r="A20" s="48"/>
      <c r="B20" s="48" t="s">
        <v>6</v>
      </c>
      <c r="C20" s="62">
        <v>4.4723029633028433E-2</v>
      </c>
      <c r="D20" s="63">
        <f>$D$12*C16*C20</f>
        <v>1.2450680080674574</v>
      </c>
      <c r="E20" s="62">
        <v>4.4723029633028433E-2</v>
      </c>
      <c r="F20" s="63">
        <f t="shared" ref="F20:F21" si="0">$F$12*E16*E20</f>
        <v>1.2548614755507244</v>
      </c>
      <c r="G20" s="62">
        <v>4.4723029633028433E-2</v>
      </c>
      <c r="H20" s="63">
        <f t="shared" ref="H20:H21" si="1">$H$12*G16*G20</f>
        <v>1.2099305428124409</v>
      </c>
    </row>
    <row r="21" spans="1:8" ht="15.75" x14ac:dyDescent="0.25">
      <c r="A21" s="48"/>
      <c r="B21" s="48" t="s">
        <v>7</v>
      </c>
      <c r="C21" s="62">
        <v>0.09</v>
      </c>
      <c r="D21" s="63">
        <f>$D$12*C17*C21</f>
        <v>1.7896839031181717</v>
      </c>
      <c r="E21" s="62">
        <v>0.09</v>
      </c>
      <c r="F21" s="63">
        <f t="shared" si="0"/>
        <v>1.8037612153589053</v>
      </c>
      <c r="G21" s="62">
        <v>0.09</v>
      </c>
      <c r="H21" s="63">
        <f t="shared" si="1"/>
        <v>1.7391766572843599</v>
      </c>
    </row>
    <row r="22" spans="1:8" ht="15.75" x14ac:dyDescent="0.25">
      <c r="A22" s="48"/>
      <c r="B22" s="48"/>
      <c r="C22" s="48"/>
      <c r="D22" s="64">
        <f>SUM(D19:D21)</f>
        <v>3.0802894238316361</v>
      </c>
      <c r="E22" s="48"/>
      <c r="F22" s="64">
        <f>SUM(F19:F21)</f>
        <v>3.1045183929448728</v>
      </c>
      <c r="G22" s="48"/>
      <c r="H22" s="64">
        <f>SUM(H19:H21)</f>
        <v>2.9933595839321474</v>
      </c>
    </row>
    <row r="23" spans="1:8" ht="15.75" x14ac:dyDescent="0.25">
      <c r="A23" s="48"/>
      <c r="B23" s="48"/>
      <c r="C23" s="48"/>
      <c r="D23" s="48"/>
      <c r="E23" s="48"/>
      <c r="F23" s="48"/>
      <c r="G23" s="48"/>
      <c r="H23" s="48"/>
    </row>
    <row r="24" spans="1:8" ht="15.75" x14ac:dyDescent="0.25">
      <c r="A24" s="48"/>
      <c r="B24" s="48" t="s">
        <v>50</v>
      </c>
      <c r="C24" s="48"/>
      <c r="D24" s="65">
        <v>1.5066996725199997</v>
      </c>
      <c r="E24" s="48"/>
      <c r="F24" s="65">
        <v>1.6926743119999998</v>
      </c>
      <c r="G24" s="48"/>
      <c r="H24" s="65">
        <v>1.6501343037999998</v>
      </c>
    </row>
    <row r="25" spans="1:8" ht="15.75" x14ac:dyDescent="0.25">
      <c r="A25" s="48"/>
      <c r="B25" s="48" t="s">
        <v>51</v>
      </c>
      <c r="C25" s="48"/>
      <c r="D25" s="66">
        <v>3.8581821577662927</v>
      </c>
      <c r="E25" s="48"/>
      <c r="F25" s="66">
        <v>4.2545042817440244</v>
      </c>
      <c r="G25" s="48"/>
      <c r="H25" s="66">
        <v>4.4230328037705853</v>
      </c>
    </row>
    <row r="26" spans="1:8" ht="15.75" x14ac:dyDescent="0.25">
      <c r="A26" s="48"/>
      <c r="B26" s="48" t="s">
        <v>53</v>
      </c>
      <c r="C26" s="48"/>
      <c r="D26" s="67">
        <v>0.60701039403005252</v>
      </c>
      <c r="E26" s="48"/>
      <c r="F26" s="67">
        <v>0.74149288445951211</v>
      </c>
      <c r="G26" s="48"/>
      <c r="H26" s="67">
        <v>0.82089458048096386</v>
      </c>
    </row>
    <row r="27" spans="1:8" ht="15.75" x14ac:dyDescent="0.25">
      <c r="A27" s="48"/>
      <c r="B27" s="48"/>
      <c r="C27" s="48"/>
      <c r="D27" s="48"/>
      <c r="E27" s="48"/>
      <c r="F27" s="48"/>
      <c r="G27" s="48"/>
      <c r="H27" s="48"/>
    </row>
    <row r="28" spans="1:8" s="3" customFormat="1" ht="16.5" thickBot="1" x14ac:dyDescent="0.3">
      <c r="A28" s="50"/>
      <c r="B28" s="50" t="s">
        <v>71</v>
      </c>
      <c r="C28" s="50"/>
      <c r="D28" s="68">
        <f>SUM(D22:D26)</f>
        <v>9.0521816481479807</v>
      </c>
      <c r="E28" s="50"/>
      <c r="F28" s="68">
        <f>SUM(F22:F26)</f>
        <v>9.7931898711484102</v>
      </c>
      <c r="G28" s="50"/>
      <c r="H28" s="68">
        <f>SUM(H22:H26)</f>
        <v>9.8874212719836958</v>
      </c>
    </row>
    <row r="29" spans="1:8" s="3" customFormat="1" ht="15.75" x14ac:dyDescent="0.25">
      <c r="A29" s="50"/>
      <c r="B29" s="50"/>
      <c r="C29" s="72"/>
      <c r="D29" s="73"/>
      <c r="E29" s="72"/>
      <c r="F29" s="73"/>
      <c r="G29" s="72"/>
      <c r="H29" s="73"/>
    </row>
    <row r="30" spans="1:8" s="3" customFormat="1" ht="15.75" x14ac:dyDescent="0.25">
      <c r="A30" s="50"/>
      <c r="B30" s="50" t="s">
        <v>70</v>
      </c>
      <c r="C30" s="50"/>
      <c r="D30" s="74"/>
      <c r="E30" s="75"/>
      <c r="F30" s="74"/>
      <c r="G30" s="75"/>
      <c r="H30" s="74"/>
    </row>
    <row r="31" spans="1:8" ht="15.75" x14ac:dyDescent="0.25">
      <c r="A31" s="48"/>
      <c r="B31" s="48"/>
      <c r="C31" s="48"/>
      <c r="D31" s="48"/>
      <c r="E31" s="48"/>
      <c r="F31" s="48"/>
      <c r="G31" s="48"/>
      <c r="H31" s="48"/>
    </row>
    <row r="32" spans="1:8" ht="15.75" x14ac:dyDescent="0.25">
      <c r="A32" s="48"/>
      <c r="B32" s="48"/>
      <c r="C32" s="48"/>
      <c r="D32" s="48"/>
      <c r="E32" s="48"/>
      <c r="F32" s="48"/>
      <c r="G32" s="48"/>
      <c r="H32" s="48"/>
    </row>
    <row r="33" spans="1:8" ht="16.5" customHeight="1" x14ac:dyDescent="0.25">
      <c r="A33" s="48" t="s">
        <v>15</v>
      </c>
      <c r="B33" s="48"/>
      <c r="C33" s="48"/>
      <c r="D33" s="48"/>
      <c r="E33" s="48"/>
      <c r="F33" s="48"/>
      <c r="G33" s="48"/>
      <c r="H33" s="48"/>
    </row>
    <row r="35" spans="1:8" ht="15.75" x14ac:dyDescent="0.25">
      <c r="A35" s="49" t="s">
        <v>16</v>
      </c>
      <c r="B35" s="48" t="s">
        <v>74</v>
      </c>
      <c r="C35" s="48"/>
      <c r="D35" s="48"/>
      <c r="E35" s="48"/>
      <c r="F35" s="48"/>
      <c r="G35" s="48"/>
      <c r="H35" s="48"/>
    </row>
    <row r="36" spans="1:8" ht="15.75" x14ac:dyDescent="0.25">
      <c r="A36" s="49" t="s">
        <v>52</v>
      </c>
      <c r="B36" s="48" t="s">
        <v>55</v>
      </c>
      <c r="C36" s="48"/>
      <c r="D36" s="48"/>
      <c r="E36" s="48"/>
      <c r="F36" s="48"/>
      <c r="G36" s="48"/>
      <c r="H36" s="48"/>
    </row>
    <row r="37" spans="1:8" ht="15.75" x14ac:dyDescent="0.25">
      <c r="A37" s="49" t="s">
        <v>54</v>
      </c>
      <c r="B37" s="48" t="s">
        <v>66</v>
      </c>
      <c r="C37" s="48"/>
      <c r="D37" s="48"/>
      <c r="E37" s="48"/>
      <c r="F37" s="48"/>
      <c r="G37" s="48"/>
      <c r="H37" s="48"/>
    </row>
    <row r="38" spans="1:8" ht="15.75" x14ac:dyDescent="0.25">
      <c r="A38" s="48" t="s">
        <v>49</v>
      </c>
      <c r="B38" s="48" t="s">
        <v>79</v>
      </c>
      <c r="C38" s="48"/>
      <c r="D38" s="48"/>
      <c r="E38" s="48"/>
      <c r="F38" s="48"/>
      <c r="G38" s="48"/>
      <c r="H38" s="48"/>
    </row>
    <row r="39" spans="1:8" ht="15.75" x14ac:dyDescent="0.25">
      <c r="A39" s="48"/>
      <c r="B39" s="48"/>
      <c r="C39" s="48"/>
      <c r="D39" s="48"/>
      <c r="E39" s="48"/>
      <c r="F39" s="48"/>
      <c r="G39" s="48"/>
      <c r="H39" s="48"/>
    </row>
  </sheetData>
  <mergeCells count="3">
    <mergeCell ref="C8:D8"/>
    <mergeCell ref="E8:F8"/>
    <mergeCell ref="G8:H8"/>
  </mergeCells>
  <phoneticPr fontId="2" type="noConversion"/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  <ignoredErrors>
    <ignoredError sqref="C12:H13 F11 H11 C14:H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pane ySplit="2" topLeftCell="A3" activePane="bottomLeft" state="frozen"/>
      <selection pane="bottomLeft" activeCell="H31" sqref="H31"/>
    </sheetView>
  </sheetViews>
  <sheetFormatPr defaultColWidth="8.88671875" defaultRowHeight="15" x14ac:dyDescent="0.25"/>
  <cols>
    <col min="1" max="1" width="22.109375" style="17" customWidth="1"/>
    <col min="2" max="2" width="10.5546875" style="17" customWidth="1"/>
    <col min="3" max="16384" width="8.88671875" style="17"/>
  </cols>
  <sheetData>
    <row r="1" spans="1:5" x14ac:dyDescent="0.25">
      <c r="C1" s="18"/>
      <c r="D1" s="18"/>
      <c r="E1" s="18"/>
    </row>
    <row r="2" spans="1:5" s="16" customFormat="1" x14ac:dyDescent="0.25">
      <c r="A2" s="16" t="s">
        <v>65</v>
      </c>
      <c r="C2" s="16">
        <v>2018</v>
      </c>
      <c r="D2" s="16">
        <v>2019</v>
      </c>
      <c r="E2" s="16">
        <v>2020</v>
      </c>
    </row>
    <row r="3" spans="1:5" x14ac:dyDescent="0.25">
      <c r="A3" s="16"/>
    </row>
    <row r="4" spans="1:5" x14ac:dyDescent="0.25">
      <c r="A4" s="16" t="s">
        <v>42</v>
      </c>
    </row>
    <row r="5" spans="1:5" x14ac:dyDescent="0.25">
      <c r="A5" s="19" t="s">
        <v>43</v>
      </c>
      <c r="C5" s="20">
        <v>60.066297927028316</v>
      </c>
      <c r="D5" s="20">
        <v>64.484672370528315</v>
      </c>
      <c r="E5" s="20">
        <v>68.929861083068317</v>
      </c>
    </row>
    <row r="6" spans="1:5" x14ac:dyDescent="0.25">
      <c r="A6" s="19" t="s">
        <v>14</v>
      </c>
      <c r="C6" s="20">
        <f>C33</f>
        <v>4.4183744435000003</v>
      </c>
      <c r="D6" s="20">
        <f>D33</f>
        <v>4.4451887125400038</v>
      </c>
      <c r="E6" s="20">
        <f>E33</f>
        <v>0.6510707972600005</v>
      </c>
    </row>
    <row r="7" spans="1:5" x14ac:dyDescent="0.25">
      <c r="A7" s="19" t="s">
        <v>44</v>
      </c>
      <c r="C7" s="21">
        <f t="shared" ref="C7:E7" si="0">C5+C6</f>
        <v>64.484672370528315</v>
      </c>
      <c r="D7" s="21">
        <f t="shared" si="0"/>
        <v>68.929861083068317</v>
      </c>
      <c r="E7" s="21">
        <f t="shared" si="0"/>
        <v>69.580931880328322</v>
      </c>
    </row>
    <row r="8" spans="1:5" x14ac:dyDescent="0.25">
      <c r="A8" s="16"/>
    </row>
    <row r="9" spans="1:5" x14ac:dyDescent="0.25">
      <c r="A9" s="16" t="s">
        <v>25</v>
      </c>
    </row>
    <row r="10" spans="1:5" x14ac:dyDescent="0.25">
      <c r="A10" s="19" t="s">
        <v>43</v>
      </c>
      <c r="C10" s="20">
        <v>10.749007806659613</v>
      </c>
      <c r="D10" s="20">
        <v>14.607189964425906</v>
      </c>
      <c r="E10" s="20">
        <v>18.861694246169932</v>
      </c>
    </row>
    <row r="11" spans="1:5" x14ac:dyDescent="0.25">
      <c r="A11" s="19" t="s">
        <v>14</v>
      </c>
      <c r="C11" s="20">
        <f>C48</f>
        <v>3.8581821577662927</v>
      </c>
      <c r="D11" s="20">
        <f>D48</f>
        <v>4.2545042817440244</v>
      </c>
      <c r="E11" s="20">
        <f>E48</f>
        <v>4.4230328037705853</v>
      </c>
    </row>
    <row r="12" spans="1:5" x14ac:dyDescent="0.25">
      <c r="A12" s="19" t="s">
        <v>44</v>
      </c>
      <c r="C12" s="22">
        <f t="shared" ref="C12:E12" si="1">C10+C11</f>
        <v>14.607189964425906</v>
      </c>
      <c r="D12" s="22">
        <f t="shared" si="1"/>
        <v>18.861694246169932</v>
      </c>
      <c r="E12" s="22">
        <f t="shared" si="1"/>
        <v>23.284727049940518</v>
      </c>
    </row>
    <row r="13" spans="1:5" x14ac:dyDescent="0.25">
      <c r="A13" s="16"/>
      <c r="C13" s="18"/>
      <c r="D13" s="18"/>
      <c r="E13" s="18"/>
    </row>
    <row r="14" spans="1:5" x14ac:dyDescent="0.25">
      <c r="A14" s="16" t="s">
        <v>45</v>
      </c>
      <c r="C14" s="20">
        <f t="shared" ref="C14:E14" si="2">C7-C12</f>
        <v>49.877482406102409</v>
      </c>
      <c r="D14" s="20">
        <f t="shared" si="2"/>
        <v>50.068166836898385</v>
      </c>
      <c r="E14" s="20">
        <f t="shared" si="2"/>
        <v>46.296204830387808</v>
      </c>
    </row>
    <row r="15" spans="1:5" x14ac:dyDescent="0.25">
      <c r="A15" s="16"/>
      <c r="C15" s="20"/>
      <c r="D15" s="20"/>
      <c r="E15" s="20"/>
    </row>
    <row r="16" spans="1:5" x14ac:dyDescent="0.25">
      <c r="A16" s="17" t="s">
        <v>46</v>
      </c>
      <c r="C16" s="23">
        <f>AVERAGE(C14:C14)</f>
        <v>49.877482406102409</v>
      </c>
      <c r="D16" s="23">
        <f t="shared" ref="D16:E16" si="3">AVERAGE(C14:D14)</f>
        <v>49.972824621500394</v>
      </c>
      <c r="E16" s="23">
        <f t="shared" si="3"/>
        <v>48.182185833643096</v>
      </c>
    </row>
    <row r="17" spans="1:5" x14ac:dyDescent="0.25">
      <c r="A17" s="17" t="s">
        <v>47</v>
      </c>
      <c r="C17" s="23">
        <v>0.11605549004699076</v>
      </c>
      <c r="D17" s="23">
        <v>0.13165358291364457</v>
      </c>
      <c r="E17" s="23">
        <v>0.1282768687002348</v>
      </c>
    </row>
    <row r="18" spans="1:5" x14ac:dyDescent="0.25">
      <c r="A18" s="16" t="s">
        <v>48</v>
      </c>
      <c r="C18" s="24">
        <f>C16+C17</f>
        <v>49.993537896149398</v>
      </c>
      <c r="D18" s="24">
        <f t="shared" ref="D18:E18" si="4">D16+D17</f>
        <v>50.104478204414036</v>
      </c>
      <c r="E18" s="24">
        <f t="shared" si="4"/>
        <v>48.31046270234333</v>
      </c>
    </row>
    <row r="19" spans="1:5" x14ac:dyDescent="0.25">
      <c r="C19" s="18"/>
      <c r="D19" s="18"/>
      <c r="E19" s="18"/>
    </row>
    <row r="21" spans="1:5" x14ac:dyDescent="0.25">
      <c r="A21" s="16" t="s">
        <v>27</v>
      </c>
      <c r="B21" s="25" t="s">
        <v>28</v>
      </c>
      <c r="C21" s="26">
        <v>2018</v>
      </c>
      <c r="D21" s="26">
        <v>2019</v>
      </c>
      <c r="E21" s="26">
        <v>2020</v>
      </c>
    </row>
    <row r="22" spans="1:5" x14ac:dyDescent="0.25">
      <c r="A22" s="18" t="s">
        <v>29</v>
      </c>
      <c r="B22" s="27">
        <v>1.8200000000000001E-2</v>
      </c>
      <c r="C22" s="28">
        <v>0</v>
      </c>
      <c r="D22" s="28">
        <v>0</v>
      </c>
      <c r="E22" s="28">
        <v>0</v>
      </c>
    </row>
    <row r="23" spans="1:5" x14ac:dyDescent="0.25">
      <c r="A23" s="18" t="s">
        <v>30</v>
      </c>
      <c r="B23" s="27">
        <v>2.23E-2</v>
      </c>
      <c r="C23" s="28">
        <v>0</v>
      </c>
      <c r="D23" s="28">
        <v>0</v>
      </c>
      <c r="E23" s="28">
        <v>0</v>
      </c>
    </row>
    <row r="24" spans="1:5" x14ac:dyDescent="0.25">
      <c r="A24" s="18" t="s">
        <v>31</v>
      </c>
      <c r="B24" s="27">
        <v>2.7E-2</v>
      </c>
      <c r="C24" s="28">
        <v>0.92785863313500005</v>
      </c>
      <c r="D24" s="28">
        <v>0.93348962963340076</v>
      </c>
      <c r="E24" s="28">
        <v>0.13672486742460011</v>
      </c>
    </row>
    <row r="25" spans="1:5" x14ac:dyDescent="0.25">
      <c r="A25" s="18" t="s">
        <v>32</v>
      </c>
      <c r="B25" s="27">
        <v>1.7000000000000001E-2</v>
      </c>
      <c r="C25" s="28">
        <v>0.39765369991499999</v>
      </c>
      <c r="D25" s="28">
        <v>0.40006698412860031</v>
      </c>
      <c r="E25" s="28">
        <v>5.8596371753400045E-2</v>
      </c>
    </row>
    <row r="26" spans="1:5" x14ac:dyDescent="0.25">
      <c r="A26" s="18" t="s">
        <v>33</v>
      </c>
      <c r="B26" s="27">
        <v>1.6899999999999998E-2</v>
      </c>
      <c r="C26" s="28">
        <v>0.26510246661000003</v>
      </c>
      <c r="D26" s="28">
        <v>0.26671132275240023</v>
      </c>
      <c r="E26" s="28">
        <v>3.906424783560003E-2</v>
      </c>
    </row>
    <row r="27" spans="1:5" x14ac:dyDescent="0.25">
      <c r="A27" s="18" t="s">
        <v>34</v>
      </c>
      <c r="B27" s="27">
        <v>2.3099999999999999E-2</v>
      </c>
      <c r="C27" s="28">
        <v>1.2371448441800001</v>
      </c>
      <c r="D27" s="28">
        <v>1.2446528395112011</v>
      </c>
      <c r="E27" s="28">
        <v>0.18229982323280017</v>
      </c>
    </row>
    <row r="28" spans="1:5" x14ac:dyDescent="0.25">
      <c r="A28" s="18" t="s">
        <v>35</v>
      </c>
      <c r="B28" s="27">
        <v>4.8899999999999999E-2</v>
      </c>
      <c r="C28" s="28">
        <v>0.35346995548000004</v>
      </c>
      <c r="D28" s="28">
        <v>0.35561509700320032</v>
      </c>
      <c r="E28" s="28">
        <v>5.208566378080004E-2</v>
      </c>
    </row>
    <row r="29" spans="1:5" x14ac:dyDescent="0.25">
      <c r="A29" s="18" t="s">
        <v>36</v>
      </c>
      <c r="B29" s="27">
        <v>0.2</v>
      </c>
      <c r="C29" s="28">
        <v>0</v>
      </c>
      <c r="D29" s="28">
        <v>0</v>
      </c>
      <c r="E29" s="28">
        <v>0</v>
      </c>
    </row>
    <row r="30" spans="1:5" x14ac:dyDescent="0.25">
      <c r="A30" s="18" t="s">
        <v>37</v>
      </c>
      <c r="B30" s="27">
        <v>0</v>
      </c>
      <c r="C30" s="28">
        <v>0</v>
      </c>
      <c r="D30" s="28">
        <v>0</v>
      </c>
      <c r="E30" s="28">
        <v>0</v>
      </c>
    </row>
    <row r="31" spans="1:5" x14ac:dyDescent="0.25">
      <c r="A31" s="18" t="s">
        <v>38</v>
      </c>
      <c r="B31" s="27">
        <v>0</v>
      </c>
      <c r="C31" s="28">
        <v>0</v>
      </c>
      <c r="D31" s="28">
        <v>0</v>
      </c>
      <c r="E31" s="28">
        <v>0</v>
      </c>
    </row>
    <row r="32" spans="1:5" x14ac:dyDescent="0.25">
      <c r="A32" s="18" t="s">
        <v>39</v>
      </c>
      <c r="B32" s="27">
        <v>0.13638608401664667</v>
      </c>
      <c r="C32" s="28">
        <v>1.2371448441800001</v>
      </c>
      <c r="D32" s="28">
        <v>1.2446528395112011</v>
      </c>
      <c r="E32" s="28">
        <v>0.18229982323280017</v>
      </c>
    </row>
    <row r="33" spans="1:5" s="16" customFormat="1" x14ac:dyDescent="0.25">
      <c r="A33" s="29" t="s">
        <v>41</v>
      </c>
      <c r="B33" s="29"/>
      <c r="C33" s="30">
        <f>SUM(C22:C32)</f>
        <v>4.4183744435000003</v>
      </c>
      <c r="D33" s="30">
        <f>SUM(D22:D32)</f>
        <v>4.4451887125400038</v>
      </c>
      <c r="E33" s="30">
        <f>SUM(E22:E32)</f>
        <v>0.6510707972600005</v>
      </c>
    </row>
    <row r="34" spans="1:5" x14ac:dyDescent="0.25">
      <c r="A34" s="31"/>
      <c r="B34" s="31"/>
      <c r="C34" s="32"/>
      <c r="D34" s="32"/>
      <c r="E34" s="32"/>
    </row>
    <row r="35" spans="1:5" x14ac:dyDescent="0.25">
      <c r="A35" s="31"/>
      <c r="B35" s="31"/>
      <c r="C35" s="32"/>
      <c r="D35" s="32"/>
      <c r="E35" s="32"/>
    </row>
    <row r="36" spans="1:5" x14ac:dyDescent="0.25">
      <c r="A36" s="33" t="s">
        <v>80</v>
      </c>
      <c r="B36" s="31"/>
      <c r="C36" s="26">
        <v>2018</v>
      </c>
      <c r="D36" s="26">
        <v>2019</v>
      </c>
      <c r="E36" s="26">
        <v>2020</v>
      </c>
    </row>
    <row r="37" spans="1:5" x14ac:dyDescent="0.25">
      <c r="A37" s="31" t="s">
        <v>29</v>
      </c>
      <c r="B37" s="31"/>
      <c r="C37" s="28">
        <v>0</v>
      </c>
      <c r="D37" s="28">
        <v>0</v>
      </c>
      <c r="E37" s="28">
        <v>0</v>
      </c>
    </row>
    <row r="38" spans="1:5" x14ac:dyDescent="0.25">
      <c r="A38" s="31" t="s">
        <v>30</v>
      </c>
      <c r="B38" s="31"/>
      <c r="C38" s="28">
        <v>3.8002216086024991E-2</v>
      </c>
      <c r="D38" s="28">
        <v>3.8002216086024991E-2</v>
      </c>
      <c r="E38" s="28">
        <v>3.8002216086024991E-2</v>
      </c>
    </row>
    <row r="39" spans="1:5" x14ac:dyDescent="0.25">
      <c r="A39" s="17" t="s">
        <v>31</v>
      </c>
      <c r="B39" s="31"/>
      <c r="C39" s="28">
        <v>0.19179882262281508</v>
      </c>
      <c r="D39" s="28">
        <v>0.2169270241701885</v>
      </c>
      <c r="E39" s="28">
        <v>0.23137491988047151</v>
      </c>
    </row>
    <row r="40" spans="1:5" x14ac:dyDescent="0.25">
      <c r="A40" s="31" t="s">
        <v>32</v>
      </c>
      <c r="B40" s="31"/>
      <c r="C40" s="28">
        <v>8.211843296650484E-2</v>
      </c>
      <c r="D40" s="28">
        <v>8.8899058780875437E-2</v>
      </c>
      <c r="E40" s="28">
        <v>9.2797697305872451E-2</v>
      </c>
    </row>
    <row r="41" spans="1:5" x14ac:dyDescent="0.25">
      <c r="A41" s="31" t="s">
        <v>33</v>
      </c>
      <c r="B41" s="31"/>
      <c r="C41" s="28">
        <v>5.2152612942596183E-2</v>
      </c>
      <c r="D41" s="28">
        <v>5.6646439462708469E-2</v>
      </c>
      <c r="E41" s="28">
        <v>5.9230243034177073E-2</v>
      </c>
    </row>
    <row r="42" spans="1:5" x14ac:dyDescent="0.25">
      <c r="A42" s="31" t="s">
        <v>34</v>
      </c>
      <c r="B42" s="31"/>
      <c r="C42" s="28">
        <v>0.42944100310424521</v>
      </c>
      <c r="D42" s="28">
        <v>0.45810576635087857</v>
      </c>
      <c r="E42" s="28">
        <v>0.47458706960557179</v>
      </c>
    </row>
    <row r="43" spans="1:5" x14ac:dyDescent="0.25">
      <c r="A43" s="31" t="s">
        <v>35</v>
      </c>
      <c r="B43" s="31"/>
      <c r="C43" s="28">
        <v>0.24810577789127528</v>
      </c>
      <c r="D43" s="28">
        <v>0.2654429074244895</v>
      </c>
      <c r="E43" s="28">
        <v>0.27541119102565831</v>
      </c>
    </row>
    <row r="44" spans="1:5" x14ac:dyDescent="0.25">
      <c r="A44" s="31" t="s">
        <v>36</v>
      </c>
      <c r="B44" s="31"/>
      <c r="C44" s="28">
        <v>0</v>
      </c>
      <c r="D44" s="28">
        <v>0</v>
      </c>
      <c r="E44" s="28">
        <v>0</v>
      </c>
    </row>
    <row r="45" spans="1:5" x14ac:dyDescent="0.25">
      <c r="A45" s="31" t="s">
        <v>37</v>
      </c>
      <c r="B45" s="31"/>
      <c r="C45" s="28">
        <v>0</v>
      </c>
      <c r="D45" s="28">
        <v>0</v>
      </c>
      <c r="E45" s="28">
        <v>0</v>
      </c>
    </row>
    <row r="46" spans="1:5" x14ac:dyDescent="0.25">
      <c r="A46" s="31" t="s">
        <v>38</v>
      </c>
      <c r="B46" s="31"/>
      <c r="C46" s="28">
        <v>0</v>
      </c>
      <c r="D46" s="28">
        <v>0</v>
      </c>
      <c r="E46" s="28">
        <v>0</v>
      </c>
    </row>
    <row r="47" spans="1:5" x14ac:dyDescent="0.25">
      <c r="A47" s="31" t="s">
        <v>39</v>
      </c>
      <c r="B47" s="31"/>
      <c r="C47" s="28">
        <v>2.8165632921528312</v>
      </c>
      <c r="D47" s="28">
        <v>3.1304808694688586</v>
      </c>
      <c r="E47" s="28">
        <v>3.2516294668328092</v>
      </c>
    </row>
    <row r="48" spans="1:5" s="16" customFormat="1" x14ac:dyDescent="0.25">
      <c r="A48" s="29" t="s">
        <v>40</v>
      </c>
      <c r="B48" s="29"/>
      <c r="C48" s="30">
        <f>SUM(C37:C47)</f>
        <v>3.8581821577662927</v>
      </c>
      <c r="D48" s="30">
        <f>SUM(D37:D47)</f>
        <v>4.2545042817440244</v>
      </c>
      <c r="E48" s="30">
        <f>SUM(E37:E47)</f>
        <v>4.4230328037705853</v>
      </c>
    </row>
  </sheetData>
  <printOptions horizontalCentered="1"/>
  <pageMargins left="0.2" right="0.2" top="0.5" bottom="0.2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zoomScaleNormal="100" workbookViewId="0">
      <pane ySplit="1" topLeftCell="A2" activePane="bottomLeft" state="frozen"/>
      <selection pane="bottomLeft" activeCell="H31" sqref="H31"/>
    </sheetView>
  </sheetViews>
  <sheetFormatPr defaultRowHeight="15" x14ac:dyDescent="0.2"/>
  <cols>
    <col min="1" max="1" width="16.88671875" customWidth="1"/>
    <col min="2" max="2" width="3" customWidth="1"/>
  </cols>
  <sheetData>
    <row r="1" spans="1:5" s="4" customFormat="1" ht="15.75" x14ac:dyDescent="0.25">
      <c r="A1" s="7" t="s">
        <v>64</v>
      </c>
      <c r="B1" s="7"/>
      <c r="C1" s="7">
        <v>2018</v>
      </c>
      <c r="D1" s="7">
        <v>2019</v>
      </c>
      <c r="E1" s="7">
        <v>2020</v>
      </c>
    </row>
    <row r="2" spans="1:5" x14ac:dyDescent="0.2">
      <c r="A2" s="8" t="s">
        <v>56</v>
      </c>
      <c r="B2" s="8"/>
      <c r="C2" s="10"/>
      <c r="D2" s="10"/>
      <c r="E2" s="10"/>
    </row>
    <row r="3" spans="1:5" x14ac:dyDescent="0.2">
      <c r="A3" s="8" t="s">
        <v>9</v>
      </c>
      <c r="B3" s="8"/>
      <c r="C3" s="11">
        <v>47.344202708546916</v>
      </c>
      <c r="D3" s="11">
        <f t="shared" ref="D3:E3" si="0">C8</f>
        <v>47.798305957623164</v>
      </c>
      <c r="E3" s="11">
        <f t="shared" si="0"/>
        <v>48.241822645051712</v>
      </c>
    </row>
    <row r="4" spans="1:5" x14ac:dyDescent="0.2">
      <c r="A4" s="8" t="s">
        <v>14</v>
      </c>
      <c r="B4" s="8"/>
      <c r="C4" s="11">
        <f>'Fixed Asset Continuity'!C33</f>
        <v>4.4183744435000003</v>
      </c>
      <c r="D4" s="11">
        <f>'Fixed Asset Continuity'!D33</f>
        <v>4.4451887125400038</v>
      </c>
      <c r="E4" s="11">
        <f>'Fixed Asset Continuity'!E33</f>
        <v>0.6510707972600005</v>
      </c>
    </row>
    <row r="5" spans="1:5" x14ac:dyDescent="0.2">
      <c r="A5" s="8" t="s">
        <v>57</v>
      </c>
      <c r="B5" s="8"/>
      <c r="C5" s="11">
        <f t="shared" ref="C5:E5" si="1">-C4/2</f>
        <v>-2.2091872217500002</v>
      </c>
      <c r="D5" s="11">
        <f t="shared" si="1"/>
        <v>-2.2225943562700019</v>
      </c>
      <c r="E5" s="11">
        <f t="shared" si="1"/>
        <v>-0.32553539863000025</v>
      </c>
    </row>
    <row r="6" spans="1:5" x14ac:dyDescent="0.2">
      <c r="A6" s="8" t="s">
        <v>58</v>
      </c>
      <c r="B6" s="8"/>
      <c r="C6" s="11">
        <f t="shared" ref="C6:E6" si="2">SUM(C3:C5)</f>
        <v>49.553389930296916</v>
      </c>
      <c r="D6" s="11">
        <f t="shared" si="2"/>
        <v>50.020900313893165</v>
      </c>
      <c r="E6" s="11">
        <f t="shared" si="2"/>
        <v>48.567358043681708</v>
      </c>
    </row>
    <row r="7" spans="1:5" x14ac:dyDescent="0.2">
      <c r="A7" s="8" t="s">
        <v>59</v>
      </c>
      <c r="B7" s="8"/>
      <c r="C7" s="11">
        <f t="shared" ref="C7:E7" si="3">-C6*0.08</f>
        <v>-3.9642711944237532</v>
      </c>
      <c r="D7" s="11">
        <f t="shared" si="3"/>
        <v>-4.0016720251114535</v>
      </c>
      <c r="E7" s="11">
        <f t="shared" si="3"/>
        <v>-3.8853886434945366</v>
      </c>
    </row>
    <row r="8" spans="1:5" x14ac:dyDescent="0.2">
      <c r="A8" s="8" t="s">
        <v>60</v>
      </c>
      <c r="B8" s="8"/>
      <c r="C8" s="12">
        <f t="shared" ref="C8:E8" si="4">C3+C4+C7</f>
        <v>47.798305957623164</v>
      </c>
      <c r="D8" s="12">
        <f t="shared" si="4"/>
        <v>48.241822645051712</v>
      </c>
      <c r="E8" s="12">
        <f t="shared" si="4"/>
        <v>45.007504798817173</v>
      </c>
    </row>
    <row r="9" spans="1:5" x14ac:dyDescent="0.2">
      <c r="A9" s="8"/>
      <c r="B9" s="8"/>
      <c r="C9" s="13"/>
      <c r="D9" s="13"/>
      <c r="E9" s="13"/>
    </row>
    <row r="10" spans="1:5" x14ac:dyDescent="0.2">
      <c r="A10" s="8" t="s">
        <v>61</v>
      </c>
      <c r="B10" s="8"/>
      <c r="C10" s="14">
        <v>0.26500000000000001</v>
      </c>
      <c r="D10" s="14">
        <v>0.26500000000000001</v>
      </c>
      <c r="E10" s="14">
        <v>0.26500000000000001</v>
      </c>
    </row>
    <row r="11" spans="1:5" x14ac:dyDescent="0.2">
      <c r="A11" s="8"/>
      <c r="B11" s="8"/>
      <c r="C11" s="13"/>
      <c r="D11" s="13"/>
      <c r="E11" s="13"/>
    </row>
    <row r="12" spans="1:5" x14ac:dyDescent="0.2">
      <c r="A12" s="8" t="s">
        <v>62</v>
      </c>
      <c r="B12" s="8"/>
      <c r="C12" s="11">
        <f>'Revenue Requirement'!D21</f>
        <v>1.7896839031181717</v>
      </c>
      <c r="D12" s="11">
        <f>'Revenue Requirement'!F21</f>
        <v>1.8037612153589053</v>
      </c>
      <c r="E12" s="11">
        <f>'Revenue Requirement'!H21</f>
        <v>1.7391766572843599</v>
      </c>
    </row>
    <row r="13" spans="1:5" x14ac:dyDescent="0.2">
      <c r="A13" s="8" t="s">
        <v>8</v>
      </c>
      <c r="B13" s="8"/>
      <c r="C13" s="11">
        <f t="shared" ref="C13:D13" si="5">+C12/(1-C10)-C12</f>
        <v>0.64526018275689201</v>
      </c>
      <c r="D13" s="11">
        <f t="shared" si="5"/>
        <v>0.65033567628586408</v>
      </c>
      <c r="E13" s="11">
        <f>+E12/(1-E10)-E12</f>
        <v>0.62705008732021161</v>
      </c>
    </row>
    <row r="14" spans="1:5" x14ac:dyDescent="0.2">
      <c r="A14" s="8"/>
      <c r="B14" s="8"/>
      <c r="C14" s="11"/>
      <c r="D14" s="11"/>
      <c r="E14" s="11"/>
    </row>
    <row r="15" spans="1:5" x14ac:dyDescent="0.2">
      <c r="A15" s="8" t="s">
        <v>68</v>
      </c>
      <c r="B15" s="8"/>
      <c r="C15" s="11">
        <v>-0.1060890366574605</v>
      </c>
      <c r="D15" s="11">
        <v>0.25283225663257092</v>
      </c>
      <c r="E15" s="11">
        <v>0.53764416027604867</v>
      </c>
    </row>
    <row r="16" spans="1:5" x14ac:dyDescent="0.2">
      <c r="A16" s="8" t="s">
        <v>8</v>
      </c>
      <c r="B16" s="8"/>
      <c r="C16" s="11">
        <f t="shared" ref="C16:D16" si="6">+C15/(1-C10)-C15</f>
        <v>-3.8249788726839512E-2</v>
      </c>
      <c r="D16" s="11">
        <f t="shared" si="6"/>
        <v>9.115720817364803E-2</v>
      </c>
      <c r="E16" s="11">
        <f>+E15/(1-E10)-E15</f>
        <v>0.19384449316075225</v>
      </c>
    </row>
    <row r="17" spans="1:5" x14ac:dyDescent="0.2">
      <c r="A17" s="8"/>
      <c r="B17" s="8"/>
      <c r="C17" s="11"/>
      <c r="D17" s="11"/>
      <c r="E17" s="11"/>
    </row>
    <row r="18" spans="1:5" s="4" customFormat="1" ht="15.75" x14ac:dyDescent="0.25">
      <c r="A18" s="7" t="s">
        <v>63</v>
      </c>
      <c r="B18" s="7"/>
      <c r="C18" s="15">
        <f t="shared" ref="C18:D18" si="7">C13+C16</f>
        <v>0.60701039403005252</v>
      </c>
      <c r="D18" s="15">
        <f t="shared" si="7"/>
        <v>0.74149288445951211</v>
      </c>
      <c r="E18" s="15">
        <f>E13+E16</f>
        <v>0.82089458048096386</v>
      </c>
    </row>
    <row r="19" spans="1:5" x14ac:dyDescent="0.2">
      <c r="C19" s="9"/>
      <c r="D19" s="9"/>
      <c r="E19" s="9"/>
    </row>
    <row r="20" spans="1:5" x14ac:dyDescent="0.2">
      <c r="A20" s="8" t="s">
        <v>67</v>
      </c>
    </row>
    <row r="21" spans="1:5" x14ac:dyDescent="0.2">
      <c r="A21" s="8" t="s">
        <v>69</v>
      </c>
    </row>
  </sheetData>
  <printOptions horizontalCentered="1"/>
  <pageMargins left="0.2" right="0.2" top="1.25" bottom="0.25" header="0.3" footer="0.3"/>
  <pageSetup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2021-08-06T04:00:00+00:00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Correspondence</Document_x0020_Type>
    <RA_x0020_Contact xmlns="31a38067-a042-4e0e-9037-517587b10700">Henry Andre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PMCN44DTZYCH-1935566727-1279</_dlc_DocId>
    <_dlc_DocIdUrl xmlns="f0af1d65-dfd0-4b99-b523-def3a954563f">
      <Url>https://teams.hydroone.com/sites/ra/ra/_layouts/DocIdRedir.aspx?ID=PMCN44DTZYCH-1935566727-1279</Url>
      <Description>PMCN44DTZYCH-1935566727-1279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FCF4C-95B5-4639-8956-C21C9AABA999}">
  <ds:schemaRefs>
    <ds:schemaRef ds:uri="http://purl.org/dc/terms/"/>
    <ds:schemaRef ds:uri="f0af1d65-dfd0-4b99-b523-def3a954563f"/>
    <ds:schemaRef ds:uri="31a38067-a042-4e0e-9037-517587b10700"/>
    <ds:schemaRef ds:uri="http://purl.org/dc/dcmitype/"/>
    <ds:schemaRef ds:uri="95f47813-6223-4a6f-8345-4f354f0b8e15"/>
    <ds:schemaRef ds:uri="http://schemas.microsoft.com/office/infopath/2007/PartnerControls"/>
    <ds:schemaRef ds:uri="http://purl.org/dc/elements/1.1/"/>
    <ds:schemaRef ds:uri="ea909525-6dd5-47d7-9eed-71e77e5cedc6"/>
    <ds:schemaRef ds:uri="http://schemas.microsoft.com/office/2006/documentManagement/types"/>
    <ds:schemaRef ds:uri="http://schemas.microsoft.com/office/2006/metadata/properties"/>
    <ds:schemaRef ds:uri="f9175001-c430-4d57-adde-c1c10539e919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EEF928-7715-44A1-B4C7-04528F122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D14D35-50F4-40E3-8CE8-4CA82DA9F6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AE02701-C525-4D14-86C3-A6626A5845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Revenue Requirement</vt:lpstr>
      <vt:lpstr>Fixed Asset Continuity</vt:lpstr>
      <vt:lpstr>Income Taxes &amp; UCC</vt:lpstr>
      <vt:lpstr>'Revenue Requirement'!Print_Area</vt:lpstr>
      <vt:lpstr>Summary!Print_Area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BenumMa</dc:creator>
  <cp:lastModifiedBy>BUT Judy</cp:lastModifiedBy>
  <cp:lastPrinted>2021-08-18T13:35:52Z</cp:lastPrinted>
  <dcterms:created xsi:type="dcterms:W3CDTF">2009-03-31T14:51:00Z</dcterms:created>
  <dcterms:modified xsi:type="dcterms:W3CDTF">2021-08-20T20:17:55Z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0x01010061EC7F66509FFD4DA0B1B261A86BE773004862BE6AB6E2104F9D4919B5D6ED2EBE</vt:lpwstr>
  </property>
  <property fmtid="{D5CDD505-2E9C-101B-9397-08002B2CF9AE}" pid="4" name="_dlc_DocIdItemGuid">
    <vt:lpwstr>96448eef-d9a5-4ced-8947-e23ea8425cff</vt:lpwstr>
  </property>
</Properties>
</file>