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2021 B/EB-2021-0032 - HONI Dx Rates 2022 Annual Update/Working Folder/"/>
    </mc:Choice>
  </mc:AlternateContent>
  <bookViews>
    <workbookView xWindow="120" yWindow="110" windowWidth="23250" windowHeight="9860"/>
  </bookViews>
  <sheets>
    <sheet name="Tab1of3_ST Rates" sheetId="1" r:id="rId1"/>
    <sheet name="Tab2of3_LVDS" sheetId="2" r:id="rId2"/>
    <sheet name="Tab3of3_Specific Lines" sheetId="3" r:id="rId3"/>
  </sheets>
  <definedNames>
    <definedName name="_xlnm.Print_Area" localSheetId="0">'Tab1of3_ST Rates'!$A$1:$F$19</definedName>
    <definedName name="_xlnm.Print_Area" localSheetId="1">Tab2of3_LVDS!$A$1:$D$24</definedName>
    <definedName name="_xlnm.Print_Area" localSheetId="2">'Tab3of3_Specific Lines'!$A$1:$D$27</definedName>
  </definedName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1" i="1"/>
  <c r="F12" i="1"/>
  <c r="F5" i="1"/>
  <c r="C24" i="3" l="1"/>
  <c r="C26" i="3" s="1"/>
  <c r="E22" i="2" l="1"/>
  <c r="E24" i="2" s="1"/>
  <c r="C21" i="3" l="1"/>
  <c r="F13" i="1" l="1"/>
  <c r="F16" i="1" s="1"/>
  <c r="D19" i="1" s="1"/>
</calcChain>
</file>

<file path=xl/sharedStrings.xml><?xml version="1.0" encoding="utf-8"?>
<sst xmlns="http://schemas.openxmlformats.org/spreadsheetml/2006/main" count="107" uniqueCount="95">
  <si>
    <t>ST Common Line Charge ($/kW)</t>
  </si>
  <si>
    <t>ST Common Line Charge Determinant (Annual)</t>
  </si>
  <si>
    <t>ST Common Line Revenue Requirement (Annual)</t>
  </si>
  <si>
    <t>ST Common Line Revenue Requirement (Annual $)</t>
  </si>
  <si>
    <t>Revenue to be collected by ST (adjusted for change in revenue from Rates target R/C Ratio, if applicable)</t>
  </si>
  <si>
    <t>Total revenue generated through other delivery charges:</t>
  </si>
  <si>
    <t>Meter Charge</t>
  </si>
  <si>
    <t>Fixed Rate</t>
  </si>
  <si>
    <t>Plus:</t>
  </si>
  <si>
    <t>Specific Primary lines</t>
  </si>
  <si>
    <t>Specific ST lines</t>
  </si>
  <si>
    <t>LVDS-low cost allocation</t>
  </si>
  <si>
    <t>HVDS-low cost allocation</t>
  </si>
  <si>
    <t>HVDS-high cost allocation</t>
  </si>
  <si>
    <t>Revenue Generated (Annual)</t>
  </si>
  <si>
    <t>Rates</t>
  </si>
  <si>
    <t>Billing Quantity (Annual)</t>
  </si>
  <si>
    <t>Minus</t>
  </si>
  <si>
    <t>Total LVDS Low Charge Determinant (Annual kW)</t>
  </si>
  <si>
    <t>Total LVDS Low Revenue Requirement (Annual $)</t>
  </si>
  <si>
    <t>**Note: USofA 5016, 5017 &amp; 5114 are wholly recovered by the LVDS Low tariff</t>
  </si>
  <si>
    <t>Income Taxes</t>
  </si>
  <si>
    <t>6110</t>
  </si>
  <si>
    <t>Taxes Other Than Income Taxes</t>
  </si>
  <si>
    <t>6105</t>
  </si>
  <si>
    <t>Interest on Long Term Debt</t>
  </si>
  <si>
    <t>6005</t>
  </si>
  <si>
    <t>Amortization Expense - Property, Plant, and Equipment</t>
  </si>
  <si>
    <t>5705</t>
  </si>
  <si>
    <t>Net Inc (Balance Transferred From Income)</t>
  </si>
  <si>
    <t>3046</t>
  </si>
  <si>
    <t>Other ("NIDIT") "expenses"</t>
  </si>
  <si>
    <t>25 General Admin. Acc'ts (12 non-zero)</t>
  </si>
  <si>
    <t>5405 to 5680</t>
  </si>
  <si>
    <t>Maintenance of Distribution Station Equipment</t>
  </si>
  <si>
    <t>5114</t>
  </si>
  <si>
    <t>Maintenance of Buildings and Fixtures - Distribution Stations</t>
  </si>
  <si>
    <t>5110</t>
  </si>
  <si>
    <t>Maintenance Supervision and Engineering</t>
  </si>
  <si>
    <t>5105</t>
  </si>
  <si>
    <t>Distribution Station Equipment - Operation Supplies and Expenses</t>
  </si>
  <si>
    <t>5017</t>
  </si>
  <si>
    <t>Distribution Station Equipment - Operation Labour</t>
  </si>
  <si>
    <t>5016</t>
  </si>
  <si>
    <t>Station Buildings and Fixtures Expense [exclude - no "bldgs" at LVDSs]</t>
  </si>
  <si>
    <t>5012</t>
  </si>
  <si>
    <t>Operation Supervision and Engineering</t>
  </si>
  <si>
    <t>5005</t>
  </si>
  <si>
    <t>Proportion of allocation to ST rate class associated with LVDS-low</t>
  </si>
  <si>
    <t>Allocation to ST rate class (2018 CAM O4 Sheet)</t>
  </si>
  <si>
    <t>Account</t>
  </si>
  <si>
    <t>USoA</t>
  </si>
  <si>
    <t>Proportion of Total Forecast Costs associated with ST share of LVDS-low stations</t>
  </si>
  <si>
    <t>Derivation of Facility Charge for connection to Low Voltage Distribution Station (LVDS Low)</t>
  </si>
  <si>
    <t>ST Specific Line Rate (Monthly, per kM)*</t>
  </si>
  <si>
    <t>Total Length 12.5 to 4.16 kV inclusive (2016 Actual, weighted kM)</t>
  </si>
  <si>
    <t>Total Length 44 kV to 13.8 kV inclusive (2016 Actual, kM)</t>
  </si>
  <si>
    <t>Specific Line Rates Calculation</t>
  </si>
  <si>
    <t>Total Revenue Requirement (includes NI)</t>
  </si>
  <si>
    <t>Allocated Net Income  (NI)</t>
  </si>
  <si>
    <t>NI</t>
  </si>
  <si>
    <t>Direct Allocation</t>
  </si>
  <si>
    <t>Interest</t>
  </si>
  <si>
    <t>INT</t>
  </si>
  <si>
    <t>PILs  (INPUT)</t>
  </si>
  <si>
    <t>INPUT</t>
  </si>
  <si>
    <t>Depreciation and Amortization (dep)</t>
  </si>
  <si>
    <t>dep</t>
  </si>
  <si>
    <t>General and Administration (ad)</t>
  </si>
  <si>
    <t>ad</t>
  </si>
  <si>
    <t>Customer Related Costs (cu)</t>
  </si>
  <si>
    <t>cu</t>
  </si>
  <si>
    <t>Distribution Costs (di)</t>
  </si>
  <si>
    <t>di</t>
  </si>
  <si>
    <t>Expenses</t>
  </si>
  <si>
    <t>Proportion of Total (di+cu) Costs allocated to ST Lines</t>
  </si>
  <si>
    <t>Costs:  cu group (excluding customer premise costs)</t>
  </si>
  <si>
    <t>Costs:  di General + di Remainder</t>
  </si>
  <si>
    <t>Costs:  di Lines - 50kV to 750V</t>
  </si>
  <si>
    <t>Assigned to Lines</t>
  </si>
  <si>
    <t>Total</t>
  </si>
  <si>
    <t>Derivation of Facility Charge for connection to Specific ST Lines</t>
  </si>
  <si>
    <t>Revenue to be collected by ST (adjusted for change in revenue from Rates Design balancing Rev/Cost Ratio, if applicable)</t>
  </si>
  <si>
    <t>$/kW</t>
  </si>
  <si>
    <t>$/kM</t>
  </si>
  <si>
    <t>$</t>
  </si>
  <si>
    <t>Service Charge (per Delivery Point)</t>
  </si>
  <si>
    <t>Meter Charge (for Hydro One ownership per Meter Point)</t>
  </si>
  <si>
    <t>LVDS Low Rate (Monthly, $/kW)</t>
  </si>
  <si>
    <t>Total km of 50kV-to-4.16kV line (Actual 2016, kM)</t>
  </si>
  <si>
    <t>Annual costs associated with all HON "50 kV to 750 V" Line Assets</t>
  </si>
  <si>
    <t>* 2018 rate will be maintained over the term of the plan (2019 - 2022)</t>
  </si>
  <si>
    <t>ST Common Line Charge Determinant (Annual kW)</t>
  </si>
  <si>
    <t xml:space="preserve">                        </t>
  </si>
  <si>
    <t>ST Common Line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</si>
</sst>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indexed="57"/>
      <name val="Arial"/>
      <family val="2"/>
    </font>
    <font>
      <b/>
      <u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5" fillId="0" borderId="0"/>
    <xf numFmtId="166" fontId="5" fillId="0" borderId="0"/>
    <xf numFmtId="166" fontId="5" fillId="0" borderId="0"/>
    <xf numFmtId="165" fontId="6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7" fillId="0" borderId="0"/>
    <xf numFmtId="44" fontId="5" fillId="0" borderId="0" applyFont="0" applyFill="0" applyBorder="0" applyAlignment="0" applyProtection="0"/>
    <xf numFmtId="174" fontId="7" fillId="0" borderId="0"/>
    <xf numFmtId="175" fontId="7" fillId="0" borderId="0"/>
    <xf numFmtId="38" fontId="8" fillId="2" borderId="0" applyNumberFormat="0" applyBorder="0" applyAlignment="0" applyProtection="0"/>
    <xf numFmtId="0" fontId="9" fillId="0" borderId="12" applyNumberFormat="0" applyAlignment="0" applyProtection="0">
      <alignment horizontal="left" vertical="center"/>
    </xf>
    <xf numFmtId="0" fontId="9" fillId="0" borderId="13">
      <alignment horizontal="left" vertical="center"/>
    </xf>
    <xf numFmtId="10" fontId="8" fillId="3" borderId="10" applyNumberFormat="0" applyBorder="0" applyAlignment="0" applyProtection="0"/>
    <xf numFmtId="176" fontId="6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7" fontId="7" fillId="0" borderId="0"/>
    <xf numFmtId="37" fontId="10" fillId="4" borderId="0">
      <alignment horizontal="right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14">
      <alignment horizontal="center"/>
    </xf>
    <xf numFmtId="3" fontId="11" fillId="0" borderId="0" applyFont="0" applyFill="0" applyBorder="0" applyAlignment="0" applyProtection="0"/>
    <xf numFmtId="0" fontId="11" fillId="5" borderId="0" applyNumberFormat="0" applyFont="0" applyBorder="0" applyAlignment="0" applyProtection="0"/>
    <xf numFmtId="1" fontId="5" fillId="0" borderId="0"/>
    <xf numFmtId="0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178" fontId="5" fillId="0" borderId="0"/>
    <xf numFmtId="178" fontId="5" fillId="0" borderId="0"/>
    <xf numFmtId="178" fontId="5" fillId="0" borderId="0"/>
  </cellStyleXfs>
  <cellXfs count="10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3" fillId="0" borderId="0" xfId="0" applyFont="1"/>
    <xf numFmtId="165" fontId="3" fillId="0" borderId="4" xfId="0" applyNumberFormat="1" applyFont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4" xfId="0" applyFont="1" applyBorder="1"/>
    <xf numFmtId="37" fontId="3" fillId="0" borderId="5" xfId="0" applyNumberFormat="1" applyFont="1" applyBorder="1"/>
    <xf numFmtId="0" fontId="3" fillId="0" borderId="0" xfId="0" applyFont="1" applyBorder="1"/>
    <xf numFmtId="165" fontId="3" fillId="0" borderId="0" xfId="2" applyNumberFormat="1" applyFont="1"/>
    <xf numFmtId="165" fontId="3" fillId="0" borderId="4" xfId="2" applyNumberFormat="1" applyFont="1" applyBorder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5" xfId="2" applyNumberFormat="1" applyFont="1" applyFill="1" applyBorder="1"/>
    <xf numFmtId="165" fontId="3" fillId="0" borderId="1" xfId="0" applyNumberFormat="1" applyFont="1" applyBorder="1"/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wrapText="1"/>
    </xf>
    <xf numFmtId="165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166" fontId="3" fillId="0" borderId="10" xfId="1" applyNumberFormat="1" applyFont="1" applyBorder="1" applyAlignment="1">
      <alignment vertical="center" wrapText="1"/>
    </xf>
    <xf numFmtId="43" fontId="3" fillId="0" borderId="10" xfId="1" applyNumberFormat="1" applyFont="1" applyBorder="1" applyAlignment="1">
      <alignment vertical="center" wrapText="1"/>
    </xf>
    <xf numFmtId="0" fontId="3" fillId="0" borderId="11" xfId="0" applyFont="1" applyBorder="1"/>
    <xf numFmtId="0" fontId="3" fillId="0" borderId="0" xfId="0" applyFont="1" applyFill="1"/>
    <xf numFmtId="0" fontId="3" fillId="0" borderId="11" xfId="0" applyFont="1" applyBorder="1" applyAlignment="1">
      <alignment vertical="center" wrapText="1"/>
    </xf>
    <xf numFmtId="167" fontId="3" fillId="0" borderId="10" xfId="1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/>
    <xf numFmtId="0" fontId="13" fillId="0" borderId="0" xfId="0" applyFont="1"/>
    <xf numFmtId="0" fontId="2" fillId="0" borderId="0" xfId="0" applyFont="1" applyBorder="1" applyAlignment="1">
      <alignment horizontal="right"/>
    </xf>
    <xf numFmtId="6" fontId="6" fillId="0" borderId="0" xfId="0" applyNumberFormat="1" applyFont="1" applyFill="1" applyAlignment="1">
      <alignment horizontal="left"/>
    </xf>
    <xf numFmtId="0" fontId="2" fillId="0" borderId="0" xfId="0" applyFont="1" applyBorder="1"/>
    <xf numFmtId="166" fontId="3" fillId="0" borderId="0" xfId="1" applyNumberFormat="1" applyFont="1" applyBorder="1" applyAlignment="1">
      <alignment vertical="center" wrapText="1"/>
    </xf>
    <xf numFmtId="165" fontId="3" fillId="0" borderId="0" xfId="2" applyNumberFormat="1" applyFont="1" applyBorder="1" applyAlignment="1">
      <alignment vertical="center" wrapText="1"/>
    </xf>
    <xf numFmtId="0" fontId="6" fillId="0" borderId="0" xfId="0" applyFont="1"/>
    <xf numFmtId="49" fontId="6" fillId="0" borderId="0" xfId="0" applyNumberFormat="1" applyFont="1"/>
    <xf numFmtId="166" fontId="3" fillId="0" borderId="7" xfId="1" applyNumberFormat="1" applyFont="1" applyBorder="1" applyAlignment="1">
      <alignment vertical="center" wrapText="1"/>
    </xf>
    <xf numFmtId="165" fontId="3" fillId="0" borderId="10" xfId="2" applyNumberFormat="1" applyFont="1" applyBorder="1" applyAlignment="1">
      <alignment vertical="center" wrapText="1"/>
    </xf>
    <xf numFmtId="0" fontId="3" fillId="0" borderId="16" xfId="0" applyFont="1" applyFill="1" applyBorder="1"/>
    <xf numFmtId="0" fontId="14" fillId="0" borderId="0" xfId="0" applyFont="1"/>
    <xf numFmtId="49" fontId="15" fillId="0" borderId="0" xfId="0" applyNumberFormat="1" applyFont="1"/>
    <xf numFmtId="10" fontId="3" fillId="6" borderId="3" xfId="0" applyNumberFormat="1" applyFont="1" applyFill="1" applyBorder="1" applyAlignment="1">
      <alignment horizontal="centerContinuous"/>
    </xf>
    <xf numFmtId="164" fontId="3" fillId="0" borderId="0" xfId="2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7" fontId="3" fillId="0" borderId="0" xfId="1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167" fontId="3" fillId="0" borderId="7" xfId="1" applyNumberFormat="1" applyFont="1" applyBorder="1" applyAlignment="1">
      <alignment vertical="center" wrapText="1"/>
    </xf>
    <xf numFmtId="165" fontId="3" fillId="0" borderId="8" xfId="2" applyNumberFormat="1" applyFont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5" fontId="3" fillId="0" borderId="11" xfId="2" applyNumberFormat="1" applyFont="1" applyBorder="1" applyAlignment="1">
      <alignment vertical="center" wrapText="1"/>
    </xf>
    <xf numFmtId="165" fontId="3" fillId="0" borderId="15" xfId="2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10" fontId="3" fillId="6" borderId="17" xfId="0" applyNumberFormat="1" applyFont="1" applyFill="1" applyBorder="1" applyAlignment="1">
      <alignment horizontal="center" vertical="center" wrapText="1"/>
    </xf>
    <xf numFmtId="165" fontId="3" fillId="6" borderId="11" xfId="2" applyNumberFormat="1" applyFont="1" applyFill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165" fontId="3" fillId="6" borderId="9" xfId="2" applyNumberFormat="1" applyFont="1" applyFill="1" applyBorder="1" applyAlignment="1">
      <alignment vertical="center" wrapText="1"/>
    </xf>
    <xf numFmtId="0" fontId="3" fillId="6" borderId="16" xfId="0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vertical="center" wrapText="1"/>
    </xf>
    <xf numFmtId="165" fontId="3" fillId="6" borderId="9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2" fillId="0" borderId="5" xfId="0" applyFont="1" applyBorder="1"/>
    <xf numFmtId="0" fontId="3" fillId="0" borderId="10" xfId="0" applyFont="1" applyBorder="1" applyAlignment="1">
      <alignment horizontal="centerContinuous" vertical="center" wrapText="1"/>
    </xf>
    <xf numFmtId="10" fontId="13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5" fontId="2" fillId="0" borderId="4" xfId="0" applyNumberFormat="1" applyFont="1" applyBorder="1"/>
    <xf numFmtId="166" fontId="2" fillId="0" borderId="4" xfId="1" applyNumberFormat="1" applyFont="1" applyBorder="1"/>
    <xf numFmtId="0" fontId="0" fillId="0" borderId="3" xfId="0" applyBorder="1"/>
    <xf numFmtId="0" fontId="13" fillId="0" borderId="1" xfId="0" applyFont="1" applyBorder="1"/>
    <xf numFmtId="165" fontId="2" fillId="0" borderId="16" xfId="0" applyNumberFormat="1" applyFont="1" applyBorder="1"/>
    <xf numFmtId="166" fontId="2" fillId="0" borderId="16" xfId="1" applyNumberFormat="1" applyFont="1" applyBorder="1"/>
    <xf numFmtId="179" fontId="13" fillId="0" borderId="15" xfId="0" applyNumberFormat="1" applyFont="1" applyBorder="1"/>
    <xf numFmtId="0" fontId="3" fillId="7" borderId="16" xfId="0" applyFont="1" applyFill="1" applyBorder="1" applyAlignment="1">
      <alignment horizontal="center"/>
    </xf>
    <xf numFmtId="0" fontId="3" fillId="7" borderId="16" xfId="0" applyFont="1" applyFill="1" applyBorder="1" applyAlignment="1">
      <alignment vertical="center" wrapText="1"/>
    </xf>
    <xf numFmtId="43" fontId="3" fillId="7" borderId="16" xfId="1" applyNumberFormat="1" applyFont="1" applyFill="1" applyBorder="1" applyAlignment="1">
      <alignment vertical="center" wrapText="1"/>
    </xf>
    <xf numFmtId="0" fontId="3" fillId="7" borderId="16" xfId="0" applyFont="1" applyFill="1" applyBorder="1"/>
    <xf numFmtId="0" fontId="0" fillId="7" borderId="16" xfId="0" applyFill="1" applyBorder="1" applyAlignment="1">
      <alignment wrapText="1"/>
    </xf>
    <xf numFmtId="165" fontId="3" fillId="7" borderId="16" xfId="2" applyNumberFormat="1" applyFont="1" applyFill="1" applyBorder="1"/>
    <xf numFmtId="37" fontId="3" fillId="7" borderId="16" xfId="0" applyNumberFormat="1" applyFont="1" applyFill="1" applyBorder="1"/>
    <xf numFmtId="0" fontId="3" fillId="7" borderId="15" xfId="0" applyFont="1" applyFill="1" applyBorder="1"/>
    <xf numFmtId="0" fontId="3" fillId="0" borderId="0" xfId="0" applyFont="1" applyFill="1" applyBorder="1" applyAlignment="1">
      <alignment vertical="center"/>
    </xf>
    <xf numFmtId="166" fontId="3" fillId="0" borderId="0" xfId="1" applyNumberFormat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vertical="center"/>
    </xf>
    <xf numFmtId="0" fontId="13" fillId="0" borderId="0" xfId="0" applyFont="1" applyFill="1"/>
    <xf numFmtId="0" fontId="13" fillId="0" borderId="0" xfId="0" quotePrefix="1" applyFont="1" applyAlignment="1">
      <alignment horizontal="left"/>
    </xf>
    <xf numFmtId="0" fontId="3" fillId="0" borderId="10" xfId="0" applyFont="1" applyBorder="1" applyAlignment="1">
      <alignment horizontal="center"/>
    </xf>
    <xf numFmtId="169" fontId="3" fillId="0" borderId="10" xfId="1" applyNumberFormat="1" applyFont="1" applyBorder="1" applyAlignment="1">
      <alignment vertical="center" wrapText="1"/>
    </xf>
    <xf numFmtId="167" fontId="3" fillId="0" borderId="2" xfId="1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3" fillId="0" borderId="10" xfId="0" applyFont="1" applyBorder="1" applyAlignment="1">
      <alignment horizontal="center"/>
    </xf>
    <xf numFmtId="165" fontId="3" fillId="0" borderId="16" xfId="2" applyNumberFormat="1" applyFont="1" applyBorder="1" applyAlignment="1">
      <alignment vertical="center"/>
    </xf>
    <xf numFmtId="165" fontId="3" fillId="0" borderId="15" xfId="2" applyNumberFormat="1" applyFont="1" applyBorder="1" applyAlignment="1">
      <alignment vertical="center"/>
    </xf>
  </cellXfs>
  <cellStyles count="47">
    <cellStyle name="$" xfId="3"/>
    <cellStyle name="$_CCA-Request_H11bps" xfId="4"/>
    <cellStyle name="$_CCA-Request_H11bps July 9" xfId="5"/>
    <cellStyle name="$comma" xfId="6"/>
    <cellStyle name="_Comma" xfId="7"/>
    <cellStyle name="_Currency" xfId="8"/>
    <cellStyle name="_CurrencySpace" xfId="9"/>
    <cellStyle name="_Multiple" xfId="10"/>
    <cellStyle name="_MultipleSpace" xfId="11"/>
    <cellStyle name="_Percent" xfId="12"/>
    <cellStyle name="_PercentSpace" xfId="13"/>
    <cellStyle name="_PercentSpace_AR Analysis 061207" xfId="14"/>
    <cellStyle name="_PercentSpace_RMDx BP050513a 051212a" xfId="15"/>
    <cellStyle name="Comma" xfId="1" builtinId="3"/>
    <cellStyle name="Comma 2" xfId="16"/>
    <cellStyle name="comma zerodec" xfId="17"/>
    <cellStyle name="Currency" xfId="2" builtinId="4"/>
    <cellStyle name="Currency 2" xfId="18"/>
    <cellStyle name="Currency1" xfId="19"/>
    <cellStyle name="Dollar (zero dec)" xfId="20"/>
    <cellStyle name="Grey" xfId="21"/>
    <cellStyle name="Header1" xfId="22"/>
    <cellStyle name="Header2" xfId="23"/>
    <cellStyle name="Input [yellow]" xfId="24"/>
    <cellStyle name="multiple" xfId="25"/>
    <cellStyle name="Normal" xfId="0" builtinId="0"/>
    <cellStyle name="Normal - Style1" xfId="26"/>
    <cellStyle name="Normal 2" xfId="27"/>
    <cellStyle name="Normal 3" xfId="28"/>
    <cellStyle name="Number" xfId="29"/>
    <cellStyle name="OH01" xfId="30"/>
    <cellStyle name="OHnplode" xfId="31"/>
    <cellStyle name="Percent [2]" xfId="32"/>
    <cellStyle name="Percent 2" xfId="33"/>
    <cellStyle name="PSChar" xfId="34"/>
    <cellStyle name="PSDate" xfId="35"/>
    <cellStyle name="PSDec" xfId="36"/>
    <cellStyle name="PSHeading" xfId="37"/>
    <cellStyle name="PSInt" xfId="38"/>
    <cellStyle name="PSSpacer" xfId="39"/>
    <cellStyle name="ShOut" xfId="40"/>
    <cellStyle name="Style 1" xfId="41"/>
    <cellStyle name="Style 2" xfId="42"/>
    <cellStyle name="Style 3" xfId="43"/>
    <cellStyle name="x" xfId="44"/>
    <cellStyle name="x_CCA-Request_H11bps" xfId="45"/>
    <cellStyle name="x_CCA-Request_H11bps July 9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9"/>
  <sheetViews>
    <sheetView tabSelected="1" zoomScaleNormal="100" zoomScalePageLayoutView="130" workbookViewId="0"/>
  </sheetViews>
  <sheetFormatPr defaultRowHeight="14.5" x14ac:dyDescent="0.35"/>
  <cols>
    <col min="1" max="1" width="45.7265625" bestFit="1" customWidth="1"/>
    <col min="2" max="2" width="39.7265625" hidden="1" customWidth="1"/>
    <col min="3" max="3" width="9.54296875" bestFit="1" customWidth="1"/>
    <col min="4" max="4" width="8.26953125" bestFit="1" customWidth="1"/>
    <col min="5" max="5" width="5.453125" bestFit="1" customWidth="1"/>
    <col min="6" max="6" width="10.7265625" bestFit="1" customWidth="1"/>
  </cols>
  <sheetData>
    <row r="1" spans="1:7" s="4" customFormat="1" ht="12" x14ac:dyDescent="0.3">
      <c r="A1" s="37" t="s">
        <v>93</v>
      </c>
      <c r="E1" s="36"/>
    </row>
    <row r="2" spans="1:7" s="4" customFormat="1" ht="12" x14ac:dyDescent="0.3"/>
    <row r="3" spans="1:7" s="4" customFormat="1" ht="15" customHeight="1" x14ac:dyDescent="0.35">
      <c r="C3" s="104">
        <v>2022</v>
      </c>
      <c r="D3" s="105"/>
      <c r="E3" s="105"/>
      <c r="F3" s="105"/>
    </row>
    <row r="4" spans="1:7" s="31" customFormat="1" ht="36" x14ac:dyDescent="0.3">
      <c r="A4" s="35" t="s">
        <v>17</v>
      </c>
      <c r="B4" s="35" t="s">
        <v>17</v>
      </c>
      <c r="C4" s="34" t="s">
        <v>16</v>
      </c>
      <c r="D4" s="76" t="s">
        <v>15</v>
      </c>
      <c r="E4" s="76"/>
      <c r="F4" s="32" t="s">
        <v>14</v>
      </c>
    </row>
    <row r="5" spans="1:7" s="4" customFormat="1" ht="12" x14ac:dyDescent="0.3">
      <c r="A5" s="27" t="s">
        <v>13</v>
      </c>
      <c r="B5" s="27" t="s">
        <v>13</v>
      </c>
      <c r="C5" s="23">
        <v>956658.50413423567</v>
      </c>
      <c r="D5" s="28">
        <v>2.4058000000000002</v>
      </c>
      <c r="E5" s="28" t="s">
        <v>83</v>
      </c>
      <c r="F5" s="48">
        <f>C5*D5</f>
        <v>2301529.0292461445</v>
      </c>
    </row>
    <row r="6" spans="1:7" s="4" customFormat="1" ht="12" x14ac:dyDescent="0.3">
      <c r="A6" s="27" t="s">
        <v>12</v>
      </c>
      <c r="B6" s="27" t="s">
        <v>12</v>
      </c>
      <c r="C6" s="23">
        <v>37909.786857528758</v>
      </c>
      <c r="D6" s="28">
        <v>4.0945999999999998</v>
      </c>
      <c r="E6" s="28" t="s">
        <v>83</v>
      </c>
      <c r="F6" s="48">
        <f t="shared" ref="F6:F12" si="0">C6*D6</f>
        <v>155225.41326683725</v>
      </c>
    </row>
    <row r="7" spans="1:7" s="4" customFormat="1" ht="12" x14ac:dyDescent="0.3">
      <c r="A7" s="27" t="s">
        <v>11</v>
      </c>
      <c r="B7" s="27" t="s">
        <v>11</v>
      </c>
      <c r="C7" s="23">
        <v>718897.33443971758</v>
      </c>
      <c r="D7" s="28">
        <v>1.6888000000000001</v>
      </c>
      <c r="E7" s="28" t="s">
        <v>83</v>
      </c>
      <c r="F7" s="48">
        <f t="shared" si="0"/>
        <v>1214073.8184017951</v>
      </c>
    </row>
    <row r="8" spans="1:7" s="4" customFormat="1" ht="12" x14ac:dyDescent="0.3">
      <c r="A8" s="30" t="s">
        <v>10</v>
      </c>
      <c r="B8" s="30" t="s">
        <v>10</v>
      </c>
      <c r="C8" s="23">
        <v>830.05200000000002</v>
      </c>
      <c r="D8" s="28">
        <v>626.08820000000003</v>
      </c>
      <c r="E8" s="28" t="s">
        <v>84</v>
      </c>
      <c r="F8" s="48">
        <f t="shared" si="0"/>
        <v>519685.76258640003</v>
      </c>
    </row>
    <row r="9" spans="1:7" s="4" customFormat="1" ht="12" hidden="1" x14ac:dyDescent="0.3">
      <c r="A9" s="30" t="s">
        <v>9</v>
      </c>
      <c r="B9" s="30" t="s">
        <v>9</v>
      </c>
      <c r="C9" s="23">
        <v>0</v>
      </c>
      <c r="D9" s="102">
        <v>551.90729999999996</v>
      </c>
      <c r="E9" s="28"/>
      <c r="F9" s="48">
        <f t="shared" si="0"/>
        <v>0</v>
      </c>
    </row>
    <row r="10" spans="1:7" s="4" customFormat="1" ht="12" x14ac:dyDescent="0.3">
      <c r="A10" s="29" t="s">
        <v>8</v>
      </c>
      <c r="B10" s="29" t="s">
        <v>8</v>
      </c>
      <c r="C10" s="23"/>
      <c r="D10" s="102"/>
      <c r="E10" s="28"/>
      <c r="F10" s="48"/>
    </row>
    <row r="11" spans="1:7" s="4" customFormat="1" ht="12" x14ac:dyDescent="0.3">
      <c r="A11" s="27" t="s">
        <v>86</v>
      </c>
      <c r="B11" s="27" t="s">
        <v>7</v>
      </c>
      <c r="C11" s="23">
        <v>9821.5183013333663</v>
      </c>
      <c r="D11" s="24">
        <v>606.51</v>
      </c>
      <c r="E11" s="24" t="s">
        <v>85</v>
      </c>
      <c r="F11" s="48">
        <f t="shared" si="0"/>
        <v>5956849.0649416996</v>
      </c>
      <c r="G11" s="26"/>
    </row>
    <row r="12" spans="1:7" s="4" customFormat="1" ht="12" x14ac:dyDescent="0.3">
      <c r="A12" s="25" t="s">
        <v>87</v>
      </c>
      <c r="B12" s="25" t="s">
        <v>6</v>
      </c>
      <c r="C12" s="23">
        <v>7231.2101569675888</v>
      </c>
      <c r="D12" s="24">
        <v>761.93</v>
      </c>
      <c r="E12" s="24" t="s">
        <v>85</v>
      </c>
      <c r="F12" s="48">
        <f t="shared" si="0"/>
        <v>5509675.9548983146</v>
      </c>
    </row>
    <row r="13" spans="1:7" s="4" customFormat="1" ht="12" x14ac:dyDescent="0.3">
      <c r="A13" s="22" t="s">
        <v>5</v>
      </c>
      <c r="B13" s="22" t="s">
        <v>5</v>
      </c>
      <c r="C13" s="22"/>
      <c r="D13" s="21"/>
      <c r="E13" s="21"/>
      <c r="F13" s="20">
        <f>SUM(F5:F12)</f>
        <v>15657039.043341191</v>
      </c>
    </row>
    <row r="14" spans="1:7" s="4" customFormat="1" ht="24.5" x14ac:dyDescent="0.35">
      <c r="A14" s="19" t="s">
        <v>82</v>
      </c>
      <c r="B14" s="19" t="s">
        <v>4</v>
      </c>
      <c r="C14" s="18"/>
      <c r="D14" s="17"/>
      <c r="E14" s="17"/>
      <c r="F14" s="16">
        <v>61284810.726235211</v>
      </c>
    </row>
    <row r="15" spans="1:7" s="4" customFormat="1" ht="12" x14ac:dyDescent="0.3">
      <c r="A15" s="7"/>
      <c r="B15" s="7"/>
      <c r="C15" s="7"/>
      <c r="D15" s="6"/>
      <c r="E15" s="6"/>
      <c r="F15" s="5"/>
    </row>
    <row r="16" spans="1:7" s="11" customFormat="1" ht="12" x14ac:dyDescent="0.3">
      <c r="A16" s="7" t="s">
        <v>3</v>
      </c>
      <c r="B16" s="15" t="s">
        <v>2</v>
      </c>
      <c r="C16" s="14"/>
      <c r="D16" s="13"/>
      <c r="E16" s="13"/>
      <c r="F16" s="12">
        <f>F14-F13</f>
        <v>45627771.682894021</v>
      </c>
    </row>
    <row r="17" spans="1:6" s="4" customFormat="1" ht="12" x14ac:dyDescent="0.3">
      <c r="A17" s="7" t="s">
        <v>92</v>
      </c>
      <c r="B17" s="7" t="s">
        <v>1</v>
      </c>
      <c r="C17" s="9">
        <v>28478899.85489532</v>
      </c>
      <c r="D17" s="6"/>
      <c r="E17" s="6"/>
      <c r="F17" s="8"/>
    </row>
    <row r="18" spans="1:6" s="4" customFormat="1" ht="12" x14ac:dyDescent="0.3">
      <c r="A18" s="7"/>
      <c r="B18" s="7"/>
      <c r="C18" s="7"/>
      <c r="D18" s="6"/>
      <c r="E18" s="6"/>
      <c r="F18" s="5"/>
    </row>
    <row r="19" spans="1:6" s="1" customFormat="1" ht="12" x14ac:dyDescent="0.3">
      <c r="A19" s="3" t="s">
        <v>94</v>
      </c>
      <c r="B19" s="3" t="s">
        <v>0</v>
      </c>
      <c r="C19" s="3"/>
      <c r="D19" s="103">
        <f>ROUND(F16/C17,4)</f>
        <v>1.6022000000000001</v>
      </c>
      <c r="E19" s="103" t="s">
        <v>83</v>
      </c>
      <c r="F19" s="2"/>
    </row>
  </sheetData>
  <mergeCells count="1">
    <mergeCell ref="C3:F3"/>
  </mergeCells>
  <printOptions horizontalCentered="1"/>
  <pageMargins left="0.25" right="0.25" top="1.3270833333333301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24"/>
  <sheetViews>
    <sheetView zoomScaleNormal="100" workbookViewId="0">
      <selection activeCell="B7" sqref="B7"/>
    </sheetView>
  </sheetViews>
  <sheetFormatPr defaultRowHeight="14.5" x14ac:dyDescent="0.35"/>
  <cols>
    <col min="1" max="1" width="10.26953125" customWidth="1"/>
    <col min="2" max="2" width="57" customWidth="1"/>
    <col min="3" max="3" width="10.453125" bestFit="1" customWidth="1"/>
    <col min="4" max="4" width="11.1796875" bestFit="1" customWidth="1"/>
    <col min="5" max="5" width="10.90625" style="38" customWidth="1"/>
  </cols>
  <sheetData>
    <row r="1" spans="1:6" s="4" customFormat="1" ht="12" x14ac:dyDescent="0.3">
      <c r="A1" s="37" t="s">
        <v>53</v>
      </c>
      <c r="B1" s="37"/>
      <c r="C1" s="36"/>
      <c r="D1" s="36"/>
      <c r="E1" s="10"/>
    </row>
    <row r="2" spans="1:6" s="4" customFormat="1" ht="12" x14ac:dyDescent="0.3">
      <c r="E2" s="10"/>
    </row>
    <row r="3" spans="1:6" s="4" customFormat="1" ht="15" customHeight="1" x14ac:dyDescent="0.35">
      <c r="C3" s="104">
        <v>2018</v>
      </c>
      <c r="D3" s="105"/>
      <c r="E3" s="101">
        <v>2022</v>
      </c>
    </row>
    <row r="4" spans="1:6" s="4" customFormat="1" ht="12" x14ac:dyDescent="0.3">
      <c r="A4" s="4" t="s">
        <v>52</v>
      </c>
      <c r="C4" s="52">
        <v>1.3884060026709347E-2</v>
      </c>
      <c r="D4" s="77"/>
      <c r="E4" s="88"/>
    </row>
    <row r="5" spans="1:6" s="31" customFormat="1" ht="60" x14ac:dyDescent="0.3">
      <c r="A5" s="50" t="s">
        <v>51</v>
      </c>
      <c r="B5" s="50" t="s">
        <v>50</v>
      </c>
      <c r="C5" s="34" t="s">
        <v>49</v>
      </c>
      <c r="D5" s="33" t="s">
        <v>48</v>
      </c>
      <c r="E5" s="89"/>
    </row>
    <row r="6" spans="1:6" s="4" customFormat="1" ht="12" x14ac:dyDescent="0.3">
      <c r="A6" s="46" t="s">
        <v>47</v>
      </c>
      <c r="B6" s="45" t="s">
        <v>46</v>
      </c>
      <c r="C6" s="48">
        <v>100891.7209591081</v>
      </c>
      <c r="D6" s="48">
        <v>1400.7867099942664</v>
      </c>
      <c r="E6" s="90"/>
    </row>
    <row r="7" spans="1:6" s="4" customFormat="1" ht="12" x14ac:dyDescent="0.3">
      <c r="A7" s="46" t="s">
        <v>45</v>
      </c>
      <c r="B7" s="45" t="s">
        <v>44</v>
      </c>
      <c r="C7" s="48">
        <v>0</v>
      </c>
      <c r="D7" s="48">
        <v>0</v>
      </c>
      <c r="E7" s="90"/>
    </row>
    <row r="8" spans="1:6" s="4" customFormat="1" ht="12" x14ac:dyDescent="0.3">
      <c r="A8" s="51" t="s">
        <v>43</v>
      </c>
      <c r="B8" s="45" t="s">
        <v>42</v>
      </c>
      <c r="C8" s="48">
        <v>148853.81005303483</v>
      </c>
      <c r="D8" s="48">
        <v>148853.81005303483</v>
      </c>
      <c r="E8" s="90"/>
    </row>
    <row r="9" spans="1:6" s="4" customFormat="1" ht="12" x14ac:dyDescent="0.3">
      <c r="A9" s="51" t="s">
        <v>41</v>
      </c>
      <c r="B9" s="45" t="s">
        <v>40</v>
      </c>
      <c r="C9" s="48">
        <v>49048.982958849549</v>
      </c>
      <c r="D9" s="48">
        <v>49048.982958849549</v>
      </c>
      <c r="E9" s="90"/>
    </row>
    <row r="10" spans="1:6" s="4" customFormat="1" ht="12" x14ac:dyDescent="0.3">
      <c r="A10" s="46" t="s">
        <v>39</v>
      </c>
      <c r="B10" s="45" t="s">
        <v>38</v>
      </c>
      <c r="C10" s="48">
        <v>358291.80142489861</v>
      </c>
      <c r="D10" s="48">
        <v>4974.5448780611177</v>
      </c>
      <c r="E10" s="90"/>
    </row>
    <row r="11" spans="1:6" s="4" customFormat="1" ht="12" x14ac:dyDescent="0.3">
      <c r="A11" s="46" t="s">
        <v>37</v>
      </c>
      <c r="B11" s="45" t="s">
        <v>36</v>
      </c>
      <c r="C11" s="48">
        <v>117124.84506325707</v>
      </c>
      <c r="D11" s="48">
        <v>117124.84506325707</v>
      </c>
      <c r="E11" s="90"/>
    </row>
    <row r="12" spans="1:6" s="4" customFormat="1" ht="12" x14ac:dyDescent="0.3">
      <c r="A12" s="51" t="s">
        <v>35</v>
      </c>
      <c r="B12" s="45" t="s">
        <v>34</v>
      </c>
      <c r="C12" s="48">
        <v>368098.93634336517</v>
      </c>
      <c r="D12" s="48">
        <v>368098.93634336517</v>
      </c>
      <c r="E12" s="90"/>
      <c r="F12" s="26"/>
    </row>
    <row r="13" spans="1:6" s="4" customFormat="1" ht="12" x14ac:dyDescent="0.3">
      <c r="A13" s="46" t="s">
        <v>33</v>
      </c>
      <c r="B13" s="45" t="s">
        <v>32</v>
      </c>
      <c r="C13" s="48">
        <v>4796023.5113991238</v>
      </c>
      <c r="D13" s="48">
        <v>66588.278321774778</v>
      </c>
      <c r="E13" s="90"/>
    </row>
    <row r="14" spans="1:6" s="4" customFormat="1" ht="12" x14ac:dyDescent="0.3">
      <c r="A14" s="45"/>
      <c r="B14" s="50" t="s">
        <v>31</v>
      </c>
      <c r="C14" s="48"/>
      <c r="D14" s="48"/>
      <c r="E14" s="91"/>
    </row>
    <row r="15" spans="1:6" s="4" customFormat="1" x14ac:dyDescent="0.35">
      <c r="A15" s="46" t="s">
        <v>30</v>
      </c>
      <c r="B15" s="45" t="s">
        <v>29</v>
      </c>
      <c r="C15" s="48">
        <v>10866515.764333347</v>
      </c>
      <c r="D15" s="48">
        <v>150871.35715318759</v>
      </c>
      <c r="E15" s="92"/>
    </row>
    <row r="16" spans="1:6" s="4" customFormat="1" ht="12" x14ac:dyDescent="0.3">
      <c r="A16" s="46" t="s">
        <v>28</v>
      </c>
      <c r="B16" s="45" t="s">
        <v>27</v>
      </c>
      <c r="C16" s="48">
        <v>12399007.712317498</v>
      </c>
      <c r="D16" s="48">
        <v>172148.56734944828</v>
      </c>
      <c r="E16" s="91"/>
    </row>
    <row r="17" spans="1:5" s="11" customFormat="1" ht="12" x14ac:dyDescent="0.3">
      <c r="A17" s="46" t="s">
        <v>26</v>
      </c>
      <c r="B17" s="45" t="s">
        <v>25</v>
      </c>
      <c r="C17" s="48">
        <v>7837061.8398159621</v>
      </c>
      <c r="D17" s="48">
        <v>108810.237017038</v>
      </c>
      <c r="E17" s="93"/>
    </row>
    <row r="18" spans="1:5" s="4" customFormat="1" ht="12" x14ac:dyDescent="0.3">
      <c r="A18" s="46" t="s">
        <v>24</v>
      </c>
      <c r="B18" s="45" t="s">
        <v>23</v>
      </c>
      <c r="C18" s="48">
        <v>178782.66485860947</v>
      </c>
      <c r="D18" s="48">
        <v>2482.2292506319936</v>
      </c>
      <c r="E18" s="94"/>
    </row>
    <row r="19" spans="1:5" s="4" customFormat="1" ht="12" x14ac:dyDescent="0.3">
      <c r="A19" s="46" t="s">
        <v>22</v>
      </c>
      <c r="B19" s="45" t="s">
        <v>21</v>
      </c>
      <c r="C19" s="48">
        <v>1703921.8581340306</v>
      </c>
      <c r="D19" s="48">
        <v>23657.353359155008</v>
      </c>
      <c r="E19" s="95"/>
    </row>
    <row r="20" spans="1:5" s="4" customFormat="1" ht="12" x14ac:dyDescent="0.3">
      <c r="A20" s="46" t="s">
        <v>20</v>
      </c>
      <c r="B20" s="45"/>
      <c r="C20" s="60"/>
      <c r="D20" s="78"/>
      <c r="E20" s="49"/>
    </row>
    <row r="21" spans="1:5" s="4" customFormat="1" ht="12" x14ac:dyDescent="0.3">
      <c r="A21" s="46"/>
      <c r="B21" s="45"/>
      <c r="C21" s="79"/>
      <c r="D21" s="80"/>
      <c r="E21" s="49"/>
    </row>
    <row r="22" spans="1:5" s="1" customFormat="1" ht="12" x14ac:dyDescent="0.3">
      <c r="A22" s="42"/>
      <c r="B22" s="40" t="s">
        <v>19</v>
      </c>
      <c r="C22" s="75"/>
      <c r="D22" s="81">
        <v>1214059.928457798</v>
      </c>
      <c r="E22" s="85">
        <f>D22</f>
        <v>1214059.928457798</v>
      </c>
    </row>
    <row r="23" spans="1:5" s="1" customFormat="1" ht="12" x14ac:dyDescent="0.3">
      <c r="A23" s="42"/>
      <c r="B23" s="40" t="s">
        <v>18</v>
      </c>
      <c r="C23" s="75"/>
      <c r="D23" s="82"/>
      <c r="E23" s="86">
        <v>718897.33443971758</v>
      </c>
    </row>
    <row r="24" spans="1:5" x14ac:dyDescent="0.35">
      <c r="A24" s="41"/>
      <c r="B24" s="40" t="s">
        <v>88</v>
      </c>
      <c r="C24" s="83"/>
      <c r="D24" s="84"/>
      <c r="E24" s="87">
        <f>E22/E23</f>
        <v>1.6887806788211173</v>
      </c>
    </row>
  </sheetData>
  <mergeCells count="1">
    <mergeCell ref="C3:D3"/>
  </mergeCells>
  <printOptions horizontalCentered="1"/>
  <pageMargins left="0.25" right="0.25" top="1.3270833333333301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27"/>
  <sheetViews>
    <sheetView zoomScaleNormal="100" zoomScalePageLayoutView="140" workbookViewId="0">
      <selection activeCell="C5" sqref="C5"/>
    </sheetView>
  </sheetViews>
  <sheetFormatPr defaultColWidth="8.81640625" defaultRowHeight="12" x14ac:dyDescent="0.3"/>
  <cols>
    <col min="1" max="1" width="6.26953125" style="39" customWidth="1"/>
    <col min="2" max="2" width="51.81640625" style="39" customWidth="1"/>
    <col min="3" max="3" width="13.453125" style="39" bestFit="1" customWidth="1"/>
    <col min="4" max="4" width="12.7265625" style="39" bestFit="1" customWidth="1"/>
    <col min="5" max="16384" width="8.81640625" style="39"/>
  </cols>
  <sheetData>
    <row r="1" spans="1:7" s="4" customFormat="1" x14ac:dyDescent="0.3">
      <c r="A1" s="37" t="s">
        <v>81</v>
      </c>
      <c r="B1" s="37"/>
      <c r="C1" s="36"/>
      <c r="D1" s="36"/>
    </row>
    <row r="2" spans="1:7" s="4" customFormat="1" x14ac:dyDescent="0.3"/>
    <row r="3" spans="1:7" s="4" customFormat="1" x14ac:dyDescent="0.3">
      <c r="C3" s="104">
        <v>2018</v>
      </c>
      <c r="D3" s="106"/>
    </row>
    <row r="4" spans="1:7" s="31" customFormat="1" x14ac:dyDescent="0.3">
      <c r="A4" s="4"/>
      <c r="B4" s="4"/>
      <c r="C4" s="74" t="s">
        <v>80</v>
      </c>
      <c r="D4" s="73" t="s">
        <v>79</v>
      </c>
    </row>
    <row r="5" spans="1:7" s="4" customFormat="1" x14ac:dyDescent="0.3">
      <c r="B5" s="4" t="s">
        <v>78</v>
      </c>
      <c r="C5" s="71">
        <v>211997814.32113743</v>
      </c>
      <c r="D5" s="72">
        <v>211997814.32113743</v>
      </c>
    </row>
    <row r="6" spans="1:7" s="4" customFormat="1" x14ac:dyDescent="0.3">
      <c r="B6" s="4" t="s">
        <v>77</v>
      </c>
      <c r="C6" s="71">
        <v>63585745.35228166</v>
      </c>
      <c r="D6" s="70"/>
    </row>
    <row r="7" spans="1:7" s="4" customFormat="1" x14ac:dyDescent="0.3">
      <c r="B7" s="4" t="s">
        <v>76</v>
      </c>
      <c r="C7" s="69">
        <v>60757670.015786067</v>
      </c>
      <c r="D7" s="68"/>
    </row>
    <row r="8" spans="1:7" s="4" customFormat="1" x14ac:dyDescent="0.3">
      <c r="B8" s="4" t="s">
        <v>75</v>
      </c>
      <c r="C8" s="67"/>
      <c r="D8" s="66">
        <v>0.63030575976972314</v>
      </c>
    </row>
    <row r="9" spans="1:7" s="4" customFormat="1" x14ac:dyDescent="0.3">
      <c r="A9" s="62"/>
      <c r="B9" s="61" t="s">
        <v>74</v>
      </c>
      <c r="C9" s="63"/>
      <c r="D9" s="65"/>
    </row>
    <row r="10" spans="1:7" s="4" customFormat="1" x14ac:dyDescent="0.3">
      <c r="A10" s="62" t="s">
        <v>73</v>
      </c>
      <c r="B10" s="6" t="s">
        <v>72</v>
      </c>
      <c r="C10" s="64">
        <v>275583559.67341906</v>
      </c>
      <c r="D10" s="107">
        <v>211997814.32113743</v>
      </c>
      <c r="E10" s="26"/>
      <c r="F10" s="26"/>
      <c r="G10" s="26"/>
    </row>
    <row r="11" spans="1:7" s="4" customFormat="1" x14ac:dyDescent="0.3">
      <c r="A11" s="62" t="s">
        <v>71</v>
      </c>
      <c r="B11" s="6" t="s">
        <v>70</v>
      </c>
      <c r="C11" s="64">
        <v>104507721.54527968</v>
      </c>
      <c r="D11" s="108"/>
    </row>
    <row r="12" spans="1:7" s="4" customFormat="1" x14ac:dyDescent="0.3">
      <c r="A12" s="62" t="s">
        <v>69</v>
      </c>
      <c r="B12" s="6" t="s">
        <v>68</v>
      </c>
      <c r="C12" s="64">
        <v>154315409.35465583</v>
      </c>
      <c r="D12" s="48">
        <v>97265891.337462187</v>
      </c>
    </row>
    <row r="13" spans="1:7" s="4" customFormat="1" x14ac:dyDescent="0.3">
      <c r="A13" s="62" t="s">
        <v>67</v>
      </c>
      <c r="B13" s="6" t="s">
        <v>66</v>
      </c>
      <c r="C13" s="64">
        <v>397789174.84811282</v>
      </c>
      <c r="D13" s="48">
        <v>250728808.08081099</v>
      </c>
    </row>
    <row r="14" spans="1:7" s="4" customFormat="1" x14ac:dyDescent="0.3">
      <c r="A14" s="62" t="s">
        <v>65</v>
      </c>
      <c r="B14" s="6" t="s">
        <v>64</v>
      </c>
      <c r="C14" s="64">
        <v>43110184.101329945</v>
      </c>
      <c r="D14" s="48">
        <v>27172597.343801409</v>
      </c>
    </row>
    <row r="15" spans="1:7" s="11" customFormat="1" x14ac:dyDescent="0.3">
      <c r="A15" s="62" t="s">
        <v>63</v>
      </c>
      <c r="B15" s="6" t="s">
        <v>62</v>
      </c>
      <c r="C15" s="64">
        <v>198282085.01178679</v>
      </c>
      <c r="D15" s="48">
        <v>124978340.24207911</v>
      </c>
    </row>
    <row r="16" spans="1:7" s="4" customFormat="1" x14ac:dyDescent="0.3">
      <c r="A16" s="62"/>
      <c r="B16" s="61" t="s">
        <v>61</v>
      </c>
      <c r="C16" s="64">
        <v>10001664.02428001</v>
      </c>
      <c r="D16" s="48">
        <v>0</v>
      </c>
    </row>
    <row r="17" spans="1:4" s="4" customFormat="1" x14ac:dyDescent="0.3">
      <c r="A17" s="62" t="s">
        <v>60</v>
      </c>
      <c r="B17" s="6" t="s">
        <v>59</v>
      </c>
      <c r="C17" s="64">
        <v>274928978.05385488</v>
      </c>
      <c r="D17" s="48">
        <v>173289318.39494854</v>
      </c>
    </row>
    <row r="18" spans="1:4" s="1" customFormat="1" x14ac:dyDescent="0.3">
      <c r="A18" s="62"/>
      <c r="B18" s="61" t="s">
        <v>58</v>
      </c>
      <c r="C18" s="64">
        <v>1458518776.6127191</v>
      </c>
      <c r="D18" s="48">
        <v>885432769.72023964</v>
      </c>
    </row>
    <row r="19" spans="1:4" x14ac:dyDescent="0.3">
      <c r="A19" s="4"/>
      <c r="B19" s="10"/>
      <c r="C19" s="47"/>
      <c r="D19" s="59"/>
    </row>
    <row r="20" spans="1:4" x14ac:dyDescent="0.3">
      <c r="A20" s="4"/>
      <c r="B20" s="58" t="s">
        <v>57</v>
      </c>
      <c r="C20" s="43"/>
      <c r="D20" s="55"/>
    </row>
    <row r="21" spans="1:4" x14ac:dyDescent="0.3">
      <c r="A21" s="4"/>
      <c r="B21" s="56" t="s">
        <v>90</v>
      </c>
      <c r="C21" s="44">
        <f>$D18</f>
        <v>885432769.72023964</v>
      </c>
      <c r="D21" s="55"/>
    </row>
    <row r="22" spans="1:4" hidden="1" x14ac:dyDescent="0.3">
      <c r="A22" s="4"/>
      <c r="B22" s="57" t="s">
        <v>56</v>
      </c>
      <c r="C22" s="43">
        <v>30153.462063404204</v>
      </c>
      <c r="D22" s="55"/>
    </row>
    <row r="23" spans="1:4" hidden="1" x14ac:dyDescent="0.3">
      <c r="A23" s="4"/>
      <c r="B23" s="57" t="s">
        <v>55</v>
      </c>
      <c r="C23" s="43">
        <v>87699.05332705687</v>
      </c>
      <c r="D23" s="55"/>
    </row>
    <row r="24" spans="1:4" s="99" customFormat="1" x14ac:dyDescent="0.3">
      <c r="A24" s="26"/>
      <c r="B24" s="96" t="s">
        <v>89</v>
      </c>
      <c r="C24" s="97">
        <f>SUM(C22:C23)</f>
        <v>117852.51539046108</v>
      </c>
      <c r="D24" s="98"/>
    </row>
    <row r="25" spans="1:4" x14ac:dyDescent="0.3">
      <c r="A25" s="4"/>
      <c r="B25" s="10"/>
      <c r="C25" s="43"/>
      <c r="D25" s="55"/>
    </row>
    <row r="26" spans="1:4" x14ac:dyDescent="0.3">
      <c r="A26" s="4"/>
      <c r="B26" s="54" t="s">
        <v>54</v>
      </c>
      <c r="C26" s="53">
        <f>D18/C24/12</f>
        <v>626.08815687039214</v>
      </c>
      <c r="D26" s="53"/>
    </row>
    <row r="27" spans="1:4" x14ac:dyDescent="0.3">
      <c r="B27" s="100" t="s">
        <v>91</v>
      </c>
    </row>
  </sheetData>
  <mergeCells count="2">
    <mergeCell ref="C3:D3"/>
    <mergeCell ref="D10:D11"/>
  </mergeCells>
  <printOptions horizontalCentered="1"/>
  <pageMargins left="0.25" right="0.25" top="1.3270833333333301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862BE6AB6E2104F9D4919B5D6ED2EBE" ma:contentTypeVersion="30" ma:contentTypeDescription="Meta data that will be applied to all documents added to the proceeding document folder" ma:contentTypeScope="" ma:versionID="685417c60757e1efc6503e5b5978fbae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ff22d5b0d7fdf0ed5fccee9bfbd50ce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Henry Andre" ma:format="Dropdown" ma:internalName="RA_x0020_Contact">
      <xsd:simpleType>
        <xsd:union memberTypes="dms:Text">
          <xsd:simpleType>
            <xsd:restriction base="dms:Choice">
              <xsd:enumeration value="Henry Andre"/>
              <xsd:enumeration value="Kathleen Burke"/>
              <xsd:enumeration value="Frank D'Andrea"/>
              <xsd:enumeration value="Joanne Richardson"/>
              <xsd:enumeration value="Jeffrey Smit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EB-2021-0032</Case_x0020_Number_x002f_Docket_x0020_Number>
    <Issue_x0020_Date xmlns="f9175001-c430-4d57-adde-c1c10539e919">2021-08-27T04:00:00+00:00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Prefiled evidence</Document_x0020_Type>
    <RA_x0020_Contact xmlns="31a38067-a042-4e0e-9037-517587b10700">AKSELRUD Uri</RA_x0020_Contact>
    <Hydro_x0020_One_x0020_Data_x0020_Classification xmlns="f0af1d65-dfd0-4b99-b523-def3a954563f">Internal Use</Hydro_x0020_One_x0020_Data_x0020_Classification>
    <Witness xmlns="95f47813-6223-4a6f-8345-4f354f0b8e15" xsi:nil="true"/>
    <Dir_Approved xmlns="95f47813-6223-4a6f-8345-4f354f0b8e15">false</Dir_Approved>
    <_dlc_DocId xmlns="f0af1d65-dfd0-4b99-b523-def3a954563f">PMCN44DTZYCH-1935566727-1281</_dlc_DocId>
    <_dlc_DocIdUrl xmlns="f0af1d65-dfd0-4b99-b523-def3a954563f">
      <Url>https://teams.hydroone.com/sites/ra/ra/_layouts/DocIdRedir.aspx?ID=PMCN44DTZYCH-1935566727-1281</Url>
      <Description>PMCN44DTZYCH-1935566727-1281</Description>
    </_dlc_DocIdUrl>
  </documentManagement>
</p:properties>
</file>

<file path=customXml/itemProps1.xml><?xml version="1.0" encoding="utf-8"?>
<ds:datastoreItem xmlns:ds="http://schemas.openxmlformats.org/officeDocument/2006/customXml" ds:itemID="{0F8AA407-77CB-41D7-8C09-A60199999F43}"/>
</file>

<file path=customXml/itemProps2.xml><?xml version="1.0" encoding="utf-8"?>
<ds:datastoreItem xmlns:ds="http://schemas.openxmlformats.org/officeDocument/2006/customXml" ds:itemID="{00C279D4-A924-4AA8-8A19-408157DA8FFC}"/>
</file>

<file path=customXml/itemProps3.xml><?xml version="1.0" encoding="utf-8"?>
<ds:datastoreItem xmlns:ds="http://schemas.openxmlformats.org/officeDocument/2006/customXml" ds:itemID="{BF108F37-5E9B-4852-9DEC-1CD5FB48792D}"/>
</file>

<file path=customXml/itemProps4.xml><?xml version="1.0" encoding="utf-8"?>
<ds:datastoreItem xmlns:ds="http://schemas.openxmlformats.org/officeDocument/2006/customXml" ds:itemID="{26DFF917-1F3C-4DE0-A394-25A8C3A692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Tab1of3_ST Rates</vt:lpstr>
      <vt:lpstr>Tab2of3_LVDS</vt:lpstr>
      <vt:lpstr>Tab3of3_Specific Lines</vt:lpstr>
      <vt:lpstr>'Tab1of3_ST Rates'!Print_Area</vt:lpstr>
      <vt:lpstr>Tab2of3_LVDS!Print_Area</vt:lpstr>
      <vt:lpstr>'Tab3of3_Specific Lines'!Print_Area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 2-1 - 2022 Sub-Transmission Rates</dc:title>
  <dc:creator>LI Clement</dc:creator>
  <cp:lastModifiedBy>MOLINA Carla</cp:lastModifiedBy>
  <cp:lastPrinted>2021-08-18T17:04:03Z</cp:lastPrinted>
  <dcterms:created xsi:type="dcterms:W3CDTF">2017-03-09T15:13:10Z</dcterms:created>
  <dcterms:modified xsi:type="dcterms:W3CDTF">2021-08-18T17:04:36Z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0x01010061EC7F66509FFD4DA0B1B261A86BE773004862BE6AB6E2104F9D4919B5D6ED2EBE</vt:lpwstr>
  </property>
  <property fmtid="{D5CDD505-2E9C-101B-9397-08002B2CF9AE}" pid="3" name="_dlc_DocIdItemGuid">
    <vt:lpwstr>3a451563-2933-4e8a-9d16-d754f7ce290a</vt:lpwstr>
  </property>
  <property fmtid="{D5CDD505-2E9C-101B-9397-08002B2CF9AE}" pid="4" name="Order">
    <vt:r8>120700</vt:r8>
  </property>
</Properties>
</file>