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"/>
    </mc:Choice>
  </mc:AlternateContent>
  <bookViews>
    <workbookView xWindow="0" yWindow="0" windowWidth="19200" windowHeight="7050" activeTab="2"/>
  </bookViews>
  <sheets>
    <sheet name="R1_2022" sheetId="1" r:id="rId1"/>
    <sheet name="R2_2022" sheetId="2" r:id="rId2"/>
    <sheet name="Seasonal_2022" sheetId="3" r:id="rId3"/>
  </sheets>
  <definedNames>
    <definedName name="_xlnm.Print_Area" localSheetId="0">'R1_2022'!$A$1:$F$65</definedName>
    <definedName name="_xlnm.Print_Area" localSheetId="1">'R2_2022'!$A$1:$F$65</definedName>
    <definedName name="_xlnm.Print_Area" localSheetId="2">Seasonal_2022!$A$1:$F$65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B32" i="3"/>
  <c r="D32" i="3" s="1"/>
  <c r="C32" i="3"/>
  <c r="C31" i="3"/>
  <c r="B31" i="2"/>
  <c r="B32" i="2"/>
  <c r="D32" i="2" s="1"/>
  <c r="C32" i="2"/>
  <c r="C31" i="2"/>
  <c r="B31" i="1"/>
  <c r="D31" i="1" s="1"/>
  <c r="B32" i="1"/>
  <c r="C32" i="1"/>
  <c r="C31" i="1"/>
  <c r="D31" i="3" l="1"/>
  <c r="D32" i="1"/>
  <c r="D31" i="2"/>
  <c r="D33" i="3" l="1"/>
  <c r="E32" i="3" s="1"/>
  <c r="B41" i="3" s="1"/>
  <c r="C41" i="3" s="1"/>
  <c r="D41" i="3" s="1"/>
  <c r="E32" i="1"/>
  <c r="B41" i="1" s="1"/>
  <c r="C41" i="1" s="1"/>
  <c r="D41" i="1" s="1"/>
  <c r="E31" i="2"/>
  <c r="D33" i="2"/>
  <c r="E32" i="2" s="1"/>
  <c r="B41" i="2" s="1"/>
  <c r="C41" i="2" s="1"/>
  <c r="D41" i="2" s="1"/>
  <c r="D33" i="1"/>
  <c r="E31" i="1" s="1"/>
  <c r="B45" i="1" l="1"/>
  <c r="B40" i="1"/>
  <c r="B45" i="2"/>
  <c r="B40" i="2"/>
  <c r="E31" i="3"/>
  <c r="B46" i="2" l="1"/>
  <c r="C46" i="2" s="1"/>
  <c r="D46" i="2" s="1"/>
  <c r="E46" i="2" s="1"/>
  <c r="C45" i="2"/>
  <c r="B42" i="1"/>
  <c r="C40" i="1"/>
  <c r="D40" i="1" s="1"/>
  <c r="D42" i="1" s="1"/>
  <c r="B42" i="2"/>
  <c r="C40" i="2"/>
  <c r="D40" i="2" s="1"/>
  <c r="D42" i="2" s="1"/>
  <c r="B45" i="3"/>
  <c r="B40" i="3"/>
  <c r="B46" i="1"/>
  <c r="C46" i="1" s="1"/>
  <c r="D46" i="1" s="1"/>
  <c r="E46" i="1" s="1"/>
  <c r="C45" i="1"/>
  <c r="B46" i="3" l="1"/>
  <c r="C46" i="3" s="1"/>
  <c r="D46" i="3" s="1"/>
  <c r="E46" i="3" s="1"/>
  <c r="C45" i="3"/>
  <c r="C47" i="1"/>
  <c r="D45" i="1"/>
  <c r="C47" i="2"/>
  <c r="D45" i="2"/>
  <c r="C40" i="3"/>
  <c r="D40" i="3" s="1"/>
  <c r="D42" i="3" s="1"/>
  <c r="B42" i="3"/>
  <c r="B51" i="1" l="1"/>
  <c r="B52" i="1" s="1"/>
  <c r="E45" i="1"/>
  <c r="E47" i="1" s="1"/>
  <c r="B50" i="1"/>
  <c r="B51" i="2"/>
  <c r="B52" i="2" s="1"/>
  <c r="E45" i="2"/>
  <c r="E47" i="2" s="1"/>
  <c r="B50" i="2"/>
  <c r="C47" i="3"/>
  <c r="D45" i="3"/>
  <c r="B51" i="3" l="1"/>
  <c r="B52" i="3" s="1"/>
  <c r="E45" i="3"/>
  <c r="E47" i="3" s="1"/>
  <c r="B50" i="3"/>
</calcChain>
</file>

<file path=xl/sharedStrings.xml><?xml version="1.0" encoding="utf-8"?>
<sst xmlns="http://schemas.openxmlformats.org/spreadsheetml/2006/main" count="141" uniqueCount="38">
  <si>
    <t>New Rate Design Policy For Residential Customers</t>
  </si>
  <si>
    <t>Please complete the following tables.</t>
  </si>
  <si>
    <t>Year-Round Medium Density Residential (R1) - Proposed 2022 Distribution Rates</t>
  </si>
  <si>
    <t>A Data Inputs (from Sheet 10. Load Forecast)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</si>
  <si>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</si>
  <si>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</si>
  <si>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</si>
  <si>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</si>
  <si>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</si>
  <si>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</si>
  <si>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</si>
  <si>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</si>
  <si>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</si>
  <si>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</si>
  <si>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</si>
  <si>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</si>
  <si>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</si>
  <si>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</si>
  <si>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</si>
  <si>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</si>
  <si>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</si>
  <si>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</si>
  <si>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</si>
  <si>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</si>
  <si>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</si>
  <si>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</si>
  <si>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</si>
  <si>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</si>
  <si>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</si>
  <si>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</si>
  <si>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</si>
  <si>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</si>
  <si>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</si>
  <si>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The final residential class specific revenue requirement, excluding allocated Miscellaneous Revenues, as shown on Sheet 11. Cost Allocation, should be used (i.e. the revenue requirement after any proposed adjustments to R/C ratios).</t>
  </si>
  <si>
    <t>The distributor should enter the number of years remaining before the transition to fully fixed rates is completed. A distributor transitioning to fully fixed rates over a four year period and began the transition in 2016 would input the number "3" into cell D40. A distributor transitioning over a five-year period would input the number "4". Where the change in the residential rate design will result in the fixed charge increasing by more than $4/year, a distributor may propose an additional transition year.</t>
  </si>
  <si>
    <t>Change in fixed rate due to rate design policy should be less than $4. The difference between the proposed class revenue requirement and the revenue at calculated base rates should be minimal (i.e. should be reasonably considered as a rounding error)</t>
  </si>
  <si>
    <t>Year-Round Low Density Residential (R2) - Proposed 2022 Distribution Rates</t>
  </si>
  <si>
    <t>Seasonal Residential - Proposed 2022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</si>
</sst>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??_-;_-@_-"/>
    <numFmt numFmtId="168" formatCode="_(&quot;$&quot;* #,##0.0000_);_(&quot;$&quot;* \(#,##0.0000\);_(&quot;$&quot;* &quot;-&quot;??_);_(@_)"/>
    <numFmt numFmtId="169" formatCode="&quot;$&quot;#,##0.00;[Red]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lightGrid">
        <fgColor theme="6" tint="0.79982909634693444"/>
        <bgColor auto="1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2" fillId="0" borderId="0" xfId="0" applyFont="1"/>
    <xf numFmtId="0" fontId="4" fillId="0" borderId="0" xfId="2" applyFont="1" applyProtection="1"/>
    <xf numFmtId="0" fontId="3" fillId="0" borderId="3" xfId="2" applyFont="1" applyBorder="1" applyProtection="1"/>
    <xf numFmtId="165" fontId="3" fillId="0" borderId="4" xfId="3" applyNumberFormat="1" applyFont="1" applyFill="1" applyBorder="1" applyAlignment="1" applyProtection="1">
      <alignment horizontal="right" vertical="top"/>
    </xf>
    <xf numFmtId="0" fontId="3" fillId="0" borderId="5" xfId="2" applyFont="1" applyBorder="1" applyProtection="1"/>
    <xf numFmtId="165" fontId="3" fillId="0" borderId="6" xfId="3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3" fillId="0" borderId="7" xfId="2" applyFont="1" applyBorder="1" applyAlignment="1" applyProtection="1">
      <alignment wrapText="1"/>
    </xf>
    <xf numFmtId="166" fontId="3" fillId="2" borderId="8" xfId="4" applyFont="1" applyFill="1" applyBorder="1" applyAlignment="1" applyProtection="1">
      <alignment horizontal="right" vertical="top"/>
      <protection locked="0"/>
    </xf>
    <xf numFmtId="166" fontId="3" fillId="3" borderId="4" xfId="2" applyNumberFormat="1" applyFont="1" applyFill="1" applyBorder="1" applyAlignment="1" applyProtection="1">
      <alignment horizontal="right" vertical="top"/>
      <protection locked="0"/>
    </xf>
    <xf numFmtId="167" fontId="3" fillId="3" borderId="6" xfId="2" applyNumberFormat="1" applyFont="1" applyFill="1" applyBorder="1" applyAlignment="1" applyProtection="1">
      <alignment horizontal="right" vertical="top"/>
      <protection locked="0"/>
    </xf>
    <xf numFmtId="0" fontId="3" fillId="0" borderId="9" xfId="2" applyBorder="1" applyAlignment="1" applyProtection="1">
      <alignment horizontal="center"/>
    </xf>
    <xf numFmtId="0" fontId="4" fillId="0" borderId="10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4" fillId="0" borderId="12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44" fontId="3" fillId="0" borderId="14" xfId="1" applyFont="1" applyBorder="1" applyProtection="1"/>
    <xf numFmtId="165" fontId="3" fillId="0" borderId="15" xfId="3" applyNumberFormat="1" applyFont="1" applyBorder="1" applyProtection="1"/>
    <xf numFmtId="166" fontId="3" fillId="0" borderId="14" xfId="4" applyFont="1" applyBorder="1" applyProtection="1"/>
    <xf numFmtId="10" fontId="3" fillId="0" borderId="4" xfId="5" applyNumberFormat="1" applyFont="1" applyBorder="1" applyProtection="1"/>
    <xf numFmtId="168" fontId="3" fillId="0" borderId="14" xfId="1" applyNumberFormat="1" applyFont="1" applyBorder="1" applyProtection="1"/>
    <xf numFmtId="165" fontId="3" fillId="0" borderId="16" xfId="3" applyNumberFormat="1" applyFont="1" applyBorder="1" applyProtection="1"/>
    <xf numFmtId="0" fontId="4" fillId="0" borderId="5" xfId="2" applyFont="1" applyBorder="1" applyProtection="1"/>
    <xf numFmtId="0" fontId="3" fillId="0" borderId="17" xfId="2" applyFont="1" applyBorder="1" applyAlignment="1" applyProtection="1">
      <alignment horizontal="center"/>
    </xf>
    <xf numFmtId="165" fontId="3" fillId="0" borderId="18" xfId="3" applyNumberFormat="1" applyFont="1" applyBorder="1" applyAlignment="1" applyProtection="1">
      <alignment horizontal="center"/>
    </xf>
    <xf numFmtId="166" fontId="3" fillId="0" borderId="19" xfId="4" applyFont="1" applyBorder="1" applyProtection="1"/>
    <xf numFmtId="0" fontId="3" fillId="0" borderId="6" xfId="2" applyFont="1" applyBorder="1" applyAlignment="1" applyProtection="1">
      <alignment horizontal="center"/>
    </xf>
    <xf numFmtId="0" fontId="4" fillId="0" borderId="0" xfId="2" applyFont="1" applyFill="1" applyBorder="1" applyProtection="1"/>
    <xf numFmtId="0" fontId="3" fillId="0" borderId="7" xfId="2" applyFont="1" applyFill="1" applyBorder="1" applyAlignment="1" applyProtection="1">
      <alignment wrapText="1"/>
    </xf>
    <xf numFmtId="0" fontId="3" fillId="3" borderId="8" xfId="2" applyFont="1" applyFill="1" applyBorder="1" applyAlignment="1" applyProtection="1">
      <alignment horizontal="center" vertical="center"/>
      <protection locked="0"/>
    </xf>
    <xf numFmtId="0" fontId="3" fillId="0" borderId="9" xfId="2" applyFont="1" applyBorder="1" applyProtection="1"/>
    <xf numFmtId="0" fontId="4" fillId="0" borderId="11" xfId="2" applyFont="1" applyBorder="1" applyAlignment="1" applyProtection="1">
      <alignment horizontal="center" vertical="center" wrapText="1"/>
    </xf>
    <xf numFmtId="0" fontId="4" fillId="0" borderId="10" xfId="2" applyFont="1" applyBorder="1" applyAlignment="1" applyProtection="1">
      <alignment horizontal="center" vertical="center" wrapText="1"/>
    </xf>
    <xf numFmtId="0" fontId="4" fillId="0" borderId="20" xfId="2" applyFont="1" applyBorder="1" applyAlignment="1" applyProtection="1">
      <alignment horizontal="center" wrapText="1"/>
    </xf>
    <xf numFmtId="44" fontId="3" fillId="0" borderId="21" xfId="1" applyFont="1" applyBorder="1" applyProtection="1"/>
    <xf numFmtId="166" fontId="3" fillId="0" borderId="4" xfId="4" applyFont="1" applyBorder="1" applyProtection="1"/>
    <xf numFmtId="0" fontId="3" fillId="0" borderId="22" xfId="2" applyFont="1" applyBorder="1" applyProtection="1"/>
    <xf numFmtId="166" fontId="3" fillId="0" borderId="16" xfId="4" applyFont="1" applyBorder="1" applyProtection="1"/>
    <xf numFmtId="168" fontId="3" fillId="0" borderId="23" xfId="1" applyNumberFormat="1" applyFont="1" applyBorder="1" applyProtection="1"/>
    <xf numFmtId="0" fontId="3" fillId="0" borderId="24" xfId="2" applyFont="1" applyFill="1" applyBorder="1" applyProtection="1"/>
    <xf numFmtId="166" fontId="3" fillId="0" borderId="18" xfId="4" applyFont="1" applyBorder="1" applyProtection="1"/>
    <xf numFmtId="0" fontId="3" fillId="0" borderId="25" xfId="2" applyBorder="1" applyAlignment="1" applyProtection="1">
      <alignment horizontal="center"/>
    </xf>
    <xf numFmtId="166" fontId="3" fillId="0" borderId="26" xfId="4" applyFont="1" applyBorder="1" applyProtection="1"/>
    <xf numFmtId="0" fontId="4" fillId="0" borderId="11" xfId="2" applyFont="1" applyBorder="1" applyAlignment="1" applyProtection="1">
      <alignment horizontal="center" wrapText="1"/>
    </xf>
    <xf numFmtId="0" fontId="4" fillId="0" borderId="10" xfId="2" applyFont="1" applyBorder="1" applyAlignment="1" applyProtection="1">
      <alignment horizontal="center" wrapText="1"/>
    </xf>
    <xf numFmtId="0" fontId="4" fillId="0" borderId="13" xfId="2" applyFont="1" applyBorder="1" applyAlignment="1" applyProtection="1">
      <alignment horizontal="center" wrapText="1"/>
    </xf>
    <xf numFmtId="10" fontId="3" fillId="0" borderId="14" xfId="5" applyNumberFormat="1" applyFont="1" applyBorder="1" applyProtection="1"/>
    <xf numFmtId="166" fontId="3" fillId="0" borderId="14" xfId="2" applyNumberFormat="1" applyBorder="1" applyProtection="1"/>
    <xf numFmtId="166" fontId="3" fillId="0" borderId="21" xfId="2" applyNumberFormat="1" applyBorder="1" applyProtection="1"/>
    <xf numFmtId="10" fontId="3" fillId="0" borderId="16" xfId="5" applyNumberFormat="1" applyFont="1" applyBorder="1" applyProtection="1"/>
    <xf numFmtId="166" fontId="3" fillId="0" borderId="16" xfId="2" applyNumberFormat="1" applyBorder="1" applyProtection="1"/>
    <xf numFmtId="167" fontId="3" fillId="0" borderId="23" xfId="2" applyNumberFormat="1" applyBorder="1" applyProtection="1"/>
    <xf numFmtId="166" fontId="3" fillId="0" borderId="27" xfId="4" applyFont="1" applyBorder="1" applyProtection="1"/>
    <xf numFmtId="0" fontId="3" fillId="0" borderId="18" xfId="2" applyBorder="1" applyAlignment="1" applyProtection="1">
      <alignment horizontal="center"/>
    </xf>
    <xf numFmtId="166" fontId="3" fillId="0" borderId="6" xfId="4" applyFont="1" applyBorder="1" applyProtection="1"/>
    <xf numFmtId="169" fontId="3" fillId="0" borderId="27" xfId="4" applyNumberFormat="1" applyFont="1" applyBorder="1" applyProtection="1"/>
    <xf numFmtId="10" fontId="3" fillId="0" borderId="6" xfId="5" applyNumberFormat="1" applyFont="1" applyBorder="1" applyProtection="1"/>
    <xf numFmtId="0" fontId="3" fillId="0" borderId="0" xfId="6" applyProtection="1"/>
    <xf numFmtId="0" fontId="3" fillId="0" borderId="0" xfId="2" applyProtection="1"/>
    <xf numFmtId="0" fontId="5" fillId="0" borderId="0" xfId="6" applyFont="1" applyAlignment="1" applyProtection="1">
      <alignment horizontal="center" vertical="center"/>
    </xf>
    <xf numFmtId="0" fontId="5" fillId="0" borderId="0" xfId="6" applyFont="1" applyAlignment="1" applyProtection="1">
      <alignment horizontal="center"/>
    </xf>
    <xf numFmtId="0" fontId="3" fillId="0" borderId="0" xfId="2" applyFont="1" applyFill="1" applyAlignment="1" applyProtection="1">
      <alignment horizontal="left" vertical="top" wrapText="1"/>
    </xf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3" fillId="0" borderId="22" xfId="2" applyFont="1" applyBorder="1" applyAlignment="1" applyProtection="1">
      <alignment wrapText="1"/>
    </xf>
    <xf numFmtId="0" fontId="3" fillId="0" borderId="28" xfId="2" applyFont="1" applyBorder="1" applyAlignment="1" applyProtection="1">
      <alignment wrapText="1"/>
    </xf>
    <xf numFmtId="0" fontId="3" fillId="0" borderId="0" xfId="2" applyFont="1" applyFill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left" vertical="center" wrapText="1"/>
    </xf>
  </cellXfs>
  <cellStyles count="7">
    <cellStyle name="Comma 2" xfId="3"/>
    <cellStyle name="Currency" xfId="1" builtinId="4"/>
    <cellStyle name="Currency 2" xfId="4"/>
    <cellStyle name="Normal" xfId="0" builtinId="0"/>
    <cellStyle name="Normal 2" xfId="2"/>
    <cellStyle name="Normal 3" xfId="6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52709</xdr:colOff>
      <xdr:row>0</xdr:row>
      <xdr:rowOff>0</xdr:rowOff>
    </xdr:from>
    <xdr:to>
      <xdr:col>5</xdr:col>
      <xdr:colOff>910167</xdr:colOff>
      <xdr:row>9</xdr:row>
      <xdr:rowOff>31750</xdr:rowOff>
    </xdr:to>
    <xdr:grpSp>
      <xdr:nvGrpSpPr>
        <xdr:cNvPr id="2" name="Group 1"/>
        <xdr:cNvGrpSpPr/>
      </xdr:nvGrpSpPr>
      <xdr:grpSpPr>
        <a:xfrm>
          <a:off x="52709" y="0"/>
          <a:ext cx="9226758" cy="1689100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910167</xdr:colOff>
      <xdr:row>9</xdr:row>
      <xdr:rowOff>74083</xdr:rowOff>
    </xdr:to>
    <xdr:grpSp>
      <xdr:nvGrpSpPr>
        <xdr:cNvPr id="2" name="Group 1"/>
        <xdr:cNvGrpSpPr/>
      </xdr:nvGrpSpPr>
      <xdr:grpSpPr>
        <a:xfrm>
          <a:off x="0" y="0"/>
          <a:ext cx="9279467" cy="1731433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10376</xdr:colOff>
      <xdr:row>0</xdr:row>
      <xdr:rowOff>0</xdr:rowOff>
    </xdr:from>
    <xdr:to>
      <xdr:col>5</xdr:col>
      <xdr:colOff>814917</xdr:colOff>
      <xdr:row>8</xdr:row>
      <xdr:rowOff>169334</xdr:rowOff>
    </xdr:to>
    <xdr:grpSp>
      <xdr:nvGrpSpPr>
        <xdr:cNvPr id="2" name="Group 1"/>
        <xdr:cNvGrpSpPr/>
      </xdr:nvGrpSpPr>
      <xdr:grpSpPr>
        <a:xfrm>
          <a:off x="10376" y="0"/>
          <a:ext cx="9173841" cy="1642534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65"/>
  <sheetViews>
    <sheetView zoomScaleNormal="100" workbookViewId="0">
      <selection activeCell="C19" sqref="C19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2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v>462873.23423864075</v>
      </c>
    </row>
    <row r="20" spans="1:5" ht="15" thickBot="1" x14ac:dyDescent="0.4">
      <c r="A20" s="5" t="s">
        <v>6</v>
      </c>
      <c r="B20" s="6">
        <v>4619683420.4751329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v>353529053.19385821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v>49.04</v>
      </c>
    </row>
    <row r="26" spans="1:5" ht="15" thickBot="1" x14ac:dyDescent="0.4">
      <c r="A26" s="5" t="s">
        <v>10</v>
      </c>
      <c r="B26" s="11">
        <v>1.41E-2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49.04</v>
      </c>
      <c r="C31" s="18">
        <f>IF(B19="","",B19)</f>
        <v>462873.23423864075</v>
      </c>
      <c r="D31" s="19">
        <f>IF(ISERROR(B31*C31*12),"",B31*C31*12)</f>
        <v>272391640.88475531</v>
      </c>
      <c r="E31" s="20">
        <f>IF(ISERROR(D31/D33),"",D31/D33)</f>
        <v>0.80701657620904133</v>
      </c>
    </row>
    <row r="32" spans="1:5" x14ac:dyDescent="0.35">
      <c r="A32" s="3" t="s">
        <v>17</v>
      </c>
      <c r="B32" s="21">
        <f>IF(B26="","",B26)</f>
        <v>1.41E-2</v>
      </c>
      <c r="C32" s="22">
        <f>IF(B20="","",B20)</f>
        <v>4619683420.4751329</v>
      </c>
      <c r="D32" s="19">
        <f>IF(ISERROR(B32*C32),"",B32*C32)</f>
        <v>65137536.228699371</v>
      </c>
      <c r="E32" s="20">
        <f>IF(ISERROR(D32/D33),"",D32/D33)</f>
        <v>0.19298342379095865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337529177.1134547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285303806.09893149</v>
      </c>
      <c r="C40" s="35">
        <f>IF(ISERROR(ROUND(B40/B19/12,2)),"",ROUND(B40/B19/12,2))</f>
        <v>51.36</v>
      </c>
      <c r="D40" s="36">
        <f>IF(ISERROR(C40*B19*12),"",C40*B19*12)</f>
        <v>285278031.72595906</v>
      </c>
    </row>
    <row r="41" spans="1:5" x14ac:dyDescent="0.35">
      <c r="A41" s="37" t="s">
        <v>17</v>
      </c>
      <c r="B41" s="38">
        <f>IF(ISERROR(B$22*E32),"",B$22*E32)</f>
        <v>68225247.0949267</v>
      </c>
      <c r="C41" s="39">
        <f>IF(ISERROR(ROUND(B41/B20,4)),"",ROUND(B41/B20,4))</f>
        <v>1.4800000000000001E-2</v>
      </c>
      <c r="D41" s="36">
        <f>IF(ISERROR(C41*B20),"",C41*B20)</f>
        <v>68371314.623031974</v>
      </c>
    </row>
    <row r="42" spans="1:5" ht="15" thickBot="1" x14ac:dyDescent="0.4">
      <c r="A42" s="40" t="s">
        <v>18</v>
      </c>
      <c r="B42" s="41">
        <f>IF(ISERROR(B40+B41),"",B40+B41)</f>
        <v>353529053.19385821</v>
      </c>
      <c r="C42" s="42" t="s">
        <v>19</v>
      </c>
      <c r="D42" s="43">
        <f>IF(ISERROR(D40+D41),"",D40+D41)</f>
        <v>353649346.34899104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0.87134438413936088</v>
      </c>
      <c r="C45" s="48">
        <f>IF(ISERROR(B45*B$22),"",B45*B$22)</f>
        <v>308045555.13057375</v>
      </c>
      <c r="D45" s="49">
        <f>IF(ISERROR(ROUND(C45/B19/12,2)),"",ROUND(C45/B19/12,2))</f>
        <v>55.46</v>
      </c>
      <c r="E45" s="36">
        <f>IF(ISERROR(D45*12*B19),"",D45*12*B19)</f>
        <v>308051394.85050017</v>
      </c>
    </row>
    <row r="46" spans="1:5" x14ac:dyDescent="0.35">
      <c r="A46" s="37" t="s">
        <v>17</v>
      </c>
      <c r="B46" s="50">
        <f>IF(ISERROR(1-B45),"",1-B45)</f>
        <v>0.12865561586063912</v>
      </c>
      <c r="C46" s="51">
        <f>IF(ISERROR(B46*B$22),"",B46*B$22)</f>
        <v>45483498.063284472</v>
      </c>
      <c r="D46" s="52">
        <f>IF(ISERROR(ROUND(C46/B20,4)),"",ROUND(C46/B20,4))</f>
        <v>9.7999999999999997E-3</v>
      </c>
      <c r="E46" s="53">
        <f>IF(ISERROR(D46*B20),"",D46*B20)</f>
        <v>45272897.520656303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353529053.19385821</v>
      </c>
      <c r="D47" s="42" t="s">
        <v>19</v>
      </c>
      <c r="E47" s="55">
        <f>IF(ISERROR(E45+E46),"",E45+E46)</f>
        <v>353324292.37115645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4.1000000000000014</v>
      </c>
    </row>
    <row r="51" spans="1:6" x14ac:dyDescent="0.35">
      <c r="A51" s="67" t="s">
        <v>31</v>
      </c>
      <c r="B51" s="56">
        <f>IF(ISERROR((D45*12*B19)+(D46*B20)-B22),"",(D45*12*B19)+(D46*B20)-B22)</f>
        <v>-204760.82270175219</v>
      </c>
    </row>
    <row r="52" spans="1:6" ht="15" thickBot="1" x14ac:dyDescent="0.4">
      <c r="A52" s="68"/>
      <c r="B52" s="57">
        <f>IF(ISERROR(B51/B22), "", B51/B22)</f>
        <v>-5.7919093452687542E-4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33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pageSetup scale="60" orientation="portrait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5"/>
  <sheetViews>
    <sheetView zoomScaleNormal="100" workbookViewId="0">
      <selection activeCell="G14" sqref="G14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36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v>335422.10128845851</v>
      </c>
    </row>
    <row r="20" spans="1:5" ht="15" thickBot="1" x14ac:dyDescent="0.4">
      <c r="A20" s="5" t="s">
        <v>6</v>
      </c>
      <c r="B20" s="6">
        <v>4170752999.9605861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v>577929276.67556703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v>113.64</v>
      </c>
    </row>
    <row r="26" spans="1:5" ht="15" thickBot="1" x14ac:dyDescent="0.4">
      <c r="A26" s="5" t="s">
        <v>10</v>
      </c>
      <c r="B26" s="11">
        <v>2.2700000000000001E-2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113.64</v>
      </c>
      <c r="C31" s="18">
        <f>IF(B19="","",B19)</f>
        <v>335422.10128845851</v>
      </c>
      <c r="D31" s="19">
        <f>IF(ISERROR(B31*C31*12),"",B31*C31*12)</f>
        <v>457408411.0850451</v>
      </c>
      <c r="E31" s="20">
        <f>IF(ISERROR(D31/D33),"",D31/D33)</f>
        <v>0.82851159128435581</v>
      </c>
    </row>
    <row r="32" spans="1:5" x14ac:dyDescent="0.35">
      <c r="A32" s="3" t="s">
        <v>17</v>
      </c>
      <c r="B32" s="21">
        <f>IF(B26="","",B26)</f>
        <v>2.2700000000000001E-2</v>
      </c>
      <c r="C32" s="22">
        <f>IF(B20="","",B20)</f>
        <v>4170752999.9605861</v>
      </c>
      <c r="D32" s="19">
        <f>IF(ISERROR(B32*C32),"",B32*C32)</f>
        <v>94676093.099105313</v>
      </c>
      <c r="E32" s="20">
        <f>IF(ISERROR(D32/D33),"",D32/D33)</f>
        <v>0.17148840871564408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552084504.18415046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478821104.66829079</v>
      </c>
      <c r="C40" s="35">
        <f>IF(ISERROR(ROUND(B40/B19/12,2)),"",ROUND(B40/B19/12,2))</f>
        <v>118.96</v>
      </c>
      <c r="D40" s="36">
        <f>IF(ISERROR(C40*B19*12),"",C40*B19*12)</f>
        <v>478821758.03130031</v>
      </c>
    </row>
    <row r="41" spans="1:5" x14ac:dyDescent="0.35">
      <c r="A41" s="37" t="s">
        <v>17</v>
      </c>
      <c r="B41" s="38">
        <f>IF(ISERROR(B$22*E32),"",B$22*E32)</f>
        <v>99108172.007276192</v>
      </c>
      <c r="C41" s="39">
        <f>IF(ISERROR(ROUND(B41/B20,4)),"",ROUND(B41/B20,4))</f>
        <v>2.3800000000000002E-2</v>
      </c>
      <c r="D41" s="36">
        <f>IF(ISERROR(C41*B20),"",C41*B20)</f>
        <v>99263921.399061963</v>
      </c>
    </row>
    <row r="42" spans="1:5" ht="15" thickBot="1" x14ac:dyDescent="0.4">
      <c r="A42" s="40" t="s">
        <v>18</v>
      </c>
      <c r="B42" s="41">
        <f>IF(ISERROR(B40+B41),"",B40+B41)</f>
        <v>577929276.67556703</v>
      </c>
      <c r="C42" s="42" t="s">
        <v>19</v>
      </c>
      <c r="D42" s="43">
        <f>IF(ISERROR(D40+D41),"",D40+D41)</f>
        <v>578085679.43036222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0.8856743941895705</v>
      </c>
      <c r="C45" s="48">
        <f>IF(ISERROR(B45*B$22),"",B45*B$22)</f>
        <v>511857162.00404948</v>
      </c>
      <c r="D45" s="49">
        <f>IF(ISERROR(ROUND(C45/B19/12,2)),"",ROUND(C45/B19/12,2))</f>
        <v>127.17</v>
      </c>
      <c r="E45" s="36">
        <f>IF(ISERROR(D45*12*B19),"",D45*12*B19)</f>
        <v>511867543.45023918</v>
      </c>
    </row>
    <row r="46" spans="1:5" x14ac:dyDescent="0.35">
      <c r="A46" s="37" t="s">
        <v>17</v>
      </c>
      <c r="B46" s="50">
        <f>IF(ISERROR(1-B45),"",1-B45)</f>
        <v>0.1143256058104295</v>
      </c>
      <c r="C46" s="51">
        <f>IF(ISERROR(B46*B$22),"",B46*B$22)</f>
        <v>66072114.671517521</v>
      </c>
      <c r="D46" s="52">
        <f>IF(ISERROR(ROUND(C46/B20,4)),"",ROUND(C46/B20,4))</f>
        <v>1.5800000000000002E-2</v>
      </c>
      <c r="E46" s="53">
        <f>IF(ISERROR(D46*B20),"",D46*B20)</f>
        <v>65897897.399377264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577929276.67556703</v>
      </c>
      <c r="D47" s="42" t="s">
        <v>19</v>
      </c>
      <c r="E47" s="55">
        <f>IF(ISERROR(E45+E46),"",E45+E46)</f>
        <v>577765440.84961641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8.210000000000008</v>
      </c>
    </row>
    <row r="51" spans="1:6" x14ac:dyDescent="0.35">
      <c r="A51" s="67" t="s">
        <v>31</v>
      </c>
      <c r="B51" s="56">
        <f>IF(ISERROR((D45*12*B19)+(D46*B20)-B22),"",(D45*12*B19)+(D46*B20)-B22)</f>
        <v>-163835.82595062256</v>
      </c>
    </row>
    <row r="52" spans="1:6" ht="15" thickBot="1" x14ac:dyDescent="0.4">
      <c r="A52" s="68"/>
      <c r="B52" s="57">
        <f>IF(ISERROR(B51/B22), "", B51/B22)</f>
        <v>-2.8348767325486317E-4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29.5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65"/>
  <sheetViews>
    <sheetView tabSelected="1" zoomScaleNormal="100" workbookViewId="0">
      <selection activeCell="I9" sqref="I9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37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v>148937.12505610348</v>
      </c>
    </row>
    <row r="20" spans="1:5" ht="15" thickBot="1" x14ac:dyDescent="0.4">
      <c r="A20" s="5" t="s">
        <v>6</v>
      </c>
      <c r="B20" s="6">
        <v>551326825.17077947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v>120281819.76276682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v>50.72</v>
      </c>
    </row>
    <row r="26" spans="1:5" ht="15" thickBot="1" x14ac:dyDescent="0.4">
      <c r="A26" s="5" t="s">
        <v>10</v>
      </c>
      <c r="B26" s="11">
        <v>4.41E-2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50.72</v>
      </c>
      <c r="C31" s="18">
        <f>IF(B19="","",B19)</f>
        <v>148937.12505610348</v>
      </c>
      <c r="D31" s="19">
        <f>IF(ISERROR(B31*C31*12),"",B31*C31*12)</f>
        <v>90649091.794146821</v>
      </c>
      <c r="E31" s="20">
        <f>IF(ISERROR(D31/D33),"",D31/D33)</f>
        <v>0.78850937628217743</v>
      </c>
    </row>
    <row r="32" spans="1:5" x14ac:dyDescent="0.35">
      <c r="A32" s="3" t="s">
        <v>17</v>
      </c>
      <c r="B32" s="21">
        <f>IF(B26="","",B26)</f>
        <v>4.41E-2</v>
      </c>
      <c r="C32" s="22">
        <f>IF(B20="","",B20)</f>
        <v>551326825.17077947</v>
      </c>
      <c r="D32" s="19">
        <f>IF(ISERROR(B32*C32),"",B32*C32)</f>
        <v>24313512.990031376</v>
      </c>
      <c r="E32" s="20">
        <f>IF(ISERROR(D32/D33),"",D32/D33)</f>
        <v>0.21149062371782254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114962604.7841782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94843342.679224551</v>
      </c>
      <c r="C40" s="35">
        <f>IF(ISERROR(ROUND(B40/B19/12,2)),"",ROUND(B40/B19/12,2))</f>
        <v>53.07</v>
      </c>
      <c r="D40" s="36">
        <f>IF(ISERROR(C40*B19*12),"",C40*B19*12)</f>
        <v>94849118.720728949</v>
      </c>
    </row>
    <row r="41" spans="1:5" x14ac:dyDescent="0.35">
      <c r="A41" s="37" t="s">
        <v>17</v>
      </c>
      <c r="B41" s="38">
        <f>IF(ISERROR(B$22*E32),"",B$22*E32)</f>
        <v>25438477.083542269</v>
      </c>
      <c r="C41" s="39">
        <f>IF(ISERROR(ROUND(B41/B20,4)),"",ROUND(B41/B20,4))</f>
        <v>4.6100000000000002E-2</v>
      </c>
      <c r="D41" s="36">
        <f>IF(ISERROR(C41*B20),"",C41*B20)</f>
        <v>25416166.640372936</v>
      </c>
    </row>
    <row r="42" spans="1:5" ht="15" thickBot="1" x14ac:dyDescent="0.4">
      <c r="A42" s="40" t="s">
        <v>18</v>
      </c>
      <c r="B42" s="41">
        <f>IF(ISERROR(B40+B41),"",B40+B41)</f>
        <v>120281819.76276682</v>
      </c>
      <c r="C42" s="42" t="s">
        <v>19</v>
      </c>
      <c r="D42" s="43">
        <f>IF(ISERROR(D40+D41),"",D40+D41)</f>
        <v>120265285.36110188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0.85900625085478499</v>
      </c>
      <c r="C45" s="48">
        <f>IF(ISERROR(B45*B$22),"",B45*B$22)</f>
        <v>103322835.04040532</v>
      </c>
      <c r="D45" s="49">
        <f>IF(ISERROR(ROUND(C45/B19/12,2)),"",ROUND(C45/B19/12,2))</f>
        <v>57.81</v>
      </c>
      <c r="E45" s="36">
        <f>IF(ISERROR(D45*12*B19),"",D45*12*B19)</f>
        <v>103320662.39392011</v>
      </c>
    </row>
    <row r="46" spans="1:5" x14ac:dyDescent="0.35">
      <c r="A46" s="37" t="s">
        <v>17</v>
      </c>
      <c r="B46" s="50">
        <f>IF(ISERROR(1-B45),"",1-B45)</f>
        <v>0.14099374914521501</v>
      </c>
      <c r="C46" s="51">
        <f>IF(ISERROR(B46*B$22),"",B46*B$22)</f>
        <v>16958984.722361509</v>
      </c>
      <c r="D46" s="52">
        <f>IF(ISERROR(ROUND(C46/B20,4)),"",ROUND(C46/B20,4))</f>
        <v>3.0800000000000001E-2</v>
      </c>
      <c r="E46" s="53">
        <f>IF(ISERROR(D46*B20),"",D46*B20)</f>
        <v>16980866.215260006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120281819.76276682</v>
      </c>
      <c r="D47" s="42" t="s">
        <v>19</v>
      </c>
      <c r="E47" s="55">
        <f>IF(ISERROR(E45+E46),"",E45+E46)</f>
        <v>120301528.60918012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4.740000000000002</v>
      </c>
    </row>
    <row r="51" spans="1:6" x14ac:dyDescent="0.35">
      <c r="A51" s="67" t="s">
        <v>31</v>
      </c>
      <c r="B51" s="56">
        <f>IF(ISERROR((D45*12*B19)+(D46*B20)-B22),"",(D45*12*B19)+(D46*B20)-B22)</f>
        <v>19708.846413299441</v>
      </c>
    </row>
    <row r="52" spans="1:6" ht="15" thickBot="1" x14ac:dyDescent="0.4">
      <c r="A52" s="68"/>
      <c r="B52" s="57">
        <f>IF(ISERROR(B51/B22), "", B51/B22)</f>
        <v>1.6385557228990565E-4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33.5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PMCN44DTZYCH-1935566727-1282</_dlc_DocId>
    <_dlc_DocIdUrl xmlns="f0af1d65-dfd0-4b99-b523-def3a954563f">
      <Url>https://teams.hydroone.com/sites/ra/ra/_layouts/DocIdRedir.aspx?ID=PMCN44DTZYCH-1935566727-1282</Url>
      <Description>PMCN44DTZYCH-1935566727-1282</Description>
    </_dlc_DocIdUrl>
  </documentManagement>
</p:properties>
</file>

<file path=customXml/itemProps1.xml><?xml version="1.0" encoding="utf-8"?>
<ds:datastoreItem xmlns:ds="http://schemas.openxmlformats.org/officeDocument/2006/customXml" ds:itemID="{9FF70EE0-D987-4B26-BB04-5891174CA436}"/>
</file>

<file path=customXml/itemProps2.xml><?xml version="1.0" encoding="utf-8"?>
<ds:datastoreItem xmlns:ds="http://schemas.openxmlformats.org/officeDocument/2006/customXml" ds:itemID="{E2D32709-BE2C-4EAF-BB92-4D331824D758}"/>
</file>

<file path=customXml/itemProps3.xml><?xml version="1.0" encoding="utf-8"?>
<ds:datastoreItem xmlns:ds="http://schemas.openxmlformats.org/officeDocument/2006/customXml" ds:itemID="{6AB10638-57A1-4849-808F-79C7590488FC}"/>
</file>

<file path=customXml/itemProps4.xml><?xml version="1.0" encoding="utf-8"?>
<ds:datastoreItem xmlns:ds="http://schemas.openxmlformats.org/officeDocument/2006/customXml" ds:itemID="{14E53388-0BB5-403B-BDBB-3691782C7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R1_2022</vt:lpstr>
      <vt:lpstr>R2_2022</vt:lpstr>
      <vt:lpstr>Seasonal_2022</vt:lpstr>
      <vt:lpstr>'R1_2022'!Print_Area</vt:lpstr>
      <vt:lpstr>'R2_2022'!Print_Area</vt:lpstr>
      <vt:lpstr>Seasonal_2022!Print_Area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 2-2 - 2022 RRWF for Move to All Fixed Res Dx Rates</dc:title>
  <dc:creator>LI Clement</dc:creator>
  <cp:lastModifiedBy>MOLINA Carla</cp:lastModifiedBy>
  <cp:lastPrinted>2021-08-18T16:32:46Z</cp:lastPrinted>
  <dcterms:created xsi:type="dcterms:W3CDTF">2021-07-29T15:55:47Z</dcterms:created>
  <dcterms:modified xsi:type="dcterms:W3CDTF">2021-08-18T17:05:46Z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9ef26f7c-48d7-458d-9100-23dc66ace66a</vt:lpwstr>
  </property>
  <property fmtid="{D5CDD505-2E9C-101B-9397-08002B2CF9AE}" pid="4" name="Order">
    <vt:r8>120800</vt:r8>
  </property>
</Properties>
</file>