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eams.hydroone.com/sites/ra/ra/2021 B/EB-2021-0032 - HONI Dx Rates 2022 Annual Update/Working Folder/"/>
    </mc:Choice>
  </mc:AlternateContent>
  <bookViews>
    <workbookView xWindow="0" yWindow="0" windowWidth="19200" windowHeight="7050" activeTab="2"/>
  </bookViews>
  <sheets>
    <sheet name="R1_2022" sheetId="1" r:id="rId1"/>
    <sheet name="R2_2022" sheetId="2" r:id="rId2"/>
    <sheet name="Seasonal_2022" sheetId="3" r:id="rId3"/>
  </sheets>
  <definedNames>
    <definedName name="_xlnm.Print_Area" localSheetId="0">'R1_2022'!$A$1:$F$65</definedName>
    <definedName name="_xlnm.Print_Area" localSheetId="1">'R2_2022'!$A$1:$F$65</definedName>
    <definedName name="_xlnm.Print_Area" localSheetId="2">Seasonal_2022!$A$1:$F$65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3" l="1"/>
  <c r="B32" i="3"/>
  <c r="D32" i="3" s="1"/>
  <c r="C32" i="3"/>
  <c r="C31" i="3"/>
  <c r="B31" i="2"/>
  <c r="B32" i="2"/>
  <c r="D32" i="2" s="1"/>
  <c r="C32" i="2"/>
  <c r="C31" i="2"/>
  <c r="B31" i="1"/>
  <c r="D31" i="1" s="1"/>
  <c r="B32" i="1"/>
  <c r="C32" i="1"/>
  <c r="C31" i="1"/>
  <c r="D31" i="3" l="1"/>
  <c r="D32" i="1"/>
  <c r="D31" i="2"/>
  <c r="D33" i="3" l="1"/>
  <c r="E32" i="3" s="1"/>
  <c r="B41" i="3" s="1"/>
  <c r="C41" i="3" s="1"/>
  <c r="D41" i="3" s="1"/>
  <c r="E32" i="1"/>
  <c r="B41" i="1" s="1"/>
  <c r="C41" i="1" s="1"/>
  <c r="D41" i="1" s="1"/>
  <c r="E31" i="2"/>
  <c r="D33" i="2"/>
  <c r="E32" i="2" s="1"/>
  <c r="B41" i="2" s="1"/>
  <c r="C41" i="2" s="1"/>
  <c r="D41" i="2" s="1"/>
  <c r="D33" i="1"/>
  <c r="E31" i="1" s="1"/>
  <c r="B45" i="1" l="1"/>
  <c r="B40" i="1"/>
  <c r="B45" i="2"/>
  <c r="B40" i="2"/>
  <c r="E31" i="3"/>
  <c r="B46" i="2" l="1"/>
  <c r="C46" i="2" s="1"/>
  <c r="D46" i="2" s="1"/>
  <c r="E46" i="2" s="1"/>
  <c r="C45" i="2"/>
  <c r="B42" i="1"/>
  <c r="C40" i="1"/>
  <c r="D40" i="1" s="1"/>
  <c r="D42" i="1" s="1"/>
  <c r="B42" i="2"/>
  <c r="C40" i="2"/>
  <c r="D40" i="2" s="1"/>
  <c r="D42" i="2" s="1"/>
  <c r="B45" i="3"/>
  <c r="B40" i="3"/>
  <c r="B46" i="1"/>
  <c r="C46" i="1" s="1"/>
  <c r="D46" i="1" s="1"/>
  <c r="E46" i="1" s="1"/>
  <c r="C45" i="1"/>
  <c r="B46" i="3" l="1"/>
  <c r="C46" i="3" s="1"/>
  <c r="D46" i="3" s="1"/>
  <c r="E46" i="3" s="1"/>
  <c r="C45" i="3"/>
  <c r="C47" i="1"/>
  <c r="D45" i="1"/>
  <c r="C47" i="2"/>
  <c r="D45" i="2"/>
  <c r="C40" i="3"/>
  <c r="D40" i="3" s="1"/>
  <c r="D42" i="3" s="1"/>
  <c r="B42" i="3"/>
  <c r="B51" i="1" l="1"/>
  <c r="B52" i="1" s="1"/>
  <c r="E45" i="1"/>
  <c r="E47" i="1" s="1"/>
  <c r="B50" i="1"/>
  <c r="B51" i="2"/>
  <c r="B52" i="2" s="1"/>
  <c r="E45" i="2"/>
  <c r="E47" i="2" s="1"/>
  <c r="B50" i="2"/>
  <c r="C47" i="3"/>
  <c r="D45" i="3"/>
  <c r="B51" i="3" l="1"/>
  <c r="B52" i="3" s="1"/>
  <c r="E45" i="3"/>
  <c r="E47" i="3" s="1"/>
  <c r="B50" i="3"/>
</calcChain>
</file>

<file path=xl/sharedStrings.xml><?xml version="1.0" encoding="utf-8"?>
<sst xmlns="http://schemas.openxmlformats.org/spreadsheetml/2006/main" count="141" uniqueCount="38">
  <si>
    <t>New Rate Design Policy For Residential Customers</t>
  </si>
  <si>
    <t>Please complete the following tables.</t>
  </si>
  <si>
    <t>Year-Round Medium Density Residential (R1) - Proposed 2022 Distribution Rates</t>
  </si>
  <si>
    <t>A Data Inputs (from Sheet 10. Load Forecast)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</si>
  <si>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</si>
  <si>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</si>
  <si>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</si>
  <si>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</si>
  <si>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</si>
  <si>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</si>
  <si>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</si>
  <si>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</si>
  <si>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</si>
  <si>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</si>
  <si>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</si>
  <si>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</si>
  <si>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</si>
  <si>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</si>
  <si>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</si>
  <si>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</si>
  <si>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</si>
  <si>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</si>
  <si>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</si>
  <si>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</si>
  <si>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</si>
  <si>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</si>
  <si>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</si>
  <si>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</si>
  <si>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</si>
  <si>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</si>
  <si>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</si>
  <si>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</si>
  <si>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Notes:</t>
  </si>
  <si>
    <t>The final residential class specific revenue requirement, excluding allocated Miscellaneous Revenues, as shown on Sheet 11. Cost Allocation, should be used (i.e. the revenue requirement after any proposed adjustments to R/C ratios).</t>
  </si>
  <si>
    <t>The distributor should enter the number of years remaining before the transition to fully fixed rates is completed. A distributor transitioning to fully fixed rates over a four year period and began the transition in 2016 would input the number "3" into cell D40. A distributor transitioning over a five-year period would input the number "4". Where the change in the residential rate design will result in the fixed charge increasing by more than $4/year, a distributor may propose an additional transition year.</t>
  </si>
  <si>
    <t>Change in fixed rate due to rate design policy should be less than $4. The difference between the proposed class revenue requirement and the revenue at calculated base rates should be minimal (i.e. should be reasonably considered as a rounding error)</t>
  </si>
  <si>
    <t>Year-Round Low Density Residential (R2) - Proposed 2022 Distribution Rates</t>
  </si>
  <si>
    <t>Seasonal Residential - Proposed 2022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</si>
</sst>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??_-;_-@_-"/>
    <numFmt numFmtId="166" formatCode="_-&quot;$&quot;* #,##0.00_-;\-&quot;$&quot;* #,##0.00_-;_-&quot;$&quot;* &quot;-&quot;??_-;_-@_-"/>
    <numFmt numFmtId="167" formatCode="_-&quot;$&quot;* #,##0.0000_-;\-&quot;$&quot;* #,##0.0000_-;_-&quot;$&quot;* &quot;-&quot;????_-;_-@_-"/>
    <numFmt numFmtId="168" formatCode="_(&quot;$&quot;* #,##0.0000_);_(&quot;$&quot;* \(#,##0.0000\);_(&quot;$&quot;* &quot;-&quot;??_);_(@_)"/>
    <numFmt numFmtId="169" formatCode="&quot;$&quot;#,##0.00;[Red]\(&quot;$&quot;#,##0.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lightGrid">
        <fgColor theme="6" tint="0.79982909634693444"/>
        <bgColor auto="1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71">
    <xf numFmtId="0" fontId="0" fillId="0" borderId="0" xfId="0"/>
    <xf numFmtId="0" fontId="2" fillId="0" borderId="0" xfId="0" applyFont="1"/>
    <xf numFmtId="0" fontId="4" fillId="0" borderId="0" xfId="2" applyFont="1" applyProtection="1"/>
    <xf numFmtId="0" fontId="3" fillId="0" borderId="3" xfId="2" applyFont="1" applyBorder="1" applyProtection="1"/>
    <xf numFmtId="165" fontId="3" fillId="0" borderId="4" xfId="3" applyNumberFormat="1" applyFont="1" applyFill="1" applyBorder="1" applyAlignment="1" applyProtection="1">
      <alignment horizontal="right" vertical="top"/>
    </xf>
    <xf numFmtId="0" fontId="3" fillId="0" borderId="5" xfId="2" applyFont="1" applyBorder="1" applyProtection="1"/>
    <xf numFmtId="165" fontId="3" fillId="0" borderId="6" xfId="3" applyNumberFormat="1" applyFont="1" applyFill="1" applyBorder="1" applyAlignment="1" applyProtection="1">
      <alignment horizontal="right" vertical="top"/>
    </xf>
    <xf numFmtId="165" fontId="0" fillId="0" borderId="0" xfId="0" applyNumberFormat="1"/>
    <xf numFmtId="0" fontId="3" fillId="0" borderId="7" xfId="2" applyFont="1" applyBorder="1" applyAlignment="1" applyProtection="1">
      <alignment wrapText="1"/>
    </xf>
    <xf numFmtId="166" fontId="3" fillId="2" borderId="8" xfId="4" applyFont="1" applyFill="1" applyBorder="1" applyAlignment="1" applyProtection="1">
      <alignment horizontal="right" vertical="top"/>
      <protection locked="0"/>
    </xf>
    <xf numFmtId="166" fontId="3" fillId="3" borderId="4" xfId="2" applyNumberFormat="1" applyFont="1" applyFill="1" applyBorder="1" applyAlignment="1" applyProtection="1">
      <alignment horizontal="right" vertical="top"/>
      <protection locked="0"/>
    </xf>
    <xf numFmtId="167" fontId="3" fillId="3" borderId="6" xfId="2" applyNumberFormat="1" applyFont="1" applyFill="1" applyBorder="1" applyAlignment="1" applyProtection="1">
      <alignment horizontal="right" vertical="top"/>
      <protection locked="0"/>
    </xf>
    <xf numFmtId="0" fontId="3" fillId="0" borderId="9" xfId="2" applyBorder="1" applyAlignment="1" applyProtection="1">
      <alignment horizontal="center"/>
    </xf>
    <xf numFmtId="0" fontId="4" fillId="0" borderId="10" xfId="2" applyFont="1" applyBorder="1" applyAlignment="1" applyProtection="1">
      <alignment horizont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44" fontId="3" fillId="0" borderId="14" xfId="1" applyFont="1" applyBorder="1" applyProtection="1"/>
    <xf numFmtId="165" fontId="3" fillId="0" borderId="15" xfId="3" applyNumberFormat="1" applyFont="1" applyBorder="1" applyProtection="1"/>
    <xf numFmtId="166" fontId="3" fillId="0" borderId="14" xfId="4" applyFont="1" applyBorder="1" applyProtection="1"/>
    <xf numFmtId="10" fontId="3" fillId="0" borderId="4" xfId="5" applyNumberFormat="1" applyFont="1" applyBorder="1" applyProtection="1"/>
    <xf numFmtId="168" fontId="3" fillId="0" borderId="14" xfId="1" applyNumberFormat="1" applyFont="1" applyBorder="1" applyProtection="1"/>
    <xf numFmtId="165" fontId="3" fillId="0" borderId="16" xfId="3" applyNumberFormat="1" applyFont="1" applyBorder="1" applyProtection="1"/>
    <xf numFmtId="0" fontId="4" fillId="0" borderId="5" xfId="2" applyFont="1" applyBorder="1" applyProtection="1"/>
    <xf numFmtId="0" fontId="3" fillId="0" borderId="17" xfId="2" applyFont="1" applyBorder="1" applyAlignment="1" applyProtection="1">
      <alignment horizontal="center"/>
    </xf>
    <xf numFmtId="165" fontId="3" fillId="0" borderId="18" xfId="3" applyNumberFormat="1" applyFont="1" applyBorder="1" applyAlignment="1" applyProtection="1">
      <alignment horizontal="center"/>
    </xf>
    <xf numFmtId="166" fontId="3" fillId="0" borderId="19" xfId="4" applyFont="1" applyBorder="1" applyProtection="1"/>
    <xf numFmtId="0" fontId="3" fillId="0" borderId="6" xfId="2" applyFont="1" applyBorder="1" applyAlignment="1" applyProtection="1">
      <alignment horizontal="center"/>
    </xf>
    <xf numFmtId="0" fontId="4" fillId="0" borderId="0" xfId="2" applyFont="1" applyFill="1" applyBorder="1" applyProtection="1"/>
    <xf numFmtId="0" fontId="3" fillId="0" borderId="7" xfId="2" applyFont="1" applyFill="1" applyBorder="1" applyAlignment="1" applyProtection="1">
      <alignment wrapText="1"/>
    </xf>
    <xf numFmtId="0" fontId="3" fillId="3" borderId="8" xfId="2" applyFont="1" applyFill="1" applyBorder="1" applyAlignment="1" applyProtection="1">
      <alignment horizontal="center" vertical="center"/>
      <protection locked="0"/>
    </xf>
    <xf numFmtId="0" fontId="3" fillId="0" borderId="9" xfId="2" applyFont="1" applyBorder="1" applyProtection="1"/>
    <xf numFmtId="0" fontId="4" fillId="0" borderId="11" xfId="2" applyFont="1" applyBorder="1" applyAlignment="1" applyProtection="1">
      <alignment horizontal="center" vertical="center" wrapText="1"/>
    </xf>
    <xf numFmtId="0" fontId="4" fillId="0" borderId="10" xfId="2" applyFont="1" applyBorder="1" applyAlignment="1" applyProtection="1">
      <alignment horizontal="center" vertical="center" wrapText="1"/>
    </xf>
    <xf numFmtId="0" fontId="4" fillId="0" borderId="20" xfId="2" applyFont="1" applyBorder="1" applyAlignment="1" applyProtection="1">
      <alignment horizontal="center" wrapText="1"/>
    </xf>
    <xf numFmtId="44" fontId="3" fillId="0" borderId="21" xfId="1" applyFont="1" applyBorder="1" applyProtection="1"/>
    <xf numFmtId="166" fontId="3" fillId="0" borderId="4" xfId="4" applyFont="1" applyBorder="1" applyProtection="1"/>
    <xf numFmtId="0" fontId="3" fillId="0" borderId="22" xfId="2" applyFont="1" applyBorder="1" applyProtection="1"/>
    <xf numFmtId="166" fontId="3" fillId="0" borderId="16" xfId="4" applyFont="1" applyBorder="1" applyProtection="1"/>
    <xf numFmtId="168" fontId="3" fillId="0" borderId="23" xfId="1" applyNumberFormat="1" applyFont="1" applyBorder="1" applyProtection="1"/>
    <xf numFmtId="0" fontId="3" fillId="0" borderId="24" xfId="2" applyFont="1" applyFill="1" applyBorder="1" applyProtection="1"/>
    <xf numFmtId="166" fontId="3" fillId="0" borderId="18" xfId="4" applyFont="1" applyBorder="1" applyProtection="1"/>
    <xf numFmtId="0" fontId="3" fillId="0" borderId="25" xfId="2" applyBorder="1" applyAlignment="1" applyProtection="1">
      <alignment horizontal="center"/>
    </xf>
    <xf numFmtId="166" fontId="3" fillId="0" borderId="26" xfId="4" applyFont="1" applyBorder="1" applyProtection="1"/>
    <xf numFmtId="0" fontId="4" fillId="0" borderId="11" xfId="2" applyFont="1" applyBorder="1" applyAlignment="1" applyProtection="1">
      <alignment horizontal="center" wrapText="1"/>
    </xf>
    <xf numFmtId="0" fontId="4" fillId="0" borderId="10" xfId="2" applyFont="1" applyBorder="1" applyAlignment="1" applyProtection="1">
      <alignment horizontal="center" wrapText="1"/>
    </xf>
    <xf numFmtId="0" fontId="4" fillId="0" borderId="13" xfId="2" applyFont="1" applyBorder="1" applyAlignment="1" applyProtection="1">
      <alignment horizontal="center" wrapText="1"/>
    </xf>
    <xf numFmtId="10" fontId="3" fillId="0" borderId="14" xfId="5" applyNumberFormat="1" applyFont="1" applyBorder="1" applyProtection="1"/>
    <xf numFmtId="166" fontId="3" fillId="0" borderId="14" xfId="2" applyNumberFormat="1" applyBorder="1" applyProtection="1"/>
    <xf numFmtId="166" fontId="3" fillId="0" borderId="21" xfId="2" applyNumberFormat="1" applyBorder="1" applyProtection="1"/>
    <xf numFmtId="10" fontId="3" fillId="0" borderId="16" xfId="5" applyNumberFormat="1" applyFont="1" applyBorder="1" applyProtection="1"/>
    <xf numFmtId="166" fontId="3" fillId="0" borderId="16" xfId="2" applyNumberFormat="1" applyBorder="1" applyProtection="1"/>
    <xf numFmtId="167" fontId="3" fillId="0" borderId="23" xfId="2" applyNumberFormat="1" applyBorder="1" applyProtection="1"/>
    <xf numFmtId="166" fontId="3" fillId="0" borderId="27" xfId="4" applyFont="1" applyBorder="1" applyProtection="1"/>
    <xf numFmtId="0" fontId="3" fillId="0" borderId="18" xfId="2" applyBorder="1" applyAlignment="1" applyProtection="1">
      <alignment horizontal="center"/>
    </xf>
    <xf numFmtId="166" fontId="3" fillId="0" borderId="6" xfId="4" applyFont="1" applyBorder="1" applyProtection="1"/>
    <xf numFmtId="169" fontId="3" fillId="0" borderId="27" xfId="4" applyNumberFormat="1" applyFont="1" applyBorder="1" applyProtection="1"/>
    <xf numFmtId="10" fontId="3" fillId="0" borderId="6" xfId="5" applyNumberFormat="1" applyFont="1" applyBorder="1" applyProtection="1"/>
    <xf numFmtId="0" fontId="3" fillId="0" borderId="0" xfId="6" applyProtection="1"/>
    <xf numFmtId="0" fontId="3" fillId="0" borderId="0" xfId="2" applyProtection="1"/>
    <xf numFmtId="0" fontId="5" fillId="0" borderId="0" xfId="6" applyFont="1" applyAlignment="1" applyProtection="1">
      <alignment horizontal="center" vertical="center"/>
    </xf>
    <xf numFmtId="0" fontId="5" fillId="0" borderId="0" xfId="6" applyFont="1" applyAlignment="1" applyProtection="1">
      <alignment horizontal="center"/>
    </xf>
    <xf numFmtId="0" fontId="3" fillId="0" borderId="0" xfId="2" applyFont="1" applyFill="1" applyAlignment="1" applyProtection="1">
      <alignment horizontal="left" vertical="top" wrapText="1"/>
    </xf>
    <xf numFmtId="0" fontId="4" fillId="0" borderId="1" xfId="2" applyFont="1" applyBorder="1" applyAlignment="1" applyProtection="1">
      <alignment horizontal="center"/>
    </xf>
    <xf numFmtId="0" fontId="4" fillId="0" borderId="2" xfId="2" applyFont="1" applyBorder="1" applyAlignment="1" applyProtection="1">
      <alignment horizontal="center"/>
    </xf>
    <xf numFmtId="0" fontId="4" fillId="0" borderId="9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horizontal="center"/>
    </xf>
    <xf numFmtId="0" fontId="3" fillId="0" borderId="22" xfId="2" applyFont="1" applyBorder="1" applyAlignment="1" applyProtection="1">
      <alignment wrapText="1"/>
    </xf>
    <xf numFmtId="0" fontId="3" fillId="0" borderId="28" xfId="2" applyFont="1" applyBorder="1" applyAlignment="1" applyProtection="1">
      <alignment wrapText="1"/>
    </xf>
    <xf numFmtId="0" fontId="3" fillId="0" borderId="0" xfId="2" applyFont="1" applyFill="1" applyAlignment="1" applyProtection="1">
      <alignment horizontal="left" vertical="center" wrapText="1"/>
    </xf>
    <xf numFmtId="0" fontId="4" fillId="0" borderId="0" xfId="2" applyFont="1" applyFill="1" applyAlignment="1" applyProtection="1">
      <alignment horizontal="left" vertical="center" wrapText="1"/>
    </xf>
  </cellXfs>
  <cellStyles count="7">
    <cellStyle name="Comma 2" xfId="3"/>
    <cellStyle name="Currency" xfId="1" builtinId="4"/>
    <cellStyle name="Currency 2" xfId="4"/>
    <cellStyle name="Normal" xfId="0" builtinId="0"/>
    <cellStyle name="Normal 2" xfId="2"/>
    <cellStyle name="Normal 3" xfId="6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52709</xdr:colOff>
      <xdr:row>0</xdr:row>
      <xdr:rowOff>0</xdr:rowOff>
    </xdr:from>
    <xdr:to>
      <xdr:col>5</xdr:col>
      <xdr:colOff>910167</xdr:colOff>
      <xdr:row>9</xdr:row>
      <xdr:rowOff>31750</xdr:rowOff>
    </xdr:to>
    <xdr:grpSp>
      <xdr:nvGrpSpPr>
        <xdr:cNvPr id="2" name="Group 1"/>
        <xdr:cNvGrpSpPr/>
      </xdr:nvGrpSpPr>
      <xdr:grpSpPr>
        <a:xfrm>
          <a:off x="52709" y="0"/>
          <a:ext cx="9226758" cy="1689100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910167</xdr:colOff>
      <xdr:row>9</xdr:row>
      <xdr:rowOff>74083</xdr:rowOff>
    </xdr:to>
    <xdr:grpSp>
      <xdr:nvGrpSpPr>
        <xdr:cNvPr id="2" name="Group 1"/>
        <xdr:cNvGrpSpPr/>
      </xdr:nvGrpSpPr>
      <xdr:grpSpPr>
        <a:xfrm>
          <a:off x="0" y="0"/>
          <a:ext cx="9279467" cy="1731433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10376</xdr:colOff>
      <xdr:row>0</xdr:row>
      <xdr:rowOff>0</xdr:rowOff>
    </xdr:from>
    <xdr:to>
      <xdr:col>5</xdr:col>
      <xdr:colOff>814917</xdr:colOff>
      <xdr:row>8</xdr:row>
      <xdr:rowOff>169334</xdr:rowOff>
    </xdr:to>
    <xdr:grpSp>
      <xdr:nvGrpSpPr>
        <xdr:cNvPr id="2" name="Group 1"/>
        <xdr:cNvGrpSpPr/>
      </xdr:nvGrpSpPr>
      <xdr:grpSpPr>
        <a:xfrm>
          <a:off x="10376" y="0"/>
          <a:ext cx="9173841" cy="1642534"/>
          <a:chOff x="0" y="0"/>
          <a:chExt cx="8857420" cy="1915766"/>
        </a:xfrm>
      </xdr:grpSpPr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/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/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65"/>
  <sheetViews>
    <sheetView zoomScaleNormal="100" workbookViewId="0">
      <selection activeCell="C19" sqref="C19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2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v>462873.23423864075</v>
      </c>
    </row>
    <row r="20" spans="1:5" ht="15" thickBot="1" x14ac:dyDescent="0.4">
      <c r="A20" s="5" t="s">
        <v>6</v>
      </c>
      <c r="B20" s="6">
        <v>4619683420.4751329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v>353529053.19385821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v>49.04</v>
      </c>
    </row>
    <row r="26" spans="1:5" ht="15" thickBot="1" x14ac:dyDescent="0.4">
      <c r="A26" s="5" t="s">
        <v>10</v>
      </c>
      <c r="B26" s="11">
        <v>1.41E-2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49.04</v>
      </c>
      <c r="C31" s="18">
        <f>IF(B19="","",B19)</f>
        <v>462873.23423864075</v>
      </c>
      <c r="D31" s="19">
        <f>IF(ISERROR(B31*C31*12),"",B31*C31*12)</f>
        <v>272391640.88475531</v>
      </c>
      <c r="E31" s="20">
        <f>IF(ISERROR(D31/D33),"",D31/D33)</f>
        <v>0.80701657620904133</v>
      </c>
    </row>
    <row r="32" spans="1:5" x14ac:dyDescent="0.35">
      <c r="A32" s="3" t="s">
        <v>17</v>
      </c>
      <c r="B32" s="21">
        <f>IF(B26="","",B26)</f>
        <v>1.41E-2</v>
      </c>
      <c r="C32" s="22">
        <f>IF(B20="","",B20)</f>
        <v>4619683420.4751329</v>
      </c>
      <c r="D32" s="19">
        <f>IF(ISERROR(B32*C32),"",B32*C32)</f>
        <v>65137536.228699371</v>
      </c>
      <c r="E32" s="20">
        <f>IF(ISERROR(D32/D33),"",D32/D33)</f>
        <v>0.19298342379095865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337529177.1134547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285303806.09893149</v>
      </c>
      <c r="C40" s="35">
        <f>IF(ISERROR(ROUND(B40/B19/12,2)),"",ROUND(B40/B19/12,2))</f>
        <v>51.36</v>
      </c>
      <c r="D40" s="36">
        <f>IF(ISERROR(C40*B19*12),"",C40*B19*12)</f>
        <v>285278031.72595906</v>
      </c>
    </row>
    <row r="41" spans="1:5" x14ac:dyDescent="0.35">
      <c r="A41" s="37" t="s">
        <v>17</v>
      </c>
      <c r="B41" s="38">
        <f>IF(ISERROR(B$22*E32),"",B$22*E32)</f>
        <v>68225247.0949267</v>
      </c>
      <c r="C41" s="39">
        <f>IF(ISERROR(ROUND(B41/B20,4)),"",ROUND(B41/B20,4))</f>
        <v>1.4800000000000001E-2</v>
      </c>
      <c r="D41" s="36">
        <f>IF(ISERROR(C41*B20),"",C41*B20)</f>
        <v>68371314.623031974</v>
      </c>
    </row>
    <row r="42" spans="1:5" ht="15" thickBot="1" x14ac:dyDescent="0.4">
      <c r="A42" s="40" t="s">
        <v>18</v>
      </c>
      <c r="B42" s="41">
        <f>IF(ISERROR(B40+B41),"",B40+B41)</f>
        <v>353529053.19385821</v>
      </c>
      <c r="C42" s="42" t="s">
        <v>19</v>
      </c>
      <c r="D42" s="43">
        <f>IF(ISERROR(D40+D41),"",D40+D41)</f>
        <v>353649346.34899104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0.87134438413936088</v>
      </c>
      <c r="C45" s="48">
        <f>IF(ISERROR(B45*B$22),"",B45*B$22)</f>
        <v>308045555.13057375</v>
      </c>
      <c r="D45" s="49">
        <f>IF(ISERROR(ROUND(C45/B19/12,2)),"",ROUND(C45/B19/12,2))</f>
        <v>55.46</v>
      </c>
      <c r="E45" s="36">
        <f>IF(ISERROR(D45*12*B19),"",D45*12*B19)</f>
        <v>308051394.85050017</v>
      </c>
    </row>
    <row r="46" spans="1:5" x14ac:dyDescent="0.35">
      <c r="A46" s="37" t="s">
        <v>17</v>
      </c>
      <c r="B46" s="50">
        <f>IF(ISERROR(1-B45),"",1-B45)</f>
        <v>0.12865561586063912</v>
      </c>
      <c r="C46" s="51">
        <f>IF(ISERROR(B46*B$22),"",B46*B$22)</f>
        <v>45483498.063284472</v>
      </c>
      <c r="D46" s="52">
        <f>IF(ISERROR(ROUND(C46/B20,4)),"",ROUND(C46/B20,4))</f>
        <v>9.7999999999999997E-3</v>
      </c>
      <c r="E46" s="53">
        <f>IF(ISERROR(D46*B20),"",D46*B20)</f>
        <v>45272897.520656303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353529053.19385821</v>
      </c>
      <c r="D47" s="42" t="s">
        <v>19</v>
      </c>
      <c r="E47" s="55">
        <f>IF(ISERROR(E45+E46),"",E45+E46)</f>
        <v>353324292.37115645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4.1000000000000014</v>
      </c>
    </row>
    <row r="51" spans="1:6" x14ac:dyDescent="0.35">
      <c r="A51" s="67" t="s">
        <v>31</v>
      </c>
      <c r="B51" s="56">
        <f>IF(ISERROR((D45*12*B19)+(D46*B20)-B22),"",(D45*12*B19)+(D46*B20)-B22)</f>
        <v>-204760.82270175219</v>
      </c>
    </row>
    <row r="52" spans="1:6" ht="15" thickBot="1" x14ac:dyDescent="0.4">
      <c r="A52" s="68"/>
      <c r="B52" s="57">
        <f>IF(ISERROR(B51/B22), "", B51/B22)</f>
        <v>-5.7919093452687542E-4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33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pageSetup scale="60" orientation="portrait" r:id="rId1"/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F65"/>
  <sheetViews>
    <sheetView zoomScaleNormal="100" workbookViewId="0">
      <selection activeCell="G14" sqref="G14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36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v>335422.10128845851</v>
      </c>
    </row>
    <row r="20" spans="1:5" ht="15" thickBot="1" x14ac:dyDescent="0.4">
      <c r="A20" s="5" t="s">
        <v>6</v>
      </c>
      <c r="B20" s="6">
        <v>4170752999.9605861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v>577929276.67556703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v>113.64</v>
      </c>
    </row>
    <row r="26" spans="1:5" ht="15" thickBot="1" x14ac:dyDescent="0.4">
      <c r="A26" s="5" t="s">
        <v>10</v>
      </c>
      <c r="B26" s="11">
        <v>2.2700000000000001E-2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113.64</v>
      </c>
      <c r="C31" s="18">
        <f>IF(B19="","",B19)</f>
        <v>335422.10128845851</v>
      </c>
      <c r="D31" s="19">
        <f>IF(ISERROR(B31*C31*12),"",B31*C31*12)</f>
        <v>457408411.0850451</v>
      </c>
      <c r="E31" s="20">
        <f>IF(ISERROR(D31/D33),"",D31/D33)</f>
        <v>0.82851159128435581</v>
      </c>
    </row>
    <row r="32" spans="1:5" x14ac:dyDescent="0.35">
      <c r="A32" s="3" t="s">
        <v>17</v>
      </c>
      <c r="B32" s="21">
        <f>IF(B26="","",B26)</f>
        <v>2.2700000000000001E-2</v>
      </c>
      <c r="C32" s="22">
        <f>IF(B20="","",B20)</f>
        <v>4170752999.9605861</v>
      </c>
      <c r="D32" s="19">
        <f>IF(ISERROR(B32*C32),"",B32*C32)</f>
        <v>94676093.099105313</v>
      </c>
      <c r="E32" s="20">
        <f>IF(ISERROR(D32/D33),"",D32/D33)</f>
        <v>0.17148840871564408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552084504.18415046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478821104.66829079</v>
      </c>
      <c r="C40" s="35">
        <f>IF(ISERROR(ROUND(B40/B19/12,2)),"",ROUND(B40/B19/12,2))</f>
        <v>118.96</v>
      </c>
      <c r="D40" s="36">
        <f>IF(ISERROR(C40*B19*12),"",C40*B19*12)</f>
        <v>478821758.03130031</v>
      </c>
    </row>
    <row r="41" spans="1:5" x14ac:dyDescent="0.35">
      <c r="A41" s="37" t="s">
        <v>17</v>
      </c>
      <c r="B41" s="38">
        <f>IF(ISERROR(B$22*E32),"",B$22*E32)</f>
        <v>99108172.007276192</v>
      </c>
      <c r="C41" s="39">
        <f>IF(ISERROR(ROUND(B41/B20,4)),"",ROUND(B41/B20,4))</f>
        <v>2.3800000000000002E-2</v>
      </c>
      <c r="D41" s="36">
        <f>IF(ISERROR(C41*B20),"",C41*B20)</f>
        <v>99263921.399061963</v>
      </c>
    </row>
    <row r="42" spans="1:5" ht="15" thickBot="1" x14ac:dyDescent="0.4">
      <c r="A42" s="40" t="s">
        <v>18</v>
      </c>
      <c r="B42" s="41">
        <f>IF(ISERROR(B40+B41),"",B40+B41)</f>
        <v>577929276.67556703</v>
      </c>
      <c r="C42" s="42" t="s">
        <v>19</v>
      </c>
      <c r="D42" s="43">
        <f>IF(ISERROR(D40+D41),"",D40+D41)</f>
        <v>578085679.43036222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0.8856743941895705</v>
      </c>
      <c r="C45" s="48">
        <f>IF(ISERROR(B45*B$22),"",B45*B$22)</f>
        <v>511857162.00404948</v>
      </c>
      <c r="D45" s="49">
        <f>IF(ISERROR(ROUND(C45/B19/12,2)),"",ROUND(C45/B19/12,2))</f>
        <v>127.17</v>
      </c>
      <c r="E45" s="36">
        <f>IF(ISERROR(D45*12*B19),"",D45*12*B19)</f>
        <v>511867543.45023918</v>
      </c>
    </row>
    <row r="46" spans="1:5" x14ac:dyDescent="0.35">
      <c r="A46" s="37" t="s">
        <v>17</v>
      </c>
      <c r="B46" s="50">
        <f>IF(ISERROR(1-B45),"",1-B45)</f>
        <v>0.1143256058104295</v>
      </c>
      <c r="C46" s="51">
        <f>IF(ISERROR(B46*B$22),"",B46*B$22)</f>
        <v>66072114.671517521</v>
      </c>
      <c r="D46" s="52">
        <f>IF(ISERROR(ROUND(C46/B20,4)),"",ROUND(C46/B20,4))</f>
        <v>1.5800000000000002E-2</v>
      </c>
      <c r="E46" s="53">
        <f>IF(ISERROR(D46*B20),"",D46*B20)</f>
        <v>65897897.399377264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577929276.67556703</v>
      </c>
      <c r="D47" s="42" t="s">
        <v>19</v>
      </c>
      <c r="E47" s="55">
        <f>IF(ISERROR(E45+E46),"",E45+E46)</f>
        <v>577765440.84961641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8.210000000000008</v>
      </c>
    </row>
    <row r="51" spans="1:6" x14ac:dyDescent="0.35">
      <c r="A51" s="67" t="s">
        <v>31</v>
      </c>
      <c r="B51" s="56">
        <f>IF(ISERROR((D45*12*B19)+(D46*B20)-B22),"",(D45*12*B19)+(D46*B20)-B22)</f>
        <v>-163835.82595062256</v>
      </c>
    </row>
    <row r="52" spans="1:6" ht="15" thickBot="1" x14ac:dyDescent="0.4">
      <c r="A52" s="68"/>
      <c r="B52" s="57">
        <f>IF(ISERROR(B51/B22), "", B51/B22)</f>
        <v>-2.8348767325486317E-4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29.5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pageSetup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F65"/>
  <sheetViews>
    <sheetView tabSelected="1" zoomScaleNormal="100" workbookViewId="0">
      <selection activeCell="I9" sqref="I9"/>
    </sheetView>
  </sheetViews>
  <sheetFormatPr defaultRowHeight="14.5" x14ac:dyDescent="0.35"/>
  <cols>
    <col min="1" max="1" width="45.81640625" customWidth="1"/>
    <col min="2" max="2" width="16.1796875" bestFit="1" customWidth="1"/>
    <col min="3" max="3" width="22.453125" customWidth="1"/>
    <col min="4" max="4" width="16.81640625" customWidth="1"/>
    <col min="5" max="5" width="18.54296875" bestFit="1" customWidth="1"/>
    <col min="6" max="6" width="13.54296875" customWidth="1"/>
    <col min="7" max="7" width="18.453125" bestFit="1" customWidth="1"/>
  </cols>
  <sheetData>
    <row r="11" spans="1:1" x14ac:dyDescent="0.35">
      <c r="A11" t="s">
        <v>0</v>
      </c>
    </row>
    <row r="12" spans="1:1" x14ac:dyDescent="0.35">
      <c r="A12" t="s">
        <v>1</v>
      </c>
    </row>
    <row r="14" spans="1:1" x14ac:dyDescent="0.35">
      <c r="A14" s="1" t="s">
        <v>37</v>
      </c>
    </row>
    <row r="16" spans="1:1" x14ac:dyDescent="0.35">
      <c r="A16" s="2" t="s">
        <v>3</v>
      </c>
    </row>
    <row r="17" spans="1:5" ht="15" thickBot="1" x14ac:dyDescent="0.4"/>
    <row r="18" spans="1:5" x14ac:dyDescent="0.35">
      <c r="A18" s="63" t="s">
        <v>4</v>
      </c>
      <c r="B18" s="64"/>
    </row>
    <row r="19" spans="1:5" x14ac:dyDescent="0.35">
      <c r="A19" s="3" t="s">
        <v>5</v>
      </c>
      <c r="B19" s="4">
        <v>148937.12505610348</v>
      </c>
    </row>
    <row r="20" spans="1:5" ht="15" thickBot="1" x14ac:dyDescent="0.4">
      <c r="A20" s="5" t="s">
        <v>6</v>
      </c>
      <c r="B20" s="6">
        <v>551326825.17077947</v>
      </c>
      <c r="D20" s="7"/>
    </row>
    <row r="21" spans="1:5" ht="15" thickBot="1" x14ac:dyDescent="0.4"/>
    <row r="22" spans="1:5" ht="30" customHeight="1" thickBot="1" x14ac:dyDescent="0.4">
      <c r="A22" s="8" t="s">
        <v>7</v>
      </c>
      <c r="B22" s="9">
        <v>120281819.76276682</v>
      </c>
    </row>
    <row r="23" spans="1:5" ht="15" thickBot="1" x14ac:dyDescent="0.4"/>
    <row r="24" spans="1:5" x14ac:dyDescent="0.35">
      <c r="A24" s="63" t="s">
        <v>8</v>
      </c>
      <c r="B24" s="64"/>
    </row>
    <row r="25" spans="1:5" x14ac:dyDescent="0.35">
      <c r="A25" s="3" t="s">
        <v>9</v>
      </c>
      <c r="B25" s="10">
        <v>50.72</v>
      </c>
    </row>
    <row r="26" spans="1:5" ht="15" thickBot="1" x14ac:dyDescent="0.4">
      <c r="A26" s="5" t="s">
        <v>10</v>
      </c>
      <c r="B26" s="11">
        <v>4.41E-2</v>
      </c>
    </row>
    <row r="28" spans="1:5" x14ac:dyDescent="0.35">
      <c r="A28" s="2" t="s">
        <v>11</v>
      </c>
    </row>
    <row r="29" spans="1:5" ht="15" thickBot="1" x14ac:dyDescent="0.4"/>
    <row r="30" spans="1:5" x14ac:dyDescent="0.35">
      <c r="A30" s="12"/>
      <c r="B30" s="13" t="s">
        <v>12</v>
      </c>
      <c r="C30" s="14" t="s">
        <v>13</v>
      </c>
      <c r="D30" s="15" t="s">
        <v>14</v>
      </c>
      <c r="E30" s="16" t="s">
        <v>15</v>
      </c>
    </row>
    <row r="31" spans="1:5" x14ac:dyDescent="0.35">
      <c r="A31" s="3" t="s">
        <v>16</v>
      </c>
      <c r="B31" s="17">
        <f>IF(B25="","",B25)</f>
        <v>50.72</v>
      </c>
      <c r="C31" s="18">
        <f>IF(B19="","",B19)</f>
        <v>148937.12505610348</v>
      </c>
      <c r="D31" s="19">
        <f>IF(ISERROR(B31*C31*12),"",B31*C31*12)</f>
        <v>90649091.794146821</v>
      </c>
      <c r="E31" s="20">
        <f>IF(ISERROR(D31/D33),"",D31/D33)</f>
        <v>0.78850937628217743</v>
      </c>
    </row>
    <row r="32" spans="1:5" x14ac:dyDescent="0.35">
      <c r="A32" s="3" t="s">
        <v>17</v>
      </c>
      <c r="B32" s="21">
        <f>IF(B26="","",B26)</f>
        <v>4.41E-2</v>
      </c>
      <c r="C32" s="22">
        <f>IF(B20="","",B20)</f>
        <v>551326825.17077947</v>
      </c>
      <c r="D32" s="19">
        <f>IF(ISERROR(B32*C32),"",B32*C32)</f>
        <v>24313512.990031376</v>
      </c>
      <c r="E32" s="20">
        <f>IF(ISERROR(D32/D33),"",D32/D33)</f>
        <v>0.21149062371782254</v>
      </c>
    </row>
    <row r="33" spans="1:5" ht="15" thickBot="1" x14ac:dyDescent="0.4">
      <c r="A33" s="23" t="s">
        <v>18</v>
      </c>
      <c r="B33" s="24" t="s">
        <v>19</v>
      </c>
      <c r="C33" s="25" t="s">
        <v>19</v>
      </c>
      <c r="D33" s="26">
        <f>IF(ISERROR(D31+D32),"",D31+D32)</f>
        <v>114962604.7841782</v>
      </c>
      <c r="E33" s="27" t="s">
        <v>19</v>
      </c>
    </row>
    <row r="35" spans="1:5" x14ac:dyDescent="0.35">
      <c r="A35" s="28" t="s">
        <v>20</v>
      </c>
    </row>
    <row r="36" spans="1:5" ht="15" thickBot="1" x14ac:dyDescent="0.4"/>
    <row r="37" spans="1:5" ht="28.5" thickBot="1" x14ac:dyDescent="0.4">
      <c r="A37" s="29" t="s">
        <v>21</v>
      </c>
      <c r="B37" s="30">
        <v>3</v>
      </c>
    </row>
    <row r="38" spans="1:5" ht="15" thickBot="1" x14ac:dyDescent="0.4"/>
    <row r="39" spans="1:5" ht="52.5" x14ac:dyDescent="0.35">
      <c r="A39" s="31"/>
      <c r="B39" s="32" t="s">
        <v>22</v>
      </c>
      <c r="C39" s="33" t="s">
        <v>23</v>
      </c>
      <c r="D39" s="34" t="s">
        <v>24</v>
      </c>
    </row>
    <row r="40" spans="1:5" x14ac:dyDescent="0.35">
      <c r="A40" s="3" t="s">
        <v>16</v>
      </c>
      <c r="B40" s="19">
        <f>IF(ISERROR(B$22*E31),"",B$22*E31)</f>
        <v>94843342.679224551</v>
      </c>
      <c r="C40" s="35">
        <f>IF(ISERROR(ROUND(B40/B19/12,2)),"",ROUND(B40/B19/12,2))</f>
        <v>53.07</v>
      </c>
      <c r="D40" s="36">
        <f>IF(ISERROR(C40*B19*12),"",C40*B19*12)</f>
        <v>94849118.720728949</v>
      </c>
    </row>
    <row r="41" spans="1:5" x14ac:dyDescent="0.35">
      <c r="A41" s="37" t="s">
        <v>17</v>
      </c>
      <c r="B41" s="38">
        <f>IF(ISERROR(B$22*E32),"",B$22*E32)</f>
        <v>25438477.083542269</v>
      </c>
      <c r="C41" s="39">
        <f>IF(ISERROR(ROUND(B41/B20,4)),"",ROUND(B41/B20,4))</f>
        <v>4.6100000000000002E-2</v>
      </c>
      <c r="D41" s="36">
        <f>IF(ISERROR(C41*B20),"",C41*B20)</f>
        <v>25416166.640372936</v>
      </c>
    </row>
    <row r="42" spans="1:5" ht="15" thickBot="1" x14ac:dyDescent="0.4">
      <c r="A42" s="40" t="s">
        <v>18</v>
      </c>
      <c r="B42" s="41">
        <f>IF(ISERROR(B40+B41),"",B40+B41)</f>
        <v>120281819.76276682</v>
      </c>
      <c r="C42" s="42" t="s">
        <v>19</v>
      </c>
      <c r="D42" s="43">
        <f>IF(ISERROR(D40+D41),"",D40+D41)</f>
        <v>120265285.36110188</v>
      </c>
    </row>
    <row r="43" spans="1:5" ht="15" thickBot="1" x14ac:dyDescent="0.4"/>
    <row r="44" spans="1:5" ht="39.5" x14ac:dyDescent="0.35">
      <c r="A44" s="31"/>
      <c r="B44" s="14" t="s">
        <v>25</v>
      </c>
      <c r="C44" s="44" t="s">
        <v>26</v>
      </c>
      <c r="D44" s="45" t="s">
        <v>27</v>
      </c>
      <c r="E44" s="46" t="s">
        <v>28</v>
      </c>
    </row>
    <row r="45" spans="1:5" x14ac:dyDescent="0.35">
      <c r="A45" s="3" t="s">
        <v>16</v>
      </c>
      <c r="B45" s="47">
        <f>IF(ISERROR(((1-E31)/B37)+E31),"",((1-E31)/B37)+E31)</f>
        <v>0.85900625085478499</v>
      </c>
      <c r="C45" s="48">
        <f>IF(ISERROR(B45*B$22),"",B45*B$22)</f>
        <v>103322835.04040532</v>
      </c>
      <c r="D45" s="49">
        <f>IF(ISERROR(ROUND(C45/B19/12,2)),"",ROUND(C45/B19/12,2))</f>
        <v>57.81</v>
      </c>
      <c r="E45" s="36">
        <f>IF(ISERROR(D45*12*B19),"",D45*12*B19)</f>
        <v>103320662.39392011</v>
      </c>
    </row>
    <row r="46" spans="1:5" x14ac:dyDescent="0.35">
      <c r="A46" s="37" t="s">
        <v>17</v>
      </c>
      <c r="B46" s="50">
        <f>IF(ISERROR(1-B45),"",1-B45)</f>
        <v>0.14099374914521501</v>
      </c>
      <c r="C46" s="51">
        <f>IF(ISERROR(B46*B$22),"",B46*B$22)</f>
        <v>16958984.722361509</v>
      </c>
      <c r="D46" s="52">
        <f>IF(ISERROR(ROUND(C46/B20,4)),"",ROUND(C46/B20,4))</f>
        <v>3.0800000000000001E-2</v>
      </c>
      <c r="E46" s="53">
        <f>IF(ISERROR(D46*B20),"",D46*B20)</f>
        <v>16980866.215260006</v>
      </c>
    </row>
    <row r="47" spans="1:5" ht="15" thickBot="1" x14ac:dyDescent="0.4">
      <c r="A47" s="40" t="s">
        <v>18</v>
      </c>
      <c r="B47" s="54" t="s">
        <v>19</v>
      </c>
      <c r="C47" s="26">
        <f>IF(ISERROR(SUM(C45:C46)),"",SUM(C45:C46))</f>
        <v>120281819.76276682</v>
      </c>
      <c r="D47" s="42" t="s">
        <v>19</v>
      </c>
      <c r="E47" s="55">
        <f>IF(ISERROR(E45+E46),"",E45+E46)</f>
        <v>120301528.60918012</v>
      </c>
    </row>
    <row r="48" spans="1:5" ht="15" thickBot="1" x14ac:dyDescent="0.4"/>
    <row r="49" spans="1:6" ht="15.5" x14ac:dyDescent="0.35">
      <c r="A49" s="65" t="s">
        <v>29</v>
      </c>
      <c r="B49" s="66"/>
    </row>
    <row r="50" spans="1:6" x14ac:dyDescent="0.35">
      <c r="A50" s="3" t="s">
        <v>30</v>
      </c>
      <c r="B50" s="36">
        <f>IF(ISERROR(D45-C40),"",D45-C40)</f>
        <v>4.740000000000002</v>
      </c>
    </row>
    <row r="51" spans="1:6" x14ac:dyDescent="0.35">
      <c r="A51" s="67" t="s">
        <v>31</v>
      </c>
      <c r="B51" s="56">
        <f>IF(ISERROR((D45*12*B19)+(D46*B20)-B22),"",(D45*12*B19)+(D46*B20)-B22)</f>
        <v>19708.846413299441</v>
      </c>
    </row>
    <row r="52" spans="1:6" ht="15" thickBot="1" x14ac:dyDescent="0.4">
      <c r="A52" s="68"/>
      <c r="B52" s="57">
        <f>IF(ISERROR(B51/B22), "", B51/B22)</f>
        <v>1.6385557228990565E-4</v>
      </c>
    </row>
    <row r="54" spans="1:6" x14ac:dyDescent="0.35">
      <c r="A54" s="58"/>
      <c r="B54" s="2" t="s">
        <v>32</v>
      </c>
      <c r="C54" s="59"/>
    </row>
    <row r="56" spans="1:6" ht="32.5" customHeight="1" x14ac:dyDescent="0.35">
      <c r="A56" s="60">
        <v>1</v>
      </c>
      <c r="B56" s="69" t="s">
        <v>33</v>
      </c>
      <c r="C56" s="70"/>
      <c r="D56" s="70"/>
      <c r="E56" s="70"/>
      <c r="F56" s="70"/>
    </row>
    <row r="57" spans="1:6" ht="32.5" customHeight="1" x14ac:dyDescent="0.35">
      <c r="A57" s="58"/>
      <c r="B57" s="70"/>
      <c r="C57" s="70"/>
      <c r="D57" s="70"/>
      <c r="E57" s="70"/>
      <c r="F57" s="70"/>
    </row>
    <row r="59" spans="1:6" ht="20.149999999999999" customHeight="1" x14ac:dyDescent="0.35">
      <c r="A59" s="61">
        <v>2</v>
      </c>
      <c r="B59" s="62" t="s">
        <v>34</v>
      </c>
      <c r="C59" s="62"/>
      <c r="D59" s="62"/>
      <c r="E59" s="62"/>
      <c r="F59" s="62"/>
    </row>
    <row r="60" spans="1:6" ht="20.149999999999999" customHeight="1" x14ac:dyDescent="0.35">
      <c r="A60" s="58"/>
      <c r="B60" s="62"/>
      <c r="C60" s="62"/>
      <c r="D60" s="62"/>
      <c r="E60" s="62"/>
      <c r="F60" s="62"/>
    </row>
    <row r="61" spans="1:6" ht="20.149999999999999" customHeight="1" x14ac:dyDescent="0.35">
      <c r="A61" s="58"/>
      <c r="B61" s="62"/>
      <c r="C61" s="62"/>
      <c r="D61" s="62"/>
      <c r="E61" s="62"/>
      <c r="F61" s="62"/>
    </row>
    <row r="62" spans="1:6" ht="20.149999999999999" customHeight="1" x14ac:dyDescent="0.35">
      <c r="A62" s="58"/>
      <c r="B62" s="62"/>
      <c r="C62" s="62"/>
      <c r="D62" s="62"/>
      <c r="E62" s="62"/>
      <c r="F62" s="62"/>
    </row>
    <row r="64" spans="1:6" ht="15.5" x14ac:dyDescent="0.35">
      <c r="A64" s="61">
        <v>3</v>
      </c>
      <c r="B64" s="62" t="s">
        <v>35</v>
      </c>
      <c r="C64" s="62"/>
      <c r="D64" s="62"/>
      <c r="E64" s="62"/>
      <c r="F64" s="62"/>
    </row>
    <row r="65" spans="1:6" ht="33.5" customHeight="1" x14ac:dyDescent="0.35">
      <c r="A65" s="58"/>
      <c r="B65" s="62"/>
      <c r="C65" s="62"/>
      <c r="D65" s="62"/>
      <c r="E65" s="62"/>
      <c r="F65" s="62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4862BE6AB6E2104F9D4919B5D6ED2EBE" ma:contentTypeVersion="30" ma:contentTypeDescription="Meta data that will be applied to all documents added to the proceeding document folder" ma:contentTypeScope="" ma:versionID="685417c60757e1efc6503e5b5978fbae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xmlns:ns6="95f47813-6223-4a6f-8345-4f354f0b8e15" targetNamespace="http://schemas.microsoft.com/office/2006/metadata/properties" ma:root="true" ma:fieldsID="dff22d5b0d7fdf0ed5fccee9bfbd50ce" ns2:_="" ns3:_="" ns4:_="" ns5:_="" ns6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import namespace="95f47813-6223-4a6f-8345-4f354f0b8e15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/>
                <xsd:element ref="ns2:Document_x0020_Type"/>
                <xsd:element ref="ns2:Issue_x0020_Date"/>
                <xsd:element ref="ns2:Jurisdiction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  <xsd:element ref="ns6:Witness" minOccurs="0"/>
                <xsd:element ref="ns6:Draft_x0020_Ready" minOccurs="0"/>
                <xsd:element ref="ns6:RA_x0020_Approved" minOccurs="0"/>
                <xsd:element ref="ns6:Dir_Approved" minOccurs="0"/>
                <xsd:element ref="ns6:Dir_x0020_Approv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 ma:readOnly="fals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ma:displayName="Issue Date" ma:description="Date the document was issued." ma:format="DateOnly" ma:internalName="Issue_x0020_Date">
      <xsd:simpleType>
        <xsd:restriction base="dms:DateTime"/>
      </xsd:simpleType>
    </xsd:element>
    <xsd:element name="Jurisdiction" ma:index="13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 ma:readOnly="false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  <xsd:element name="_dlc_DocId" ma:index="2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Henry Andre" ma:format="Dropdown" ma:internalName="RA_x0020_Contact">
      <xsd:simpleType>
        <xsd:union memberTypes="dms:Text">
          <xsd:simpleType>
            <xsd:restriction base="dms:Choice">
              <xsd:enumeration value="Henry Andre"/>
              <xsd:enumeration value="Kathleen Burke"/>
              <xsd:enumeration value="Frank D'Andrea"/>
              <xsd:enumeration value="Joanne Richardson"/>
              <xsd:enumeration value="Jeffrey Smith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47813-6223-4a6f-8345-4f354f0b8e15" elementFormDefault="qualified">
    <xsd:import namespace="http://schemas.microsoft.com/office/2006/documentManagement/types"/>
    <xsd:import namespace="http://schemas.microsoft.com/office/infopath/2007/PartnerControls"/>
    <xsd:element name="Witness" ma:index="18" nillable="true" ma:displayName="Witness" ma:internalName="Witness">
      <xsd:simpleType>
        <xsd:restriction base="dms:Text">
          <xsd:maxLength value="255"/>
        </xsd:restriction>
      </xsd:simpleType>
    </xsd:element>
    <xsd:element name="Draft_x0020_Ready" ma:index="19" nillable="true" ma:displayName="Draft Ready" ma:default="0" ma:internalName="Draft_x0020_Ready">
      <xsd:simpleType>
        <xsd:restriction base="dms:Boolean"/>
      </xsd:simpleType>
    </xsd:element>
    <xsd:element name="RA_x0020_Approved" ma:index="20" nillable="true" ma:displayName="RA Approved" ma:default="0" ma:internalName="RA_x0020_Approved">
      <xsd:simpleType>
        <xsd:restriction base="dms:Boolean"/>
      </xsd:simpleType>
    </xsd:element>
    <xsd:element name="Dir_Approved" ma:index="21" nillable="true" ma:displayName="Dir_Approved" ma:default="0" ma:internalName="Dir_Approved">
      <xsd:simpleType>
        <xsd:restriction base="dms:Boolean"/>
      </xsd:simpleType>
    </xsd:element>
    <xsd:element name="Dir_x0020_Approved" ma:index="23" nillable="true" ma:displayName="Dir Approved" ma:default="0" ma:internalName="Dir_x0020_Approved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2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EB-2021-0032</Case_x0020_Number_x002f_Docket_x0020_Number>
    <Issue_x0020_Date xmlns="f9175001-c430-4d57-adde-c1c10539e919">2021-08-27T04:00:00+00:00</Issue_x0020_Date>
    <Authoring_x0020_Party xmlns="ea909525-6dd5-47d7-9eed-71e77e5cedc6">Hydro One Networks - HONI</Authoring_x0020_Party>
    <Applicant xmlns="f9175001-c430-4d57-adde-c1c10539e919">
      <Value>Hydro One Networks</Value>
    </Applicant>
    <Jurisdiction xmlns="f9175001-c430-4d57-adde-c1c10539e919">OEB</Jurisdiction>
    <Draft_x0020_Ready xmlns="95f47813-6223-4a6f-8345-4f354f0b8e15">false</Draft_x0020_Ready>
    <RA_x0020_Approved xmlns="95f47813-6223-4a6f-8345-4f354f0b8e15">false</RA_x0020_Approved>
    <Case_x0020_Type xmlns="f9175001-c430-4d57-adde-c1c10539e919">Electricity</Case_x0020_Type>
    <Dir_x0020_Approved xmlns="95f47813-6223-4a6f-8345-4f354f0b8e15">false</Dir_x0020_Approved>
    <Document_x0020_Type xmlns="f9175001-c430-4d57-adde-c1c10539e919">Prefiled evidence</Document_x0020_Type>
    <RA_x0020_Contact xmlns="31a38067-a042-4e0e-9037-517587b10700">AKSELRUD Uri</RA_x0020_Contact>
    <Hydro_x0020_One_x0020_Data_x0020_Classification xmlns="f0af1d65-dfd0-4b99-b523-def3a954563f">Internal Use</Hydro_x0020_One_x0020_Data_x0020_Classification>
    <Witness xmlns="95f47813-6223-4a6f-8345-4f354f0b8e15" xsi:nil="true"/>
    <Dir_Approved xmlns="95f47813-6223-4a6f-8345-4f354f0b8e15">false</Dir_Approved>
    <_dlc_DocId xmlns="f0af1d65-dfd0-4b99-b523-def3a954563f">PMCN44DTZYCH-1935566727-1282</_dlc_DocId>
    <_dlc_DocIdUrl xmlns="f0af1d65-dfd0-4b99-b523-def3a954563f">
      <Url>https://teams.hydroone.com/sites/ra/ra/_layouts/DocIdRedir.aspx?ID=PMCN44DTZYCH-1935566727-1282</Url>
      <Description>PMCN44DTZYCH-1935566727-1282</Description>
    </_dlc_DocIdUrl>
  </documentManagement>
</p:properties>
</file>

<file path=customXml/itemProps1.xml><?xml version="1.0" encoding="utf-8"?>
<ds:datastoreItem xmlns:ds="http://schemas.openxmlformats.org/officeDocument/2006/customXml" ds:itemID="{9FF70EE0-D987-4B26-BB04-5891174CA436}"/>
</file>

<file path=customXml/itemProps2.xml><?xml version="1.0" encoding="utf-8"?>
<ds:datastoreItem xmlns:ds="http://schemas.openxmlformats.org/officeDocument/2006/customXml" ds:itemID="{E2D32709-BE2C-4EAF-BB92-4D331824D758}"/>
</file>

<file path=customXml/itemProps3.xml><?xml version="1.0" encoding="utf-8"?>
<ds:datastoreItem xmlns:ds="http://schemas.openxmlformats.org/officeDocument/2006/customXml" ds:itemID="{6AB10638-57A1-4849-808F-79C7590488FC}"/>
</file>

<file path=customXml/itemProps4.xml><?xml version="1.0" encoding="utf-8"?>
<ds:datastoreItem xmlns:ds="http://schemas.openxmlformats.org/officeDocument/2006/customXml" ds:itemID="{14E53388-0BB5-403B-BDBB-3691782C73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R1_2022</vt:lpstr>
      <vt:lpstr>R2_2022</vt:lpstr>
      <vt:lpstr>Seasonal_2022</vt:lpstr>
      <vt:lpstr>'R1_2022'!Print_Area</vt:lpstr>
      <vt:lpstr>'R2_2022'!Print_Area</vt:lpstr>
      <vt:lpstr>Seasonal_2022!Print_Area</vt:lpstr>
    </vt:vector>
  </TitlesOfParts>
  <Company>Hydro One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 2-2 - 2022 RRWF for Move to All Fixed Res Dx Rates</dc:title>
  <dc:creator>LI Clement</dc:creator>
  <cp:lastModifiedBy>MOLINA Carla</cp:lastModifiedBy>
  <cp:lastPrinted>2021-08-18T16:32:46Z</cp:lastPrinted>
  <dcterms:created xsi:type="dcterms:W3CDTF">2021-07-29T15:55:47Z</dcterms:created>
  <dcterms:modified xsi:type="dcterms:W3CDTF">2021-08-18T17:05:46Z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0x01010061EC7F66509FFD4DA0B1B261A86BE773004862BE6AB6E2104F9D4919B5D6ED2EBE</vt:lpwstr>
  </property>
  <property fmtid="{D5CDD505-2E9C-101B-9397-08002B2CF9AE}" pid="3" name="_dlc_DocIdItemGuid">
    <vt:lpwstr>9ef26f7c-48d7-458d-9100-23dc66ace66a</vt:lpwstr>
  </property>
  <property fmtid="{D5CDD505-2E9C-101B-9397-08002B2CF9AE}" pid="4" name="Order">
    <vt:r8>120800</vt:r8>
  </property>
</Properties>
</file>