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ttps://teams.hydroone.com/sites/ra/ra/2021 B/EB-2021-0032 - HONI Dx Rates 2022 Annual Update/Working Folder/"/>
    </mc:Choice>
  </mc:AlternateContent>
  <bookViews>
    <workbookView xWindow="-10" yWindow="-10" windowWidth="12000" windowHeight="8390" tabRatio="939"/>
  </bookViews>
  <sheets>
    <sheet name="Summary" sheetId="3" r:id="rId1"/>
    <sheet name="RTSR_Table1" sheetId="7" r:id="rId2"/>
    <sheet name="RTSR_Table2" sheetId="8" r:id="rId3"/>
  </sheets>
  <definedNames>
    <definedName name="A">#REF!</definedName>
    <definedName name="B">#REF!</definedName>
    <definedName name="JUNE">#REF!</definedName>
    <definedName name="st_cdet">#REF!</definedName>
    <definedName name="TotST">#REF!</definedName>
    <definedName name="TotTXPk">#REF!</definedName>
  </definedNames>
  <calcPr calcId="162913"/>
</workbook>
</file>

<file path=xl/calcChain.xml><?xml version="1.0" encoding="utf-8"?>
<calcChain xmlns="http://schemas.openxmlformats.org/spreadsheetml/2006/main">
  <c r="L14" i="3" l="1"/>
  <c r="J14" i="3"/>
  <c r="K14" i="3"/>
  <c r="I14" i="3"/>
  <c r="J18" i="3" l="1"/>
  <c r="K16" i="3"/>
  <c r="P16" i="3" s="1"/>
  <c r="J16" i="3"/>
  <c r="O16" i="3" s="1"/>
  <c r="I16" i="3"/>
  <c r="N16" i="3" l="1"/>
  <c r="L16" i="3"/>
  <c r="K18" i="3"/>
  <c r="J23" i="3" s="1"/>
  <c r="Q23" i="3" s="1"/>
  <c r="I18" i="3"/>
  <c r="I23" i="3" l="1"/>
  <c r="P23" i="3" s="1"/>
  <c r="I25" i="3"/>
  <c r="N25" i="3" s="1"/>
  <c r="I27" i="3"/>
  <c r="N27" i="3" s="1"/>
  <c r="I29" i="3"/>
  <c r="N29" i="3" s="1"/>
  <c r="I31" i="3"/>
  <c r="N31" i="3" s="1"/>
  <c r="I33" i="3"/>
  <c r="N33" i="3" s="1"/>
  <c r="L18" i="3"/>
  <c r="I24" i="3"/>
  <c r="N24" i="3" s="1"/>
  <c r="I26" i="3"/>
  <c r="N26" i="3" s="1"/>
  <c r="I28" i="3"/>
  <c r="P28" i="3" s="1"/>
  <c r="I30" i="3"/>
  <c r="N30" i="3" s="1"/>
  <c r="I32" i="3"/>
  <c r="N32" i="3" s="1"/>
  <c r="I22" i="3"/>
  <c r="J24" i="3"/>
  <c r="O24" i="3" s="1"/>
  <c r="J29" i="3"/>
  <c r="O29" i="3" s="1"/>
  <c r="J22" i="3"/>
  <c r="Q22" i="3" s="1"/>
  <c r="J27" i="3"/>
  <c r="O27" i="3" s="1"/>
  <c r="J30" i="3"/>
  <c r="O30" i="3" s="1"/>
  <c r="J28" i="3"/>
  <c r="Q28" i="3" s="1"/>
  <c r="J33" i="3"/>
  <c r="O33" i="3" s="1"/>
  <c r="J25" i="3"/>
  <c r="O25" i="3" s="1"/>
  <c r="J32" i="3"/>
  <c r="O32" i="3" s="1"/>
  <c r="J26" i="3"/>
  <c r="O26" i="3" s="1"/>
  <c r="J31" i="3"/>
  <c r="O31" i="3" s="1"/>
  <c r="F17" i="8" l="1"/>
  <c r="E17" i="8"/>
  <c r="E13" i="8"/>
  <c r="F13" i="8"/>
  <c r="E12" i="8"/>
  <c r="F12" i="8"/>
  <c r="E7" i="8"/>
  <c r="F7" i="8"/>
  <c r="E8" i="8"/>
  <c r="F8" i="8"/>
  <c r="E9" i="8"/>
  <c r="F9" i="8"/>
  <c r="E11" i="8"/>
  <c r="F11" i="8"/>
  <c r="E10" i="8"/>
  <c r="F10" i="8"/>
  <c r="E6" i="8"/>
  <c r="F6" i="8"/>
  <c r="E16" i="8"/>
  <c r="F16" i="8"/>
  <c r="E15" i="8"/>
  <c r="F15" i="8"/>
  <c r="F14" i="8"/>
  <c r="B22" i="7"/>
  <c r="B18" i="7"/>
  <c r="B17" i="7"/>
  <c r="B12" i="7"/>
  <c r="B13" i="7"/>
  <c r="B14" i="7"/>
  <c r="B16" i="7"/>
  <c r="B15" i="7"/>
  <c r="B11" i="7"/>
  <c r="B21" i="7"/>
  <c r="B20" i="7"/>
  <c r="D22" i="7" l="1"/>
  <c r="D13" i="7"/>
  <c r="D17" i="7"/>
  <c r="D20" i="7"/>
  <c r="D14" i="7"/>
  <c r="D18" i="7"/>
  <c r="D21" i="7"/>
  <c r="D15" i="7"/>
  <c r="D19" i="7"/>
  <c r="D12" i="7"/>
  <c r="D16" i="7"/>
  <c r="D11" i="7"/>
  <c r="C11" i="7"/>
  <c r="C14" i="7"/>
  <c r="C18" i="7"/>
  <c r="C22" i="7"/>
  <c r="C15" i="7"/>
  <c r="C19" i="7"/>
  <c r="C12" i="7"/>
  <c r="C16" i="7"/>
  <c r="C20" i="7"/>
  <c r="C13" i="7"/>
  <c r="C17" i="7"/>
  <c r="C21" i="7"/>
  <c r="D6" i="7"/>
  <c r="C6" i="7"/>
  <c r="B6" i="7" l="1"/>
  <c r="F19" i="8" l="1"/>
  <c r="E6" i="7"/>
  <c r="C8" i="7"/>
  <c r="F18" i="8"/>
  <c r="D8" i="7"/>
  <c r="B8" i="7"/>
  <c r="C10" i="7" l="1"/>
  <c r="D10" i="7"/>
  <c r="M16" i="3"/>
  <c r="B10" i="7"/>
  <c r="E8" i="7"/>
  <c r="E18" i="8"/>
  <c r="E22" i="7" l="1"/>
  <c r="E15" i="7"/>
  <c r="F8" i="7"/>
  <c r="E18" i="7"/>
  <c r="M18" i="3"/>
  <c r="E20" i="7"/>
  <c r="E12" i="7"/>
  <c r="E11" i="7"/>
  <c r="E21" i="7"/>
  <c r="E14" i="7"/>
  <c r="E13" i="7"/>
  <c r="E17" i="7"/>
  <c r="E10" i="7"/>
  <c r="E16" i="7"/>
  <c r="F10" i="7" l="1"/>
  <c r="B19" i="7" l="1"/>
  <c r="E19" i="7" s="1"/>
  <c r="P22" i="3"/>
  <c r="E14" i="8"/>
</calcChain>
</file>

<file path=xl/sharedStrings.xml><?xml version="1.0" encoding="utf-8"?>
<sst xmlns="http://schemas.openxmlformats.org/spreadsheetml/2006/main" count="130" uniqueCount="77">
  <si>
    <t>USL</t>
  </si>
  <si>
    <t>Proceeding</t>
  </si>
  <si>
    <t>Netwrk</t>
  </si>
  <si>
    <t>Conn</t>
  </si>
  <si>
    <t>a.</t>
  </si>
  <si>
    <t>b.</t>
  </si>
  <si>
    <t>c.</t>
  </si>
  <si>
    <t>Allocators:  Sum of Individual Peaks, coincident with Tx DP Peak</t>
  </si>
  <si>
    <t>Retail</t>
  </si>
  <si>
    <t>Tx Network</t>
  </si>
  <si>
    <t>Tx Line</t>
  </si>
  <si>
    <t>Tx Transformation</t>
  </si>
  <si>
    <t xml:space="preserve">Total IESO Bill </t>
  </si>
  <si>
    <t>Share</t>
  </si>
  <si>
    <t>Table 1</t>
  </si>
  <si>
    <t>Table 2</t>
  </si>
  <si>
    <t>RATE CLASS</t>
  </si>
  <si>
    <t>Distributed Generator ($/kW)</t>
  </si>
  <si>
    <t>ST ($/kW)</t>
  </si>
  <si>
    <t>* For customer classes that do not have separate proposed Line and Transformation charges, the Line Connection charges shown include</t>
  </si>
  <si>
    <t xml:space="preserve"> Transformation charges</t>
  </si>
  <si>
    <t>IESO Bill</t>
  </si>
  <si>
    <t>Network</t>
  </si>
  <si>
    <t>Line</t>
  </si>
  <si>
    <t>Connection</t>
  </si>
  <si>
    <t>ST</t>
  </si>
  <si>
    <t>CP Tx</t>
  </si>
  <si>
    <t>CPdX</t>
  </si>
  <si>
    <t>%</t>
  </si>
  <si>
    <t>Netwk</t>
  </si>
  <si>
    <t>Transf</t>
  </si>
  <si>
    <t>$/kW</t>
  </si>
  <si>
    <t>Total</t>
  </si>
  <si>
    <t>Dgen</t>
  </si>
  <si>
    <t>GSd</t>
  </si>
  <si>
    <t>GSe</t>
  </si>
  <si>
    <t>R1</t>
  </si>
  <si>
    <t>R2</t>
  </si>
  <si>
    <t>Seasonal</t>
  </si>
  <si>
    <t>UGd</t>
  </si>
  <si>
    <t>UGe</t>
  </si>
  <si>
    <t>UR</t>
  </si>
  <si>
    <t>c/kwh</t>
  </si>
  <si>
    <t>kwh w loss</t>
  </si>
  <si>
    <t>Urban ($/kWh)</t>
  </si>
  <si>
    <t>R1 ($/kWh)</t>
  </si>
  <si>
    <t>R2 ($/kWh)</t>
  </si>
  <si>
    <t>Seasonal ($/kWh)</t>
  </si>
  <si>
    <t>Urban General Service energy ($/kWh)</t>
  </si>
  <si>
    <t>General Service energy ($/kWh)</t>
  </si>
  <si>
    <t>Unmetered Scattered Load ($/kWh)</t>
  </si>
  <si>
    <t>Urban General Service demand ($/kW)</t>
  </si>
  <si>
    <t>Line Connection</t>
  </si>
  <si>
    <t>DGen</t>
  </si>
  <si>
    <t>General Service demand ($/kW)</t>
  </si>
  <si>
    <t>Sentinel Lights ($/kWh)</t>
  </si>
  <si>
    <t>Street Lights ($/kWh)</t>
  </si>
  <si>
    <t>kW w loss</t>
  </si>
  <si>
    <t>2018 Frcst Charge Determinants</t>
  </si>
  <si>
    <t>Street Light</t>
  </si>
  <si>
    <t>Sentinel Light</t>
  </si>
  <si>
    <t>Retail Rate Classes</t>
  </si>
  <si>
    <t>ST Rate Class</t>
  </si>
  <si>
    <t>* RTSR Rates shown for demand billed customers are to be adjusted by the total loss factor, as approved by the Ontario Energy Board, and applied to non-loss adjusted charge determinants</t>
  </si>
  <si>
    <t>Current UTR</t>
  </si>
  <si>
    <t>IESO Bill 
(Current UTR applied to forecast 2018 HONI-Tx Charge Determinants)</t>
  </si>
  <si>
    <t>Transmission Charges 
(2018 Forecast Charge Determinants at Current UTR)</t>
  </si>
  <si>
    <t>2022 Proposed RTSR Rates*</t>
  </si>
  <si>
    <t>IESO charges 
(2018 Charge Determinant Forecast at Current UTR*)</t>
  </si>
  <si>
    <t>* Decision and Rate Order on 2021 UTRs in EB-2021-0176 dated June 24, 2021</t>
  </si>
  <si>
    <t>Approved 2021 Rates</t>
  </si>
  <si>
    <t>Proposed 2022 Rates</t>
  </si>
  <si>
    <t>Proposed 2022 RTSR</t>
  </si>
  <si>
    <t>0.8128 Line</t>
  </si>
  <si>
    <t>2.0458 Transf.</t>
  </si>
  <si>
    <t>2021 UTR (Jul 1 2021)</t>
  </si>
  <si>
    <t>EB-2020-0251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</si>
</sst>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0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0.0%"/>
    <numFmt numFmtId="165" formatCode="_(* #,##0_);_(* \(#,##0\);_(* &quot;-&quot;??_);_(@_)"/>
    <numFmt numFmtId="166" formatCode="_(&quot;$&quot;* #,##0_);_(&quot;$&quot;* \(#,##0\);_(&quot;$&quot;* &quot;-&quot;??_);_(@_)"/>
    <numFmt numFmtId="167" formatCode="#,##0.0000"/>
    <numFmt numFmtId="168" formatCode="_(&quot;$&quot;* #,##0.0000_);_(&quot;$&quot;* \(#,##0.0000\);_(&quot;$&quot;* &quot;-&quot;??_);_(@_)"/>
    <numFmt numFmtId="169" formatCode="0.0000"/>
    <numFmt numFmtId="170" formatCode="&quot;$&quot;#,##0"/>
    <numFmt numFmtId="171" formatCode="#,##0.0000_);\(#,##0.0000\)"/>
  </numFmts>
  <fonts count="13" x14ac:knownFonts="1">
    <font>
      <sz val="10"/>
      <name val="MS Sans Serif"/>
    </font>
    <font>
      <sz val="11"/>
      <color theme="1"/>
      <name val="Calibri"/>
      <family val="2"/>
      <scheme val="minor"/>
    </font>
    <font>
      <sz val="10"/>
      <name val="MS Sans Serif"/>
      <family val="2"/>
    </font>
    <font>
      <b/>
      <sz val="10"/>
      <name val="Arial"/>
      <family val="2"/>
    </font>
    <font>
      <sz val="10"/>
      <name val="Arial"/>
      <family val="2"/>
    </font>
    <font>
      <b/>
      <sz val="10"/>
      <name val="MS Sans Serif"/>
      <family val="2"/>
    </font>
    <font>
      <sz val="8"/>
      <name val="MS Sans Serif"/>
      <family val="2"/>
    </font>
    <font>
      <sz val="10"/>
      <name val="Arial"/>
      <family val="2"/>
    </font>
    <font>
      <i/>
      <sz val="10"/>
      <color theme="0"/>
      <name val="Arial"/>
      <family val="2"/>
    </font>
    <font>
      <sz val="10"/>
      <color indexed="23"/>
      <name val="Arial"/>
      <family val="2"/>
    </font>
    <font>
      <sz val="10"/>
      <color theme="0"/>
      <name val="Arial"/>
      <family val="2"/>
    </font>
    <font>
      <i/>
      <sz val="10"/>
      <name val="Arial"/>
      <family val="2"/>
    </font>
    <font>
      <sz val="8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rgb="FF92D050"/>
        <bgColor indexed="64"/>
      </patternFill>
    </fill>
  </fills>
  <borders count="18">
    <border>
      <left/>
      <right/>
      <top/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6">
    <xf numFmtId="0" fontId="0" fillId="0" borderId="0"/>
    <xf numFmtId="43" fontId="2" fillId="0" borderId="0" applyFont="0" applyFill="0" applyBorder="0" applyAlignment="0" applyProtection="0"/>
    <xf numFmtId="44" fontId="2" fillId="0" borderId="0" applyFont="0" applyFill="0" applyBorder="0" applyAlignment="0" applyProtection="0"/>
    <xf numFmtId="0" fontId="7" fillId="0" borderId="0"/>
    <xf numFmtId="9" fontId="2" fillId="0" borderId="0" applyFont="0" applyFill="0" applyBorder="0" applyAlignment="0" applyProtection="0"/>
    <xf numFmtId="0" fontId="1" fillId="0" borderId="0"/>
  </cellStyleXfs>
  <cellXfs count="163">
    <xf numFmtId="0" fontId="0" fillId="0" borderId="0" xfId="0"/>
    <xf numFmtId="0" fontId="0" fillId="0" borderId="0" xfId="0" applyAlignment="1">
      <alignment horizontal="centerContinuous"/>
    </xf>
    <xf numFmtId="0" fontId="5" fillId="0" borderId="0" xfId="0" applyFont="1" applyAlignment="1">
      <alignment horizontal="centerContinuous"/>
    </xf>
    <xf numFmtId="9" fontId="0" fillId="0" borderId="0" xfId="4" applyFont="1"/>
    <xf numFmtId="0" fontId="0" fillId="0" borderId="0" xfId="0" applyAlignment="1">
      <alignment vertical="center" wrapText="1"/>
    </xf>
    <xf numFmtId="0" fontId="4" fillId="0" borderId="0" xfId="0" applyFont="1" applyBorder="1"/>
    <xf numFmtId="0" fontId="8" fillId="0" borderId="0" xfId="0" applyFont="1" applyBorder="1"/>
    <xf numFmtId="167" fontId="4" fillId="0" borderId="0" xfId="3" applyNumberFormat="1" applyFont="1" applyBorder="1" applyAlignment="1">
      <alignment horizontal="center" vertical="center"/>
    </xf>
    <xf numFmtId="167" fontId="4" fillId="0" borderId="4" xfId="3" applyNumberFormat="1" applyFont="1" applyFill="1" applyBorder="1" applyAlignment="1">
      <alignment horizontal="center" vertical="center"/>
    </xf>
    <xf numFmtId="0" fontId="3" fillId="0" borderId="0" xfId="0" applyFont="1" applyAlignment="1">
      <alignment horizontal="centerContinuous"/>
    </xf>
    <xf numFmtId="0" fontId="4" fillId="0" borderId="0" xfId="0" applyFont="1" applyAlignment="1">
      <alignment horizontal="centerContinuous"/>
    </xf>
    <xf numFmtId="0" fontId="4" fillId="0" borderId="0" xfId="0" applyFont="1"/>
    <xf numFmtId="0" fontId="4" fillId="0" borderId="10" xfId="0" applyFont="1" applyBorder="1"/>
    <xf numFmtId="170" fontId="4" fillId="0" borderId="10" xfId="2" applyNumberFormat="1" applyFont="1" applyBorder="1"/>
    <xf numFmtId="170" fontId="4" fillId="0" borderId="10" xfId="0" applyNumberFormat="1" applyFont="1" applyBorder="1"/>
    <xf numFmtId="9" fontId="4" fillId="0" borderId="10" xfId="4" applyNumberFormat="1" applyFont="1" applyBorder="1"/>
    <xf numFmtId="9" fontId="4" fillId="0" borderId="10" xfId="0" applyNumberFormat="1" applyFont="1" applyBorder="1"/>
    <xf numFmtId="10" fontId="4" fillId="0" borderId="10" xfId="0" applyNumberFormat="1" applyFont="1" applyBorder="1"/>
    <xf numFmtId="167" fontId="4" fillId="0" borderId="0" xfId="3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wrapText="1"/>
    </xf>
    <xf numFmtId="0" fontId="3" fillId="0" borderId="0" xfId="0" applyFont="1" applyAlignment="1">
      <alignment horizontal="centerContinuous" wrapText="1"/>
    </xf>
    <xf numFmtId="0" fontId="4" fillId="0" borderId="17" xfId="0" applyFont="1" applyFill="1" applyBorder="1"/>
    <xf numFmtId="0" fontId="4" fillId="0" borderId="7" xfId="0" applyFont="1" applyBorder="1"/>
    <xf numFmtId="0" fontId="4" fillId="0" borderId="8" xfId="0" applyFont="1" applyBorder="1"/>
    <xf numFmtId="0" fontId="4" fillId="0" borderId="8" xfId="0" applyFont="1" applyBorder="1" applyAlignment="1">
      <alignment horizontal="center"/>
    </xf>
    <xf numFmtId="0" fontId="4" fillId="0" borderId="9" xfId="0" applyFont="1" applyBorder="1" applyAlignment="1">
      <alignment horizontal="center"/>
    </xf>
    <xf numFmtId="0" fontId="4" fillId="0" borderId="1" xfId="0" applyFont="1" applyBorder="1"/>
    <xf numFmtId="0" fontId="4" fillId="0" borderId="0" xfId="0" applyFont="1" applyBorder="1" applyAlignment="1">
      <alignment horizontal="center"/>
    </xf>
    <xf numFmtId="0" fontId="4" fillId="0" borderId="2" xfId="0" applyFont="1" applyBorder="1" applyAlignment="1">
      <alignment horizontal="center"/>
    </xf>
    <xf numFmtId="0" fontId="4" fillId="0" borderId="0" xfId="0" applyFont="1" applyFill="1"/>
    <xf numFmtId="0" fontId="4" fillId="0" borderId="0" xfId="0" applyFont="1" applyFill="1" applyAlignment="1">
      <alignment horizontal="right"/>
    </xf>
    <xf numFmtId="0" fontId="4" fillId="0" borderId="1" xfId="0" applyFont="1" applyFill="1" applyBorder="1" applyAlignment="1"/>
    <xf numFmtId="0" fontId="4" fillId="0" borderId="0" xfId="0" applyFont="1" applyFill="1" applyBorder="1" applyAlignment="1">
      <alignment wrapText="1"/>
    </xf>
    <xf numFmtId="44" fontId="4" fillId="0" borderId="0" xfId="2" applyFont="1" applyFill="1" applyBorder="1" applyAlignment="1">
      <alignment horizontal="center"/>
    </xf>
    <xf numFmtId="44" fontId="4" fillId="0" borderId="2" xfId="2" applyFont="1" applyFill="1" applyBorder="1" applyAlignment="1">
      <alignment horizontal="center"/>
    </xf>
    <xf numFmtId="0" fontId="4" fillId="0" borderId="0" xfId="0" applyFont="1" applyAlignment="1">
      <alignment horizontal="right"/>
    </xf>
    <xf numFmtId="0" fontId="9" fillId="0" borderId="1" xfId="0" applyFont="1" applyBorder="1"/>
    <xf numFmtId="0" fontId="9" fillId="0" borderId="0" xfId="0" applyFont="1" applyBorder="1"/>
    <xf numFmtId="44" fontId="9" fillId="0" borderId="0" xfId="2" applyFont="1" applyFill="1" applyBorder="1" applyAlignment="1">
      <alignment horizontal="right" vertical="center" wrapText="1"/>
    </xf>
    <xf numFmtId="44" fontId="9" fillId="0" borderId="2" xfId="2" applyFont="1" applyFill="1" applyBorder="1" applyAlignment="1">
      <alignment horizontal="right" vertical="center" wrapText="1"/>
    </xf>
    <xf numFmtId="44" fontId="9" fillId="0" borderId="0" xfId="2" applyFont="1" applyBorder="1"/>
    <xf numFmtId="44" fontId="9" fillId="0" borderId="2" xfId="2" applyFont="1" applyBorder="1"/>
    <xf numFmtId="0" fontId="9" fillId="0" borderId="15" xfId="0" applyFont="1" applyBorder="1"/>
    <xf numFmtId="0" fontId="9" fillId="0" borderId="4" xfId="0" applyFont="1" applyFill="1" applyBorder="1"/>
    <xf numFmtId="0" fontId="4" fillId="0" borderId="4" xfId="0" applyFont="1" applyBorder="1"/>
    <xf numFmtId="0" fontId="4" fillId="0" borderId="3" xfId="0" applyFont="1" applyBorder="1"/>
    <xf numFmtId="0" fontId="4" fillId="0" borderId="5" xfId="0" applyFont="1" applyBorder="1"/>
    <xf numFmtId="0" fontId="4" fillId="2" borderId="7" xfId="0" applyFont="1" applyFill="1" applyBorder="1"/>
    <xf numFmtId="0" fontId="4" fillId="2" borderId="8" xfId="0" applyFont="1" applyFill="1" applyBorder="1"/>
    <xf numFmtId="0" fontId="4" fillId="2" borderId="9" xfId="0" applyFont="1" applyFill="1" applyBorder="1"/>
    <xf numFmtId="0" fontId="4" fillId="2" borderId="7" xfId="0" applyFont="1" applyFill="1" applyBorder="1" applyAlignment="1">
      <alignment horizontal="centerContinuous" wrapText="1"/>
    </xf>
    <xf numFmtId="0" fontId="4" fillId="2" borderId="8" xfId="0" applyFont="1" applyFill="1" applyBorder="1" applyAlignment="1">
      <alignment horizontal="centerContinuous" wrapText="1"/>
    </xf>
    <xf numFmtId="0" fontId="4" fillId="2" borderId="9" xfId="0" applyFont="1" applyFill="1" applyBorder="1" applyAlignment="1">
      <alignment horizontal="centerContinuous" wrapText="1"/>
    </xf>
    <xf numFmtId="0" fontId="4" fillId="2" borderId="1" xfId="0" applyFont="1" applyFill="1" applyBorder="1" applyAlignment="1">
      <alignment horizontal="centerContinuous" wrapText="1"/>
    </xf>
    <xf numFmtId="0" fontId="4" fillId="2" borderId="0" xfId="0" applyFont="1" applyFill="1" applyBorder="1" applyAlignment="1">
      <alignment horizontal="centerContinuous"/>
    </xf>
    <xf numFmtId="0" fontId="4" fillId="2" borderId="2" xfId="0" applyFont="1" applyFill="1" applyBorder="1" applyAlignment="1">
      <alignment horizontal="centerContinuous"/>
    </xf>
    <xf numFmtId="0" fontId="4" fillId="4" borderId="7" xfId="0" applyFont="1" applyFill="1" applyBorder="1" applyAlignment="1">
      <alignment horizontal="centerContinuous"/>
    </xf>
    <xf numFmtId="0" fontId="4" fillId="4" borderId="8" xfId="0" applyFont="1" applyFill="1" applyBorder="1" applyAlignment="1">
      <alignment horizontal="centerContinuous"/>
    </xf>
    <xf numFmtId="0" fontId="4" fillId="4" borderId="9" xfId="0" applyFont="1" applyFill="1" applyBorder="1" applyAlignment="1">
      <alignment horizontal="centerContinuous"/>
    </xf>
    <xf numFmtId="0" fontId="4" fillId="0" borderId="6" xfId="0" applyFont="1" applyBorder="1"/>
    <xf numFmtId="0" fontId="4" fillId="2" borderId="1" xfId="0" applyFont="1" applyFill="1" applyBorder="1"/>
    <xf numFmtId="0" fontId="4" fillId="2" borderId="0" xfId="0" applyFont="1" applyFill="1" applyBorder="1"/>
    <xf numFmtId="0" fontId="4" fillId="2" borderId="2" xfId="0" applyFont="1" applyFill="1" applyBorder="1"/>
    <xf numFmtId="0" fontId="4" fillId="4" borderId="1" xfId="0" applyFont="1" applyFill="1" applyBorder="1"/>
    <xf numFmtId="0" fontId="4" fillId="4" borderId="0" xfId="0" applyFont="1" applyFill="1" applyBorder="1"/>
    <xf numFmtId="0" fontId="4" fillId="4" borderId="2" xfId="0" applyFont="1" applyFill="1" applyBorder="1"/>
    <xf numFmtId="0" fontId="4" fillId="0" borderId="9" xfId="0" applyFont="1" applyBorder="1"/>
    <xf numFmtId="0" fontId="4" fillId="0" borderId="2" xfId="0" applyFont="1" applyBorder="1"/>
    <xf numFmtId="44" fontId="4" fillId="0" borderId="1" xfId="2" applyFont="1" applyBorder="1"/>
    <xf numFmtId="3" fontId="4" fillId="0" borderId="1" xfId="1" applyNumberFormat="1" applyFont="1" applyBorder="1"/>
    <xf numFmtId="3" fontId="4" fillId="0" borderId="0" xfId="0" applyNumberFormat="1" applyFont="1" applyBorder="1"/>
    <xf numFmtId="3" fontId="4" fillId="0" borderId="2" xfId="0" applyNumberFormat="1" applyFont="1" applyBorder="1"/>
    <xf numFmtId="165" fontId="4" fillId="0" borderId="1" xfId="1" applyNumberFormat="1" applyFont="1" applyBorder="1"/>
    <xf numFmtId="165" fontId="4" fillId="0" borderId="0" xfId="1" applyNumberFormat="1" applyFont="1" applyBorder="1"/>
    <xf numFmtId="165" fontId="4" fillId="0" borderId="2" xfId="1" applyNumberFormat="1" applyFont="1" applyBorder="1"/>
    <xf numFmtId="166" fontId="4" fillId="0" borderId="1" xfId="2" applyNumberFormat="1" applyFont="1" applyBorder="1"/>
    <xf numFmtId="166" fontId="4" fillId="0" borderId="0" xfId="2" applyNumberFormat="1" applyFont="1" applyBorder="1"/>
    <xf numFmtId="166" fontId="4" fillId="0" borderId="0" xfId="0" applyNumberFormat="1" applyFont="1" applyBorder="1"/>
    <xf numFmtId="168" fontId="4" fillId="0" borderId="1" xfId="0" applyNumberFormat="1" applyFont="1" applyBorder="1"/>
    <xf numFmtId="168" fontId="4" fillId="0" borderId="0" xfId="0" applyNumberFormat="1" applyFont="1" applyBorder="1"/>
    <xf numFmtId="43" fontId="4" fillId="0" borderId="0" xfId="0" applyNumberFormat="1" applyFont="1" applyBorder="1"/>
    <xf numFmtId="0" fontId="8" fillId="0" borderId="6" xfId="0" applyFont="1" applyBorder="1"/>
    <xf numFmtId="3" fontId="8" fillId="0" borderId="1" xfId="1" applyNumberFormat="1" applyFont="1" applyBorder="1"/>
    <xf numFmtId="3" fontId="8" fillId="0" borderId="0" xfId="0" applyNumberFormat="1" applyFont="1" applyBorder="1"/>
    <xf numFmtId="3" fontId="8" fillId="0" borderId="2" xfId="0" applyNumberFormat="1" applyFont="1" applyBorder="1"/>
    <xf numFmtId="165" fontId="8" fillId="0" borderId="1" xfId="1" applyNumberFormat="1" applyFont="1" applyBorder="1"/>
    <xf numFmtId="165" fontId="8" fillId="0" borderId="0" xfId="1" applyNumberFormat="1" applyFont="1" applyBorder="1"/>
    <xf numFmtId="165" fontId="8" fillId="0" borderId="2" xfId="1" applyNumberFormat="1" applyFont="1" applyBorder="1"/>
    <xf numFmtId="166" fontId="8" fillId="0" borderId="1" xfId="2" applyNumberFormat="1" applyFont="1" applyBorder="1"/>
    <xf numFmtId="166" fontId="8" fillId="0" borderId="0" xfId="2" applyNumberFormat="1" applyFont="1" applyBorder="1"/>
    <xf numFmtId="166" fontId="8" fillId="0" borderId="0" xfId="0" applyNumberFormat="1" applyFont="1" applyBorder="1"/>
    <xf numFmtId="0" fontId="8" fillId="0" borderId="2" xfId="0" applyFont="1" applyBorder="1"/>
    <xf numFmtId="3" fontId="4" fillId="0" borderId="1" xfId="1" applyNumberFormat="1" applyFont="1" applyFill="1" applyBorder="1"/>
    <xf numFmtId="3" fontId="4" fillId="0" borderId="0" xfId="1" applyNumberFormat="1" applyFont="1" applyFill="1" applyBorder="1"/>
    <xf numFmtId="3" fontId="4" fillId="0" borderId="2" xfId="1" applyNumberFormat="1" applyFont="1" applyFill="1" applyBorder="1"/>
    <xf numFmtId="165" fontId="4" fillId="0" borderId="1" xfId="1" applyNumberFormat="1" applyFont="1" applyFill="1" applyBorder="1"/>
    <xf numFmtId="165" fontId="4" fillId="0" borderId="0" xfId="1" applyNumberFormat="1" applyFont="1" applyFill="1" applyBorder="1"/>
    <xf numFmtId="165" fontId="4" fillId="0" borderId="2" xfId="1" applyNumberFormat="1" applyFont="1" applyFill="1" applyBorder="1"/>
    <xf numFmtId="164" fontId="4" fillId="0" borderId="2" xfId="4" applyNumberFormat="1" applyFont="1" applyBorder="1"/>
    <xf numFmtId="168" fontId="4" fillId="0" borderId="1" xfId="2" applyNumberFormat="1" applyFont="1" applyBorder="1"/>
    <xf numFmtId="168" fontId="4" fillId="0" borderId="0" xfId="2" applyNumberFormat="1" applyFont="1" applyBorder="1"/>
    <xf numFmtId="168" fontId="4" fillId="0" borderId="2" xfId="0" applyNumberFormat="1" applyFont="1" applyBorder="1"/>
    <xf numFmtId="3" fontId="8" fillId="0" borderId="1" xfId="1" applyNumberFormat="1" applyFont="1" applyFill="1" applyBorder="1"/>
    <xf numFmtId="3" fontId="8" fillId="0" borderId="0" xfId="1" applyNumberFormat="1" applyFont="1" applyFill="1" applyBorder="1"/>
    <xf numFmtId="3" fontId="8" fillId="0" borderId="2" xfId="1" applyNumberFormat="1" applyFont="1" applyFill="1" applyBorder="1"/>
    <xf numFmtId="165" fontId="8" fillId="0" borderId="1" xfId="1" applyNumberFormat="1" applyFont="1" applyFill="1" applyBorder="1"/>
    <xf numFmtId="165" fontId="8" fillId="0" borderId="0" xfId="1" applyNumberFormat="1" applyFont="1" applyFill="1" applyBorder="1"/>
    <xf numFmtId="165" fontId="8" fillId="0" borderId="2" xfId="1" applyNumberFormat="1" applyFont="1" applyFill="1" applyBorder="1"/>
    <xf numFmtId="164" fontId="8" fillId="0" borderId="2" xfId="4" applyNumberFormat="1" applyFont="1" applyBorder="1"/>
    <xf numFmtId="168" fontId="8" fillId="0" borderId="1" xfId="2" applyNumberFormat="1" applyFont="1" applyBorder="1"/>
    <xf numFmtId="168" fontId="8" fillId="0" borderId="0" xfId="2" applyNumberFormat="1" applyFont="1" applyBorder="1"/>
    <xf numFmtId="168" fontId="8" fillId="0" borderId="2" xfId="2" applyNumberFormat="1" applyFont="1" applyBorder="1"/>
    <xf numFmtId="0" fontId="4" fillId="0" borderId="0" xfId="0" applyFont="1" applyFill="1" applyBorder="1"/>
    <xf numFmtId="0" fontId="4" fillId="0" borderId="2" xfId="0" applyFont="1" applyFill="1" applyBorder="1"/>
    <xf numFmtId="0" fontId="4" fillId="0" borderId="1" xfId="0" applyFont="1" applyFill="1" applyBorder="1"/>
    <xf numFmtId="0" fontId="10" fillId="0" borderId="6" xfId="0" applyFont="1" applyBorder="1"/>
    <xf numFmtId="0" fontId="10" fillId="0" borderId="1" xfId="0" applyFont="1" applyBorder="1"/>
    <xf numFmtId="0" fontId="10" fillId="0" borderId="0" xfId="0" applyFont="1" applyBorder="1"/>
    <xf numFmtId="0" fontId="10" fillId="0" borderId="2" xfId="0" applyFont="1" applyBorder="1"/>
    <xf numFmtId="168" fontId="10" fillId="0" borderId="1" xfId="0" applyNumberFormat="1" applyFont="1" applyBorder="1"/>
    <xf numFmtId="168" fontId="10" fillId="0" borderId="0" xfId="0" applyNumberFormat="1" applyFont="1" applyBorder="1"/>
    <xf numFmtId="168" fontId="10" fillId="0" borderId="2" xfId="0" applyNumberFormat="1" applyFont="1" applyBorder="1"/>
    <xf numFmtId="3" fontId="4" fillId="0" borderId="1" xfId="0" applyNumberFormat="1" applyFont="1" applyFill="1" applyBorder="1"/>
    <xf numFmtId="165" fontId="11" fillId="0" borderId="2" xfId="1" applyNumberFormat="1" applyFont="1" applyBorder="1"/>
    <xf numFmtId="10" fontId="4" fillId="0" borderId="1" xfId="4" applyNumberFormat="1" applyFont="1" applyBorder="1"/>
    <xf numFmtId="10" fontId="4" fillId="0" borderId="0" xfId="4" applyNumberFormat="1" applyFont="1" applyBorder="1"/>
    <xf numFmtId="44" fontId="4" fillId="0" borderId="0" xfId="2" applyNumberFormat="1" applyFont="1" applyBorder="1"/>
    <xf numFmtId="0" fontId="4" fillId="0" borderId="16" xfId="0" applyFont="1" applyBorder="1"/>
    <xf numFmtId="3" fontId="4" fillId="0" borderId="15" xfId="0" applyNumberFormat="1" applyFont="1" applyFill="1" applyBorder="1"/>
    <xf numFmtId="10" fontId="4" fillId="0" borderId="15" xfId="4" applyNumberFormat="1" applyFont="1" applyBorder="1"/>
    <xf numFmtId="10" fontId="4" fillId="0" borderId="4" xfId="4" applyNumberFormat="1" applyFont="1" applyBorder="1"/>
    <xf numFmtId="166" fontId="4" fillId="0" borderId="15" xfId="2" applyNumberFormat="1" applyFont="1" applyBorder="1"/>
    <xf numFmtId="44" fontId="4" fillId="0" borderId="4" xfId="2" applyNumberFormat="1" applyFont="1" applyBorder="1"/>
    <xf numFmtId="168" fontId="4" fillId="0" borderId="4" xfId="0" applyNumberFormat="1" applyFont="1" applyBorder="1"/>
    <xf numFmtId="168" fontId="4" fillId="0" borderId="3" xfId="0" applyNumberFormat="1" applyFont="1" applyBorder="1"/>
    <xf numFmtId="168" fontId="4" fillId="0" borderId="15" xfId="0" applyNumberFormat="1" applyFont="1" applyBorder="1"/>
    <xf numFmtId="168" fontId="4" fillId="0" borderId="0" xfId="0" applyNumberFormat="1" applyFont="1"/>
    <xf numFmtId="43" fontId="4" fillId="0" borderId="0" xfId="1" applyFont="1"/>
    <xf numFmtId="0" fontId="3" fillId="0" borderId="11" xfId="0" applyFont="1" applyBorder="1" applyAlignment="1">
      <alignment horizontal="left" vertical="center"/>
    </xf>
    <xf numFmtId="0" fontId="3" fillId="0" borderId="10" xfId="0" applyFont="1" applyBorder="1" applyAlignment="1">
      <alignment horizontal="centerContinuous"/>
    </xf>
    <xf numFmtId="0" fontId="4" fillId="0" borderId="10" xfId="0" applyFont="1" applyBorder="1" applyAlignment="1">
      <alignment horizontal="centerContinuous"/>
    </xf>
    <xf numFmtId="0" fontId="3" fillId="0" borderId="12" xfId="0" applyFont="1" applyBorder="1" applyAlignment="1">
      <alignment horizontal="left" vertical="center"/>
    </xf>
    <xf numFmtId="0" fontId="4" fillId="0" borderId="10" xfId="0" applyFont="1" applyBorder="1" applyAlignment="1">
      <alignment horizontal="center"/>
    </xf>
    <xf numFmtId="169" fontId="4" fillId="0" borderId="10" xfId="0" applyNumberFormat="1" applyFont="1" applyBorder="1" applyAlignment="1">
      <alignment horizontal="center"/>
    </xf>
    <xf numFmtId="169" fontId="4" fillId="0" borderId="10" xfId="1" applyNumberFormat="1" applyFont="1" applyBorder="1" applyAlignment="1">
      <alignment horizontal="center"/>
    </xf>
    <xf numFmtId="0" fontId="4" fillId="0" borderId="11" xfId="0" applyFont="1" applyBorder="1"/>
    <xf numFmtId="0" fontId="4" fillId="3" borderId="11" xfId="0" applyFont="1" applyFill="1" applyBorder="1" applyAlignment="1">
      <alignment horizontal="left" vertical="center"/>
    </xf>
    <xf numFmtId="0" fontId="4" fillId="0" borderId="13" xfId="0" applyNumberFormat="1" applyFont="1" applyBorder="1" applyAlignment="1">
      <alignment horizontal="left"/>
    </xf>
    <xf numFmtId="169" fontId="4" fillId="0" borderId="14" xfId="0" applyNumberFormat="1" applyFont="1" applyBorder="1" applyAlignment="1">
      <alignment horizontal="center"/>
    </xf>
    <xf numFmtId="0" fontId="4" fillId="3" borderId="12" xfId="0" applyFont="1" applyFill="1" applyBorder="1" applyAlignment="1">
      <alignment horizontal="left" vertical="center"/>
    </xf>
    <xf numFmtId="2" fontId="4" fillId="0" borderId="13" xfId="0" applyNumberFormat="1" applyFont="1" applyBorder="1" applyAlignment="1">
      <alignment horizontal="left"/>
    </xf>
    <xf numFmtId="2" fontId="4" fillId="0" borderId="14" xfId="0" applyNumberFormat="1" applyFont="1" applyBorder="1" applyAlignment="1">
      <alignment horizontal="center"/>
    </xf>
    <xf numFmtId="0" fontId="12" fillId="0" borderId="0" xfId="0" applyFont="1"/>
    <xf numFmtId="0" fontId="3" fillId="0" borderId="11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0" fontId="4" fillId="0" borderId="11" xfId="0" applyFont="1" applyBorder="1" applyAlignment="1">
      <alignment horizontal="center" vertical="center" wrapText="1"/>
    </xf>
    <xf numFmtId="0" fontId="4" fillId="0" borderId="12" xfId="0" applyFont="1" applyBorder="1" applyAlignment="1">
      <alignment horizontal="center" vertical="center" wrapText="1"/>
    </xf>
    <xf numFmtId="171" fontId="4" fillId="3" borderId="11" xfId="0" applyNumberFormat="1" applyFont="1" applyFill="1" applyBorder="1" applyAlignment="1">
      <alignment horizontal="center" vertical="center"/>
    </xf>
    <xf numFmtId="171" fontId="4" fillId="3" borderId="12" xfId="0" applyNumberFormat="1" applyFont="1" applyFill="1" applyBorder="1" applyAlignment="1">
      <alignment horizontal="center" vertical="center"/>
    </xf>
    <xf numFmtId="0" fontId="4" fillId="3" borderId="11" xfId="0" applyFont="1" applyFill="1" applyBorder="1" applyAlignment="1">
      <alignment horizontal="left" vertical="center"/>
    </xf>
    <xf numFmtId="0" fontId="4" fillId="3" borderId="12" xfId="0" applyFont="1" applyFill="1" applyBorder="1" applyAlignment="1">
      <alignment horizontal="left" vertical="center"/>
    </xf>
    <xf numFmtId="0" fontId="3" fillId="0" borderId="11" xfId="0" applyFont="1" applyBorder="1" applyAlignment="1">
      <alignment horizontal="left" vertical="center"/>
    </xf>
    <xf numFmtId="0" fontId="3" fillId="0" borderId="12" xfId="0" applyFont="1" applyBorder="1" applyAlignment="1">
      <alignment horizontal="left" vertical="center"/>
    </xf>
  </cellXfs>
  <cellStyles count="6">
    <cellStyle name="Comma" xfId="1" builtinId="3"/>
    <cellStyle name="Currency" xfId="2" builtinId="4"/>
    <cellStyle name="Normal" xfId="0" builtinId="0"/>
    <cellStyle name="Normal 2" xfId="5"/>
    <cellStyle name="Normal_H1 Load Shapes for 2010_May 2009" xfId="3"/>
    <cellStyle name="Percent" xfId="4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2:Q45"/>
  <sheetViews>
    <sheetView tabSelected="1" workbookViewId="0">
      <pane xSplit="2" ySplit="11" topLeftCell="C12" activePane="bottomRight" state="frozen"/>
      <selection pane="topRight" activeCell="C1" sqref="C1"/>
      <selection pane="bottomLeft" activeCell="A14" sqref="A14"/>
      <selection pane="bottomRight" activeCell="B23" sqref="B23"/>
    </sheetView>
  </sheetViews>
  <sheetFormatPr defaultRowHeight="12.5" x14ac:dyDescent="0.25"/>
  <cols>
    <col min="1" max="1" width="5.36328125" style="11" customWidth="1"/>
    <col min="2" max="2" width="25.36328125" style="11" customWidth="1"/>
    <col min="3" max="3" width="16.90625" style="11" customWidth="1"/>
    <col min="4" max="4" width="14.08984375" style="11" bestFit="1" customWidth="1"/>
    <col min="5" max="5" width="17.453125" style="11" customWidth="1"/>
    <col min="6" max="8" width="13.6328125" style="11" bestFit="1" customWidth="1"/>
    <col min="9" max="9" width="20" style="11" bestFit="1" customWidth="1"/>
    <col min="10" max="10" width="15" style="11" bestFit="1" customWidth="1"/>
    <col min="11" max="12" width="13.26953125" style="11" bestFit="1" customWidth="1"/>
    <col min="13" max="13" width="8" style="11" bestFit="1" customWidth="1"/>
    <col min="14" max="17" width="8.6328125" style="11" bestFit="1" customWidth="1"/>
    <col min="18" max="16384" width="8.7265625" style="11"/>
  </cols>
  <sheetData>
    <row r="2" spans="1:17" ht="13" thickBot="1" x14ac:dyDescent="0.3">
      <c r="I2" s="5"/>
      <c r="J2" s="5"/>
      <c r="K2" s="5"/>
      <c r="L2" s="5"/>
      <c r="M2" s="5"/>
      <c r="N2" s="5"/>
    </row>
    <row r="3" spans="1:17" x14ac:dyDescent="0.25">
      <c r="I3" s="22" t="s">
        <v>64</v>
      </c>
      <c r="J3" s="23" t="s">
        <v>1</v>
      </c>
      <c r="K3" s="24" t="s">
        <v>22</v>
      </c>
      <c r="L3" s="24" t="s">
        <v>23</v>
      </c>
      <c r="M3" s="25" t="s">
        <v>30</v>
      </c>
      <c r="N3" s="5"/>
    </row>
    <row r="4" spans="1:17" x14ac:dyDescent="0.25">
      <c r="I4" s="26"/>
      <c r="J4" s="5"/>
      <c r="K4" s="27" t="s">
        <v>31</v>
      </c>
      <c r="L4" s="27" t="s">
        <v>31</v>
      </c>
      <c r="M4" s="28" t="s">
        <v>31</v>
      </c>
      <c r="N4" s="5"/>
    </row>
    <row r="5" spans="1:17" x14ac:dyDescent="0.25">
      <c r="G5" s="29"/>
      <c r="H5" s="30"/>
      <c r="I5" s="31" t="s">
        <v>75</v>
      </c>
      <c r="J5" s="32" t="s">
        <v>76</v>
      </c>
      <c r="K5" s="33">
        <v>4.9000000000000004</v>
      </c>
      <c r="L5" s="33">
        <v>0.81</v>
      </c>
      <c r="M5" s="34">
        <v>2.65</v>
      </c>
      <c r="N5" s="5"/>
    </row>
    <row r="6" spans="1:17" ht="13" thickBot="1" x14ac:dyDescent="0.3">
      <c r="B6" s="7"/>
      <c r="H6" s="35"/>
      <c r="I6" s="36"/>
      <c r="J6" s="37"/>
      <c r="K6" s="38"/>
      <c r="L6" s="38"/>
      <c r="M6" s="39"/>
      <c r="N6" s="5"/>
    </row>
    <row r="7" spans="1:17" hidden="1" x14ac:dyDescent="0.25">
      <c r="H7" s="35"/>
      <c r="I7" s="36"/>
      <c r="J7" s="37"/>
      <c r="K7" s="40"/>
      <c r="L7" s="40"/>
      <c r="M7" s="41"/>
      <c r="N7" s="5"/>
    </row>
    <row r="8" spans="1:17" hidden="1" x14ac:dyDescent="0.25">
      <c r="H8" s="35"/>
      <c r="I8" s="36"/>
      <c r="J8" s="37"/>
      <c r="K8" s="40"/>
      <c r="L8" s="40"/>
      <c r="M8" s="41"/>
      <c r="N8" s="5"/>
    </row>
    <row r="9" spans="1:17" ht="13" hidden="1" thickBot="1" x14ac:dyDescent="0.3">
      <c r="H9" s="35"/>
      <c r="I9" s="42"/>
      <c r="J9" s="43"/>
      <c r="K9" s="44"/>
      <c r="L9" s="44"/>
      <c r="M9" s="45"/>
      <c r="N9" s="5"/>
    </row>
    <row r="10" spans="1:17" ht="25" x14ac:dyDescent="0.25">
      <c r="A10" s="46"/>
      <c r="B10" s="46"/>
      <c r="C10" s="47" t="s">
        <v>58</v>
      </c>
      <c r="D10" s="48"/>
      <c r="E10" s="49"/>
      <c r="F10" s="50" t="s">
        <v>7</v>
      </c>
      <c r="G10" s="51"/>
      <c r="H10" s="52"/>
      <c r="I10" s="53" t="s">
        <v>66</v>
      </c>
      <c r="J10" s="54"/>
      <c r="K10" s="54"/>
      <c r="L10" s="54"/>
      <c r="M10" s="55"/>
      <c r="N10" s="56" t="s">
        <v>67</v>
      </c>
      <c r="O10" s="57"/>
      <c r="P10" s="57"/>
      <c r="Q10" s="58"/>
    </row>
    <row r="11" spans="1:17" ht="13" thickBot="1" x14ac:dyDescent="0.3">
      <c r="A11" s="59"/>
      <c r="B11" s="59"/>
      <c r="C11" s="60" t="s">
        <v>22</v>
      </c>
      <c r="D11" s="61" t="s">
        <v>23</v>
      </c>
      <c r="E11" s="62" t="s">
        <v>30</v>
      </c>
      <c r="F11" s="60" t="s">
        <v>22</v>
      </c>
      <c r="G11" s="61" t="s">
        <v>23</v>
      </c>
      <c r="H11" s="62" t="s">
        <v>30</v>
      </c>
      <c r="I11" s="60" t="s">
        <v>22</v>
      </c>
      <c r="J11" s="61" t="s">
        <v>23</v>
      </c>
      <c r="K11" s="61" t="s">
        <v>30</v>
      </c>
      <c r="L11" s="61" t="s">
        <v>32</v>
      </c>
      <c r="M11" s="62"/>
      <c r="N11" s="63" t="s">
        <v>29</v>
      </c>
      <c r="O11" s="64" t="s">
        <v>3</v>
      </c>
      <c r="P11" s="64" t="s">
        <v>2</v>
      </c>
      <c r="Q11" s="65" t="s">
        <v>3</v>
      </c>
    </row>
    <row r="12" spans="1:17" x14ac:dyDescent="0.25">
      <c r="A12" s="46"/>
      <c r="B12" s="23"/>
      <c r="C12" s="22"/>
      <c r="D12" s="23"/>
      <c r="E12" s="66"/>
      <c r="F12" s="22"/>
      <c r="G12" s="23"/>
      <c r="H12" s="66"/>
      <c r="I12" s="22"/>
      <c r="J12" s="23"/>
      <c r="K12" s="23"/>
      <c r="L12" s="23"/>
      <c r="M12" s="66"/>
      <c r="N12" s="22"/>
      <c r="O12" s="23"/>
      <c r="P12" s="23"/>
      <c r="Q12" s="66"/>
    </row>
    <row r="13" spans="1:17" x14ac:dyDescent="0.25">
      <c r="A13" s="59"/>
      <c r="B13" s="5"/>
      <c r="C13" s="26"/>
      <c r="D13" s="5"/>
      <c r="E13" s="67"/>
      <c r="F13" s="26"/>
      <c r="G13" s="5"/>
      <c r="H13" s="67"/>
      <c r="I13" s="68"/>
      <c r="J13" s="5"/>
      <c r="K13" s="5"/>
      <c r="L13" s="5"/>
      <c r="M13" s="67"/>
      <c r="N13" s="26"/>
      <c r="O13" s="5"/>
      <c r="P13" s="5"/>
      <c r="Q13" s="67"/>
    </row>
    <row r="14" spans="1:17" s="5" customFormat="1" ht="50" x14ac:dyDescent="0.25">
      <c r="A14" s="59" t="s">
        <v>4</v>
      </c>
      <c r="B14" s="19" t="s">
        <v>65</v>
      </c>
      <c r="C14" s="69"/>
      <c r="D14" s="70"/>
      <c r="E14" s="71"/>
      <c r="F14" s="72">
        <v>63112464.000286795</v>
      </c>
      <c r="G14" s="73">
        <v>55578669.419949219</v>
      </c>
      <c r="H14" s="74">
        <v>63916165.659063287</v>
      </c>
      <c r="I14" s="75">
        <f>K5*F14</f>
        <v>309251073.60140532</v>
      </c>
      <c r="J14" s="76">
        <f t="shared" ref="J14:K14" si="0">L5*G14</f>
        <v>45018722.230158873</v>
      </c>
      <c r="K14" s="76">
        <f t="shared" si="0"/>
        <v>169377838.99651772</v>
      </c>
      <c r="L14" s="77">
        <f>SUM(I14:K14)</f>
        <v>523647634.82808191</v>
      </c>
      <c r="M14" s="67"/>
      <c r="N14" s="78" t="s">
        <v>29</v>
      </c>
      <c r="O14" s="79" t="s">
        <v>23</v>
      </c>
      <c r="P14" s="80" t="s">
        <v>30</v>
      </c>
      <c r="Q14" s="67"/>
    </row>
    <row r="15" spans="1:17" s="6" customFormat="1" ht="13" x14ac:dyDescent="0.3">
      <c r="A15" s="81"/>
      <c r="C15" s="82"/>
      <c r="D15" s="83"/>
      <c r="E15" s="84"/>
      <c r="F15" s="85"/>
      <c r="G15" s="86"/>
      <c r="H15" s="87"/>
      <c r="I15" s="88"/>
      <c r="J15" s="89"/>
      <c r="K15" s="89"/>
      <c r="L15" s="90"/>
      <c r="M15" s="91"/>
      <c r="N15" s="26" t="s">
        <v>31</v>
      </c>
      <c r="O15" s="5" t="s">
        <v>31</v>
      </c>
      <c r="P15" s="5" t="s">
        <v>31</v>
      </c>
      <c r="Q15" s="91"/>
    </row>
    <row r="16" spans="1:17" s="5" customFormat="1" x14ac:dyDescent="0.25">
      <c r="A16" s="59" t="s">
        <v>5</v>
      </c>
      <c r="B16" s="5" t="s">
        <v>62</v>
      </c>
      <c r="C16" s="92">
        <v>29767536.068281412</v>
      </c>
      <c r="D16" s="93">
        <v>23749954.373026226</v>
      </c>
      <c r="E16" s="94">
        <v>28667136.676903039</v>
      </c>
      <c r="F16" s="95">
        <v>26409684.536180262</v>
      </c>
      <c r="G16" s="96">
        <v>19902036.877855189</v>
      </c>
      <c r="H16" s="97">
        <v>25169964.816629305</v>
      </c>
      <c r="I16" s="75">
        <f>(F16/F14)*I14</f>
        <v>129407454.22728328</v>
      </c>
      <c r="J16" s="76">
        <f t="shared" ref="J16:K16" si="1">(G16/G14)*J14</f>
        <v>16120649.871062705</v>
      </c>
      <c r="K16" s="76">
        <f t="shared" si="1"/>
        <v>66700406.764067665</v>
      </c>
      <c r="L16" s="77">
        <f>SUM(I16:K16)</f>
        <v>212228510.86241364</v>
      </c>
      <c r="M16" s="98">
        <f>L16/L14</f>
        <v>0.4052887796048007</v>
      </c>
      <c r="N16" s="99">
        <f>ROUND(I16/C16,4)</f>
        <v>4.3472999999999997</v>
      </c>
      <c r="O16" s="100">
        <f t="shared" ref="O16:P16" si="2">ROUND(J16/D16,4)</f>
        <v>0.67879999999999996</v>
      </c>
      <c r="P16" s="100">
        <f t="shared" si="2"/>
        <v>2.3267000000000002</v>
      </c>
      <c r="Q16" s="101"/>
    </row>
    <row r="17" spans="1:17" s="6" customFormat="1" ht="13" x14ac:dyDescent="0.3">
      <c r="A17" s="81"/>
      <c r="C17" s="102"/>
      <c r="D17" s="103"/>
      <c r="E17" s="104"/>
      <c r="F17" s="105"/>
      <c r="G17" s="106"/>
      <c r="H17" s="107"/>
      <c r="I17" s="88"/>
      <c r="J17" s="89"/>
      <c r="K17" s="89"/>
      <c r="L17" s="90"/>
      <c r="M17" s="108"/>
      <c r="N17" s="109"/>
      <c r="O17" s="110"/>
      <c r="P17" s="110"/>
      <c r="Q17" s="111"/>
    </row>
    <row r="18" spans="1:17" s="5" customFormat="1" x14ac:dyDescent="0.25">
      <c r="A18" s="59" t="s">
        <v>6</v>
      </c>
      <c r="B18" s="5" t="s">
        <v>61</v>
      </c>
      <c r="C18" s="95"/>
      <c r="D18" s="112"/>
      <c r="E18" s="113"/>
      <c r="F18" s="114"/>
      <c r="G18" s="112"/>
      <c r="H18" s="113"/>
      <c r="I18" s="75">
        <f>I14-I16</f>
        <v>179843619.37412202</v>
      </c>
      <c r="J18" s="76">
        <f t="shared" ref="J18:K18" si="3">J14-J16</f>
        <v>28898072.359096169</v>
      </c>
      <c r="K18" s="76">
        <f t="shared" si="3"/>
        <v>102677432.23245005</v>
      </c>
      <c r="L18" s="77">
        <f>SUM(I18:K18)</f>
        <v>311419123.96566826</v>
      </c>
      <c r="M18" s="98">
        <f>L18/L14</f>
        <v>0.5947112203951993</v>
      </c>
      <c r="N18" s="78"/>
      <c r="O18" s="79"/>
      <c r="P18" s="79"/>
      <c r="Q18" s="101"/>
    </row>
    <row r="19" spans="1:17" s="117" customFormat="1" ht="13" x14ac:dyDescent="0.3">
      <c r="A19" s="115"/>
      <c r="B19" s="6"/>
      <c r="C19" s="116"/>
      <c r="E19" s="118"/>
      <c r="F19" s="116"/>
      <c r="H19" s="118"/>
      <c r="I19" s="88"/>
      <c r="J19" s="89"/>
      <c r="K19" s="89"/>
      <c r="L19" s="90"/>
      <c r="M19" s="108"/>
      <c r="N19" s="119"/>
      <c r="O19" s="120"/>
      <c r="P19" s="120"/>
      <c r="Q19" s="121"/>
    </row>
    <row r="20" spans="1:17" x14ac:dyDescent="0.25">
      <c r="A20" s="59"/>
      <c r="B20" s="5"/>
      <c r="C20" s="26" t="s">
        <v>43</v>
      </c>
      <c r="D20" s="5" t="s">
        <v>57</v>
      </c>
      <c r="E20" s="67"/>
      <c r="F20" s="26" t="s">
        <v>26</v>
      </c>
      <c r="G20" s="5" t="s">
        <v>27</v>
      </c>
      <c r="H20" s="67"/>
      <c r="I20" s="26"/>
      <c r="J20" s="5"/>
      <c r="K20" s="5"/>
      <c r="L20" s="5"/>
      <c r="M20" s="67"/>
      <c r="N20" s="78" t="s">
        <v>29</v>
      </c>
      <c r="O20" s="79" t="s">
        <v>3</v>
      </c>
      <c r="P20" s="79" t="s">
        <v>29</v>
      </c>
      <c r="Q20" s="101" t="s">
        <v>3</v>
      </c>
    </row>
    <row r="21" spans="1:17" x14ac:dyDescent="0.25">
      <c r="A21" s="59"/>
      <c r="B21" s="5"/>
      <c r="C21" s="26"/>
      <c r="D21" s="5"/>
      <c r="E21" s="67"/>
      <c r="F21" s="26" t="s">
        <v>28</v>
      </c>
      <c r="G21" s="5" t="s">
        <v>28</v>
      </c>
      <c r="H21" s="67"/>
      <c r="I21" s="26" t="s">
        <v>22</v>
      </c>
      <c r="J21" s="5" t="s">
        <v>24</v>
      </c>
      <c r="K21" s="5"/>
      <c r="L21" s="5"/>
      <c r="M21" s="67"/>
      <c r="N21" s="78" t="s">
        <v>42</v>
      </c>
      <c r="O21" s="79" t="s">
        <v>42</v>
      </c>
      <c r="P21" s="79" t="s">
        <v>31</v>
      </c>
      <c r="Q21" s="101" t="s">
        <v>31</v>
      </c>
    </row>
    <row r="22" spans="1:17" ht="13" x14ac:dyDescent="0.3">
      <c r="A22" s="59"/>
      <c r="B22" s="7" t="s">
        <v>33</v>
      </c>
      <c r="C22" s="122">
        <v>28683143.310190517</v>
      </c>
      <c r="D22" s="96">
        <v>209058.80855074007</v>
      </c>
      <c r="E22" s="123"/>
      <c r="F22" s="124">
        <v>1.3595241180858028E-3</v>
      </c>
      <c r="G22" s="125">
        <v>1.3070561535222438E-3</v>
      </c>
      <c r="H22" s="67"/>
      <c r="I22" s="75">
        <f>$I$18*F22</f>
        <v>244501.73802296206</v>
      </c>
      <c r="J22" s="126">
        <f>G22*($J$18+$K$18)</f>
        <v>171976.57292917473</v>
      </c>
      <c r="K22" s="5"/>
      <c r="L22" s="5"/>
      <c r="M22" s="67"/>
      <c r="N22" s="78"/>
      <c r="O22" s="79"/>
      <c r="P22" s="79">
        <f>ROUND(I22/D22,4)</f>
        <v>1.1695</v>
      </c>
      <c r="Q22" s="101">
        <f>ROUND(J22/D22,4)</f>
        <v>0.8226</v>
      </c>
    </row>
    <row r="23" spans="1:17" ht="13" x14ac:dyDescent="0.3">
      <c r="A23" s="59"/>
      <c r="B23" s="7" t="s">
        <v>34</v>
      </c>
      <c r="C23" s="122">
        <v>2607512241.6819906</v>
      </c>
      <c r="D23" s="96">
        <v>8339610.9662882211</v>
      </c>
      <c r="E23" s="123"/>
      <c r="F23" s="124">
        <v>0.11156259928710137</v>
      </c>
      <c r="G23" s="125">
        <v>0.10702988730952281</v>
      </c>
      <c r="H23" s="67"/>
      <c r="I23" s="75">
        <f t="shared" ref="I23:I33" si="4">$I$18*F23</f>
        <v>20063821.642577156</v>
      </c>
      <c r="J23" s="126">
        <f t="shared" ref="J23:J33" si="5">G23*($J$18+$K$18)</f>
        <v>14082511.429126794</v>
      </c>
      <c r="K23" s="5"/>
      <c r="L23" s="5"/>
      <c r="M23" s="67"/>
      <c r="N23" s="78"/>
      <c r="O23" s="79"/>
      <c r="P23" s="79">
        <f t="shared" ref="P23:P28" si="6">ROUND(I23/D23,4)</f>
        <v>2.4058000000000002</v>
      </c>
      <c r="Q23" s="101">
        <f t="shared" ref="Q23:Q28" si="7">ROUND(J23/D23,4)</f>
        <v>1.6886000000000001</v>
      </c>
    </row>
    <row r="24" spans="1:17" ht="13" x14ac:dyDescent="0.3">
      <c r="A24" s="59"/>
      <c r="B24" s="7" t="s">
        <v>35</v>
      </c>
      <c r="C24" s="122">
        <v>2418939987.1202941</v>
      </c>
      <c r="D24" s="96"/>
      <c r="E24" s="123"/>
      <c r="F24" s="124">
        <v>0.10910787775143693</v>
      </c>
      <c r="G24" s="125">
        <v>0.10761019125110056</v>
      </c>
      <c r="H24" s="67"/>
      <c r="I24" s="75">
        <f t="shared" si="4"/>
        <v>19622355.63704766</v>
      </c>
      <c r="J24" s="126">
        <f t="shared" si="5"/>
        <v>14158865.21305635</v>
      </c>
      <c r="K24" s="5"/>
      <c r="L24" s="5"/>
      <c r="M24" s="67"/>
      <c r="N24" s="78">
        <f>ROUND(I24/C24*100,4)</f>
        <v>0.81120000000000003</v>
      </c>
      <c r="O24" s="79">
        <f>ROUND(J24/C24*100,4)</f>
        <v>0.58530000000000004</v>
      </c>
      <c r="P24" s="79"/>
      <c r="Q24" s="101"/>
    </row>
    <row r="25" spans="1:17" ht="13" x14ac:dyDescent="0.3">
      <c r="A25" s="59"/>
      <c r="B25" s="7" t="s">
        <v>36</v>
      </c>
      <c r="C25" s="122">
        <v>4940740405.3541479</v>
      </c>
      <c r="D25" s="96"/>
      <c r="E25" s="123"/>
      <c r="F25" s="124">
        <v>0.28215310144511047</v>
      </c>
      <c r="G25" s="125">
        <v>0.2869736494966636</v>
      </c>
      <c r="H25" s="67"/>
      <c r="I25" s="75">
        <f t="shared" si="4"/>
        <v>50743434.981522486</v>
      </c>
      <c r="J25" s="126">
        <f t="shared" si="5"/>
        <v>37758702.737001039</v>
      </c>
      <c r="K25" s="5"/>
      <c r="L25" s="5"/>
      <c r="M25" s="67"/>
      <c r="N25" s="78">
        <f t="shared" ref="N25:N33" si="8">ROUND(I25/C25*100,4)</f>
        <v>1.0269999999999999</v>
      </c>
      <c r="O25" s="79">
        <f t="shared" ref="O25:O33" si="9">ROUND(J25/C25*100,4)</f>
        <v>0.76419999999999999</v>
      </c>
      <c r="P25" s="79"/>
      <c r="Q25" s="101"/>
    </row>
    <row r="26" spans="1:17" ht="13" x14ac:dyDescent="0.3">
      <c r="A26" s="59"/>
      <c r="B26" s="7" t="s">
        <v>37</v>
      </c>
      <c r="C26" s="122">
        <v>4785245771.8454657</v>
      </c>
      <c r="D26" s="96"/>
      <c r="E26" s="123"/>
      <c r="F26" s="124">
        <v>0.25556427599591625</v>
      </c>
      <c r="G26" s="125">
        <v>0.26049413517212544</v>
      </c>
      <c r="H26" s="67"/>
      <c r="I26" s="75">
        <f t="shared" si="4"/>
        <v>45961604.377832629</v>
      </c>
      <c r="J26" s="126">
        <f t="shared" si="5"/>
        <v>34274647.278410852</v>
      </c>
      <c r="K26" s="5"/>
      <c r="L26" s="5"/>
      <c r="M26" s="67"/>
      <c r="N26" s="78">
        <f t="shared" si="8"/>
        <v>0.96050000000000002</v>
      </c>
      <c r="O26" s="79">
        <f t="shared" si="9"/>
        <v>0.71630000000000005</v>
      </c>
      <c r="P26" s="79"/>
      <c r="Q26" s="101"/>
    </row>
    <row r="27" spans="1:17" ht="13" x14ac:dyDescent="0.3">
      <c r="A27" s="59"/>
      <c r="B27" s="7" t="s">
        <v>38</v>
      </c>
      <c r="C27" s="122">
        <v>646239903.55606985</v>
      </c>
      <c r="D27" s="96"/>
      <c r="E27" s="123"/>
      <c r="F27" s="124">
        <v>2.8960781312124248E-2</v>
      </c>
      <c r="G27" s="125">
        <v>3.1370573872872419E-2</v>
      </c>
      <c r="H27" s="67"/>
      <c r="I27" s="75">
        <f t="shared" si="4"/>
        <v>5208411.7310748594</v>
      </c>
      <c r="J27" s="126">
        <f t="shared" si="5"/>
        <v>4127599.086649565</v>
      </c>
      <c r="K27" s="5"/>
      <c r="L27" s="5"/>
      <c r="M27" s="67"/>
      <c r="N27" s="78">
        <f t="shared" si="8"/>
        <v>0.80600000000000005</v>
      </c>
      <c r="O27" s="79">
        <f t="shared" si="9"/>
        <v>0.63870000000000005</v>
      </c>
      <c r="P27" s="79"/>
      <c r="Q27" s="101"/>
    </row>
    <row r="28" spans="1:17" ht="13" x14ac:dyDescent="0.3">
      <c r="A28" s="59"/>
      <c r="B28" s="7" t="s">
        <v>39</v>
      </c>
      <c r="C28" s="122">
        <v>1088728238.9759412</v>
      </c>
      <c r="D28" s="96">
        <v>2833564.5234159497</v>
      </c>
      <c r="E28" s="123"/>
      <c r="F28" s="124">
        <v>4.909082288824531E-2</v>
      </c>
      <c r="G28" s="125">
        <v>4.6693411409508528E-2</v>
      </c>
      <c r="H28" s="67"/>
      <c r="I28" s="75">
        <f t="shared" si="4"/>
        <v>8828671.266276028</v>
      </c>
      <c r="J28" s="126">
        <f t="shared" si="5"/>
        <v>6143709.1673067464</v>
      </c>
      <c r="K28" s="5"/>
      <c r="L28" s="5"/>
      <c r="M28" s="67"/>
      <c r="N28" s="78"/>
      <c r="O28" s="79"/>
      <c r="P28" s="79">
        <f t="shared" si="6"/>
        <v>3.1156999999999999</v>
      </c>
      <c r="Q28" s="101">
        <f t="shared" si="7"/>
        <v>2.1682000000000001</v>
      </c>
    </row>
    <row r="29" spans="1:17" ht="13" x14ac:dyDescent="0.3">
      <c r="A29" s="59"/>
      <c r="B29" s="7" t="s">
        <v>40</v>
      </c>
      <c r="C29" s="122">
        <v>644525439.2559793</v>
      </c>
      <c r="D29" s="96"/>
      <c r="E29" s="123"/>
      <c r="F29" s="124">
        <v>3.1180501100940287E-2</v>
      </c>
      <c r="G29" s="125">
        <v>2.9505768969439232E-2</v>
      </c>
      <c r="H29" s="67"/>
      <c r="I29" s="75">
        <f t="shared" si="4"/>
        <v>5607614.1718918979</v>
      </c>
      <c r="J29" s="126">
        <f t="shared" si="5"/>
        <v>3882236.4405155536</v>
      </c>
      <c r="K29" s="5"/>
      <c r="L29" s="5"/>
      <c r="M29" s="67"/>
      <c r="N29" s="78">
        <f t="shared" si="8"/>
        <v>0.87</v>
      </c>
      <c r="O29" s="79">
        <f t="shared" si="9"/>
        <v>0.60229999999999995</v>
      </c>
      <c r="P29" s="79"/>
      <c r="Q29" s="101"/>
    </row>
    <row r="30" spans="1:17" ht="13" x14ac:dyDescent="0.3">
      <c r="A30" s="59"/>
      <c r="B30" s="7" t="s">
        <v>41</v>
      </c>
      <c r="C30" s="122">
        <v>2018672031.3380694</v>
      </c>
      <c r="D30" s="96"/>
      <c r="E30" s="123"/>
      <c r="F30" s="124">
        <v>0.12520620461788695</v>
      </c>
      <c r="G30" s="125">
        <v>0.12424978925123088</v>
      </c>
      <c r="H30" s="67"/>
      <c r="I30" s="75">
        <f t="shared" si="4"/>
        <v>22517537.0065777</v>
      </c>
      <c r="J30" s="126">
        <f t="shared" si="5"/>
        <v>16348228.71612398</v>
      </c>
      <c r="K30" s="5"/>
      <c r="L30" s="5"/>
      <c r="M30" s="67"/>
      <c r="N30" s="78">
        <f t="shared" si="8"/>
        <v>1.1154999999999999</v>
      </c>
      <c r="O30" s="79">
        <f t="shared" si="9"/>
        <v>0.80989999999999995</v>
      </c>
      <c r="P30" s="79"/>
      <c r="Q30" s="101"/>
    </row>
    <row r="31" spans="1:17" s="5" customFormat="1" ht="13" x14ac:dyDescent="0.3">
      <c r="A31" s="59"/>
      <c r="B31" s="7" t="s">
        <v>0</v>
      </c>
      <c r="C31" s="122">
        <v>32202925.882329196</v>
      </c>
      <c r="D31" s="96"/>
      <c r="E31" s="123"/>
      <c r="F31" s="124">
        <v>1.2169877992872821E-3</v>
      </c>
      <c r="G31" s="125">
        <v>1.186928891938354E-3</v>
      </c>
      <c r="H31" s="67"/>
      <c r="I31" s="75">
        <f t="shared" si="4"/>
        <v>218867.49055797237</v>
      </c>
      <c r="J31" s="126">
        <f t="shared" si="5"/>
        <v>156170.76787107377</v>
      </c>
      <c r="M31" s="67"/>
      <c r="N31" s="78">
        <f t="shared" si="8"/>
        <v>0.67969999999999997</v>
      </c>
      <c r="O31" s="79">
        <f t="shared" si="9"/>
        <v>0.48499999999999999</v>
      </c>
      <c r="P31" s="79"/>
      <c r="Q31" s="101"/>
    </row>
    <row r="32" spans="1:17" s="5" customFormat="1" ht="13" x14ac:dyDescent="0.3">
      <c r="A32" s="59"/>
      <c r="B32" s="7" t="s">
        <v>59</v>
      </c>
      <c r="C32" s="122">
        <v>108545497.20391387</v>
      </c>
      <c r="D32" s="96"/>
      <c r="E32" s="123"/>
      <c r="F32" s="124">
        <v>4.0405831003968076E-3</v>
      </c>
      <c r="G32" s="125">
        <v>3.1392145776815211E-3</v>
      </c>
      <c r="H32" s="67"/>
      <c r="I32" s="75">
        <f t="shared" si="4"/>
        <v>726673.08915727329</v>
      </c>
      <c r="J32" s="126">
        <f t="shared" si="5"/>
        <v>413043.74207958381</v>
      </c>
      <c r="M32" s="67"/>
      <c r="N32" s="78">
        <f t="shared" si="8"/>
        <v>0.66949999999999998</v>
      </c>
      <c r="O32" s="79">
        <f t="shared" si="9"/>
        <v>0.3805</v>
      </c>
      <c r="P32" s="79"/>
      <c r="Q32" s="101"/>
    </row>
    <row r="33" spans="1:17" ht="13" thickBot="1" x14ac:dyDescent="0.3">
      <c r="A33" s="127"/>
      <c r="B33" s="8" t="s">
        <v>60</v>
      </c>
      <c r="C33" s="128">
        <v>14822616.987148363</v>
      </c>
      <c r="D33" s="44"/>
      <c r="E33" s="45"/>
      <c r="F33" s="129">
        <v>5.5674058346827837E-4</v>
      </c>
      <c r="G33" s="130">
        <v>4.3939364439421854E-4</v>
      </c>
      <c r="H33" s="45"/>
      <c r="I33" s="131">
        <f t="shared" si="4"/>
        <v>100126.24158339566</v>
      </c>
      <c r="J33" s="132">
        <f t="shared" si="5"/>
        <v>57813.440475487732</v>
      </c>
      <c r="K33" s="133"/>
      <c r="L33" s="133"/>
      <c r="M33" s="134"/>
      <c r="N33" s="135">
        <f t="shared" si="8"/>
        <v>0.67549999999999999</v>
      </c>
      <c r="O33" s="133">
        <f t="shared" si="9"/>
        <v>0.39</v>
      </c>
      <c r="P33" s="44"/>
      <c r="Q33" s="45"/>
    </row>
    <row r="34" spans="1:17" x14ac:dyDescent="0.25">
      <c r="B34" s="18"/>
      <c r="N34" s="136"/>
      <c r="O34" s="136"/>
    </row>
    <row r="35" spans="1:17" x14ac:dyDescent="0.25">
      <c r="A35" s="11" t="s">
        <v>63</v>
      </c>
      <c r="C35" s="137"/>
    </row>
    <row r="36" spans="1:17" x14ac:dyDescent="0.25">
      <c r="C36" s="137"/>
    </row>
    <row r="37" spans="1:17" x14ac:dyDescent="0.25">
      <c r="C37" s="137"/>
    </row>
    <row r="38" spans="1:17" x14ac:dyDescent="0.25">
      <c r="C38" s="137"/>
    </row>
    <row r="39" spans="1:17" x14ac:dyDescent="0.25">
      <c r="C39" s="137"/>
    </row>
    <row r="40" spans="1:17" x14ac:dyDescent="0.25">
      <c r="C40" s="137"/>
    </row>
    <row r="41" spans="1:17" x14ac:dyDescent="0.25">
      <c r="C41" s="137"/>
    </row>
    <row r="42" spans="1:17" x14ac:dyDescent="0.25">
      <c r="C42" s="137"/>
    </row>
    <row r="43" spans="1:17" x14ac:dyDescent="0.25">
      <c r="C43" s="137"/>
    </row>
    <row r="44" spans="1:17" x14ac:dyDescent="0.25">
      <c r="C44" s="137"/>
    </row>
    <row r="45" spans="1:17" x14ac:dyDescent="0.25">
      <c r="C45" s="137"/>
    </row>
  </sheetData>
  <phoneticPr fontId="6" type="noConversion"/>
  <pageMargins left="0.75" right="0.75" top="1" bottom="1" header="0.5" footer="0.5"/>
  <pageSetup paperSize="17" scale="90" orientation="landscape" r:id="rId1"/>
  <headerFooter alignWithMargins="0">
    <oddHeader>&amp;A</oddHead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F23"/>
  <sheetViews>
    <sheetView workbookViewId="0">
      <selection activeCell="A23" sqref="A23"/>
    </sheetView>
  </sheetViews>
  <sheetFormatPr defaultRowHeight="13" x14ac:dyDescent="0.3"/>
  <cols>
    <col min="1" max="1" width="11.90625" bestFit="1" customWidth="1"/>
    <col min="2" max="2" width="14.6328125" bestFit="1" customWidth="1"/>
    <col min="3" max="3" width="13.453125" bestFit="1" customWidth="1"/>
    <col min="4" max="4" width="16" customWidth="1"/>
    <col min="5" max="5" width="14.6328125" bestFit="1" customWidth="1"/>
    <col min="6" max="6" width="7.54296875" customWidth="1"/>
    <col min="9" max="9" width="10.453125" customWidth="1"/>
    <col min="10" max="10" width="10" bestFit="1" customWidth="1"/>
    <col min="11" max="11" width="11.6328125" customWidth="1"/>
  </cols>
  <sheetData>
    <row r="1" spans="1:6" x14ac:dyDescent="0.3">
      <c r="A1" s="9" t="s">
        <v>14</v>
      </c>
      <c r="B1" s="10"/>
      <c r="C1" s="10"/>
      <c r="D1" s="10"/>
      <c r="E1" s="10"/>
      <c r="F1" s="11"/>
    </row>
    <row r="2" spans="1:6" ht="26" x14ac:dyDescent="0.3">
      <c r="A2" s="20" t="s">
        <v>68</v>
      </c>
      <c r="B2" s="10"/>
      <c r="C2" s="10"/>
      <c r="D2" s="10"/>
      <c r="E2" s="10"/>
      <c r="F2" s="11"/>
    </row>
    <row r="3" spans="1:6" x14ac:dyDescent="0.3">
      <c r="A3" s="11"/>
      <c r="B3" s="11"/>
      <c r="C3" s="11"/>
      <c r="D3" s="11"/>
      <c r="E3" s="11"/>
      <c r="F3" s="11"/>
    </row>
    <row r="4" spans="1:6" s="4" customFormat="1" x14ac:dyDescent="0.3">
      <c r="A4" s="155"/>
      <c r="B4" s="153" t="s">
        <v>9</v>
      </c>
      <c r="C4" s="153" t="s">
        <v>10</v>
      </c>
      <c r="D4" s="153" t="s">
        <v>11</v>
      </c>
      <c r="E4" s="153" t="s">
        <v>12</v>
      </c>
      <c r="F4" s="153" t="s">
        <v>13</v>
      </c>
    </row>
    <row r="5" spans="1:6" s="4" customFormat="1" ht="17.25" customHeight="1" x14ac:dyDescent="0.3">
      <c r="A5" s="156"/>
      <c r="B5" s="154"/>
      <c r="C5" s="154"/>
      <c r="D5" s="154"/>
      <c r="E5" s="154"/>
      <c r="F5" s="154"/>
    </row>
    <row r="6" spans="1:6" x14ac:dyDescent="0.3">
      <c r="A6" s="12" t="s">
        <v>21</v>
      </c>
      <c r="B6" s="13">
        <f>Summary!I14</f>
        <v>309251073.60140532</v>
      </c>
      <c r="C6" s="13">
        <f>Summary!J14</f>
        <v>45018722.230158873</v>
      </c>
      <c r="D6" s="13">
        <f>Summary!K14</f>
        <v>169377838.99651772</v>
      </c>
      <c r="E6" s="13">
        <f>Summary!L14</f>
        <v>523647634.82808191</v>
      </c>
      <c r="F6" s="12"/>
    </row>
    <row r="7" spans="1:6" x14ac:dyDescent="0.3">
      <c r="A7" s="12"/>
      <c r="B7" s="14"/>
      <c r="C7" s="14"/>
      <c r="D7" s="14"/>
      <c r="E7" s="14"/>
      <c r="F7" s="12"/>
    </row>
    <row r="8" spans="1:6" x14ac:dyDescent="0.3">
      <c r="A8" s="12" t="s">
        <v>25</v>
      </c>
      <c r="B8" s="13">
        <f>Summary!I16</f>
        <v>129407454.22728328</v>
      </c>
      <c r="C8" s="13">
        <f>Summary!J16</f>
        <v>16120649.871062705</v>
      </c>
      <c r="D8" s="13">
        <f>Summary!K16</f>
        <v>66700406.764067665</v>
      </c>
      <c r="E8" s="13">
        <f>Summary!L16</f>
        <v>212228510.86241364</v>
      </c>
      <c r="F8" s="15">
        <f>Summary!M16</f>
        <v>0.4052887796048007</v>
      </c>
    </row>
    <row r="9" spans="1:6" x14ac:dyDescent="0.3">
      <c r="A9" s="12"/>
      <c r="B9" s="14"/>
      <c r="C9" s="14"/>
      <c r="D9" s="14"/>
      <c r="E9" s="14"/>
      <c r="F9" s="16"/>
    </row>
    <row r="10" spans="1:6" x14ac:dyDescent="0.3">
      <c r="A10" s="12" t="s">
        <v>8</v>
      </c>
      <c r="B10" s="13">
        <f>Summary!I18</f>
        <v>179843619.37412202</v>
      </c>
      <c r="C10" s="13">
        <f>Summary!J18</f>
        <v>28898072.359096169</v>
      </c>
      <c r="D10" s="13">
        <f>Summary!K18</f>
        <v>102677432.23245005</v>
      </c>
      <c r="E10" s="13">
        <f>Summary!L18</f>
        <v>311419123.96566826</v>
      </c>
      <c r="F10" s="15">
        <f>Summary!M18</f>
        <v>0.5947112203951993</v>
      </c>
    </row>
    <row r="11" spans="1:6" x14ac:dyDescent="0.3">
      <c r="A11" s="12" t="s">
        <v>41</v>
      </c>
      <c r="B11" s="13">
        <f>VLOOKUP(A11,Summary!$B$22:$Q$33,8,FALSE)</f>
        <v>22517537.0065777</v>
      </c>
      <c r="C11" s="13">
        <f>Summary!J$18*VLOOKUP(A11,Summary!$B$22:$G$33,6,FALSE)</f>
        <v>3590579.4003845197</v>
      </c>
      <c r="D11" s="13">
        <f>Summary!K$18*VLOOKUP(A11,Summary!$B$22:$G$33,6,FALSE)</f>
        <v>12757649.31573946</v>
      </c>
      <c r="E11" s="14">
        <f>SUM(B11:D11)</f>
        <v>38865765.722701684</v>
      </c>
      <c r="F11" s="17"/>
    </row>
    <row r="12" spans="1:6" x14ac:dyDescent="0.3">
      <c r="A12" s="12" t="s">
        <v>36</v>
      </c>
      <c r="B12" s="13">
        <f>VLOOKUP(A12,Summary!$B$22:$Q$33,8,FALSE)</f>
        <v>50743434.981522486</v>
      </c>
      <c r="C12" s="13">
        <f>Summary!J$18*VLOOKUP(A12,Summary!$B$22:$G$33,6,FALSE)</f>
        <v>8292985.2883084863</v>
      </c>
      <c r="D12" s="13">
        <f>Summary!K$18*VLOOKUP(A12,Summary!$B$22:$G$33,6,FALSE)</f>
        <v>29465717.448692549</v>
      </c>
      <c r="E12" s="14">
        <f t="shared" ref="E12:E21" si="0">SUM(B12:D12)</f>
        <v>88502137.718523517</v>
      </c>
      <c r="F12" s="12"/>
    </row>
    <row r="13" spans="1:6" x14ac:dyDescent="0.3">
      <c r="A13" s="12" t="s">
        <v>37</v>
      </c>
      <c r="B13" s="13">
        <f>VLOOKUP(A13,Summary!$B$22:$Q$33,8,FALSE)</f>
        <v>45961604.377832629</v>
      </c>
      <c r="C13" s="13">
        <f>Summary!J$18*VLOOKUP(A13,Summary!$B$22:$G$33,6,FALSE)</f>
        <v>7527778.3673242591</v>
      </c>
      <c r="D13" s="13">
        <f>Summary!K$18*VLOOKUP(A13,Summary!$B$22:$G$33,6,FALSE)</f>
        <v>26746868.911086593</v>
      </c>
      <c r="E13" s="14">
        <f t="shared" si="0"/>
        <v>80236251.656243473</v>
      </c>
      <c r="F13" s="12"/>
    </row>
    <row r="14" spans="1:6" x14ac:dyDescent="0.3">
      <c r="A14" s="12" t="s">
        <v>38</v>
      </c>
      <c r="B14" s="13">
        <f>VLOOKUP(A14,Summary!$B$22:$Q$33,8,FALSE)</f>
        <v>5208411.7310748594</v>
      </c>
      <c r="C14" s="13">
        <f>Summary!J$18*VLOOKUP(A14,Summary!$B$22:$G$33,6,FALSE)</f>
        <v>906549.11372463894</v>
      </c>
      <c r="D14" s="13">
        <f>Summary!K$18*VLOOKUP(A14,Summary!$B$22:$G$33,6,FALSE)</f>
        <v>3221049.9729249259</v>
      </c>
      <c r="E14" s="14">
        <f t="shared" si="0"/>
        <v>9336010.8177244235</v>
      </c>
      <c r="F14" s="12"/>
    </row>
    <row r="15" spans="1:6" x14ac:dyDescent="0.3">
      <c r="A15" s="12" t="s">
        <v>40</v>
      </c>
      <c r="B15" s="13">
        <f>VLOOKUP(A15,Summary!$B$22:$Q$33,8,FALSE)</f>
        <v>5607614.1718918979</v>
      </c>
      <c r="C15" s="13">
        <f>Summary!J$18*VLOOKUP(A15,Summary!$B$22:$G$33,6,FALSE)</f>
        <v>852659.84668962937</v>
      </c>
      <c r="D15" s="13">
        <f>Summary!K$18*VLOOKUP(A15,Summary!$B$22:$G$33,6,FALSE)</f>
        <v>3029576.5938259242</v>
      </c>
      <c r="E15" s="14">
        <f t="shared" si="0"/>
        <v>9489850.6124074515</v>
      </c>
      <c r="F15" s="12"/>
    </row>
    <row r="16" spans="1:6" x14ac:dyDescent="0.3">
      <c r="A16" s="12" t="s">
        <v>39</v>
      </c>
      <c r="B16" s="13">
        <f>VLOOKUP(A16,Summary!$B$22:$Q$33,8,FALSE)</f>
        <v>8828671.266276028</v>
      </c>
      <c r="C16" s="13">
        <f>Summary!J$18*VLOOKUP(A16,Summary!$B$22:$G$33,6,FALSE)</f>
        <v>1349349.5816050242</v>
      </c>
      <c r="D16" s="13">
        <f>Summary!K$18*VLOOKUP(A16,Summary!$B$22:$G$33,6,FALSE)</f>
        <v>4794359.5857017217</v>
      </c>
      <c r="E16" s="14">
        <f t="shared" si="0"/>
        <v>14972380.433582775</v>
      </c>
      <c r="F16" s="12"/>
    </row>
    <row r="17" spans="1:6" x14ac:dyDescent="0.3">
      <c r="A17" s="12" t="s">
        <v>35</v>
      </c>
      <c r="B17" s="13">
        <f>VLOOKUP(A17,Summary!$B$22:$Q$33,8,FALSE)</f>
        <v>19622355.63704766</v>
      </c>
      <c r="C17" s="13">
        <f>Summary!J$18*VLOOKUP(A17,Summary!$B$22:$G$33,6,FALSE)</f>
        <v>3109727.0933504817</v>
      </c>
      <c r="D17" s="13">
        <f>Summary!K$18*VLOOKUP(A17,Summary!$B$22:$G$33,6,FALSE)</f>
        <v>11049138.119705867</v>
      </c>
      <c r="E17" s="14">
        <f t="shared" si="0"/>
        <v>33781220.850104004</v>
      </c>
      <c r="F17" s="12"/>
    </row>
    <row r="18" spans="1:6" x14ac:dyDescent="0.3">
      <c r="A18" s="12" t="s">
        <v>34</v>
      </c>
      <c r="B18" s="13">
        <f>VLOOKUP(A18,Summary!$B$22:$Q$33,8,FALSE)</f>
        <v>20063821.642577156</v>
      </c>
      <c r="C18" s="13">
        <f>Summary!J$18*VLOOKUP(A18,Summary!$B$22:$G$33,6,FALSE)</f>
        <v>3092957.428056499</v>
      </c>
      <c r="D18" s="13">
        <f>Summary!K$18*VLOOKUP(A18,Summary!$B$22:$G$33,6,FALSE)</f>
        <v>10989554.001070295</v>
      </c>
      <c r="E18" s="14">
        <f t="shared" si="0"/>
        <v>34146333.071703956</v>
      </c>
      <c r="F18" s="12"/>
    </row>
    <row r="19" spans="1:6" x14ac:dyDescent="0.3">
      <c r="A19" s="12" t="s">
        <v>53</v>
      </c>
      <c r="B19" s="13">
        <f>VLOOKUP(A19,Summary!$B$22:$Q$33,8,FALSE)</f>
        <v>244501.73802296206</v>
      </c>
      <c r="C19" s="13">
        <f>Summary!J$18*VLOOKUP(A19,Summary!$B$22:$G$33,6,FALSE)</f>
        <v>37771.403301887709</v>
      </c>
      <c r="D19" s="13">
        <f>Summary!K$18*VLOOKUP(A19,Summary!$B$22:$G$33,6,FALSE)</f>
        <v>134205.16962728702</v>
      </c>
      <c r="E19" s="14">
        <f>SUM(B19:D19)</f>
        <v>416478.31095213682</v>
      </c>
      <c r="F19" s="12"/>
    </row>
    <row r="20" spans="1:6" x14ac:dyDescent="0.3">
      <c r="A20" s="12" t="s">
        <v>0</v>
      </c>
      <c r="B20" s="13">
        <f>VLOOKUP(A20,Summary!$B$22:$Q$33,8,FALSE)</f>
        <v>218867.49055797237</v>
      </c>
      <c r="C20" s="13">
        <f>Summary!J$18*VLOOKUP(A20,Summary!$B$22:$G$33,6,FALSE)</f>
        <v>34299.957004336393</v>
      </c>
      <c r="D20" s="13">
        <f>Summary!K$18*VLOOKUP(A20,Summary!$B$22:$G$33,6,FALSE)</f>
        <v>121870.81086673737</v>
      </c>
      <c r="E20" s="14">
        <f>SUM(B20:D20)</f>
        <v>375038.25842904614</v>
      </c>
      <c r="F20" s="12"/>
    </row>
    <row r="21" spans="1:6" x14ac:dyDescent="0.3">
      <c r="A21" s="12" t="s">
        <v>59</v>
      </c>
      <c r="B21" s="13">
        <f>VLOOKUP(A21,Summary!$B$22:$Q$33,8,FALSE)</f>
        <v>726673.08915727329</v>
      </c>
      <c r="C21" s="13">
        <f>Summary!J$18*VLOOKUP(A21,Summary!$B$22:$G$33,6,FALSE)</f>
        <v>90717.25001657012</v>
      </c>
      <c r="D21" s="13">
        <f>Summary!K$18*VLOOKUP(A21,Summary!$B$22:$G$33,6,FALSE)</f>
        <v>322326.49206301372</v>
      </c>
      <c r="E21" s="14">
        <f t="shared" si="0"/>
        <v>1139716.831236857</v>
      </c>
      <c r="F21" s="12"/>
    </row>
    <row r="22" spans="1:6" x14ac:dyDescent="0.3">
      <c r="A22" s="12" t="s">
        <v>60</v>
      </c>
      <c r="B22" s="13">
        <f>VLOOKUP(A22,Summary!$B$22:$Q$33,8,FALSE)</f>
        <v>100126.24158339566</v>
      </c>
      <c r="C22" s="13">
        <f>Summary!J$18*VLOOKUP(A22,Summary!$B$22:$G$33,6,FALSE)</f>
        <v>12697.629329831097</v>
      </c>
      <c r="D22" s="13">
        <f>Summary!K$18*VLOOKUP(A22,Summary!$B$22:$G$33,6,FALSE)</f>
        <v>45115.811145656633</v>
      </c>
      <c r="E22" s="14">
        <f t="shared" ref="E22" si="1">SUM(B22:D22)</f>
        <v>157939.68205888339</v>
      </c>
      <c r="F22" s="12"/>
    </row>
    <row r="23" spans="1:6" x14ac:dyDescent="0.3">
      <c r="A23" s="21" t="s">
        <v>69</v>
      </c>
    </row>
  </sheetData>
  <mergeCells count="6">
    <mergeCell ref="F4:F5"/>
    <mergeCell ref="A4:A5"/>
    <mergeCell ref="B4:B5"/>
    <mergeCell ref="C4:C5"/>
    <mergeCell ref="D4:D5"/>
    <mergeCell ref="E4:E5"/>
  </mergeCells>
  <phoneticPr fontId="6" type="noConversion"/>
  <printOptions horizontalCentered="1"/>
  <pageMargins left="0.75" right="0.75" top="1" bottom="1" header="0.5" footer="0.5"/>
  <pageSetup orientation="portrait" horizontalDpi="300" verticalDpi="30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G21"/>
  <sheetViews>
    <sheetView zoomScaleNormal="100" workbookViewId="0">
      <selection activeCell="G14" sqref="G14"/>
    </sheetView>
  </sheetViews>
  <sheetFormatPr defaultRowHeight="13" x14ac:dyDescent="0.3"/>
  <cols>
    <col min="1" max="1" width="30.90625" customWidth="1"/>
    <col min="2" max="2" width="30.90625" hidden="1" customWidth="1"/>
    <col min="3" max="3" width="12.54296875" customWidth="1"/>
    <col min="4" max="4" width="16.54296875" customWidth="1"/>
    <col min="5" max="5" width="10.453125" customWidth="1"/>
    <col min="6" max="6" width="16.08984375" customWidth="1"/>
    <col min="7" max="7" width="9.81640625" customWidth="1"/>
  </cols>
  <sheetData>
    <row r="1" spans="1:7" x14ac:dyDescent="0.3">
      <c r="A1" s="2" t="s">
        <v>15</v>
      </c>
      <c r="B1" s="2"/>
      <c r="C1" s="10"/>
      <c r="D1" s="1"/>
      <c r="E1" s="1"/>
      <c r="F1" s="1"/>
    </row>
    <row r="2" spans="1:7" x14ac:dyDescent="0.3">
      <c r="A2" s="2" t="s">
        <v>72</v>
      </c>
      <c r="B2" s="2"/>
      <c r="C2" s="10"/>
      <c r="D2" s="1"/>
      <c r="E2" s="1"/>
      <c r="F2" s="1"/>
    </row>
    <row r="4" spans="1:7" ht="13.25" customHeight="1" x14ac:dyDescent="0.3">
      <c r="A4" s="161" t="s">
        <v>16</v>
      </c>
      <c r="B4" s="138"/>
      <c r="C4" s="139" t="s">
        <v>70</v>
      </c>
      <c r="D4" s="140"/>
      <c r="E4" s="139" t="s">
        <v>71</v>
      </c>
      <c r="F4" s="140"/>
    </row>
    <row r="5" spans="1:7" ht="13.25" customHeight="1" x14ac:dyDescent="0.3">
      <c r="A5" s="162"/>
      <c r="B5" s="141"/>
      <c r="C5" s="142" t="s">
        <v>22</v>
      </c>
      <c r="D5" s="142" t="s">
        <v>52</v>
      </c>
      <c r="E5" s="142" t="s">
        <v>22</v>
      </c>
      <c r="F5" s="142" t="s">
        <v>52</v>
      </c>
    </row>
    <row r="6" spans="1:7" x14ac:dyDescent="0.3">
      <c r="A6" s="12" t="s">
        <v>44</v>
      </c>
      <c r="B6" s="12" t="s">
        <v>41</v>
      </c>
      <c r="C6" s="143">
        <v>8.9239999999999996E-3</v>
      </c>
      <c r="D6" s="143">
        <v>7.6870000000000003E-3</v>
      </c>
      <c r="E6" s="144">
        <f>VLOOKUP(B6,Summary!$B$22:$Q$33,13,FALSE)/100</f>
        <v>1.1155E-2</v>
      </c>
      <c r="F6" s="144">
        <f>VLOOKUP(B6,Summary!$B$22:$Q$33,14,FALSE)/100</f>
        <v>8.0990000000000003E-3</v>
      </c>
      <c r="G6" s="3"/>
    </row>
    <row r="7" spans="1:7" x14ac:dyDescent="0.3">
      <c r="A7" s="12" t="s">
        <v>45</v>
      </c>
      <c r="B7" s="12" t="s">
        <v>36</v>
      </c>
      <c r="C7" s="143">
        <v>8.2159999999999993E-3</v>
      </c>
      <c r="D7" s="143">
        <v>7.254E-3</v>
      </c>
      <c r="E7" s="144">
        <f>VLOOKUP(B7,Summary!$B$22:$Q$33,13,FALSE)/100</f>
        <v>1.027E-2</v>
      </c>
      <c r="F7" s="144">
        <f>VLOOKUP(B7,Summary!$B$22:$Q$33,14,FALSE)/100</f>
        <v>7.6419999999999995E-3</v>
      </c>
      <c r="G7" s="3"/>
    </row>
    <row r="8" spans="1:7" x14ac:dyDescent="0.3">
      <c r="A8" s="12" t="s">
        <v>46</v>
      </c>
      <c r="B8" s="12" t="s">
        <v>37</v>
      </c>
      <c r="C8" s="143">
        <v>7.6839999999999999E-3</v>
      </c>
      <c r="D8" s="143">
        <v>6.7979999999999994E-3</v>
      </c>
      <c r="E8" s="144">
        <f>VLOOKUP(B8,Summary!$B$22:$Q$33,13,FALSE)/100</f>
        <v>9.6050000000000007E-3</v>
      </c>
      <c r="F8" s="144">
        <f>VLOOKUP(B8,Summary!$B$22:$Q$33,14,FALSE)/100</f>
        <v>7.1630000000000001E-3</v>
      </c>
      <c r="G8" s="3"/>
    </row>
    <row r="9" spans="1:7" x14ac:dyDescent="0.3">
      <c r="A9" s="12" t="s">
        <v>47</v>
      </c>
      <c r="B9" s="12" t="s">
        <v>38</v>
      </c>
      <c r="C9" s="143">
        <v>6.4480000000000006E-3</v>
      </c>
      <c r="D9" s="143">
        <v>6.0619999999999997E-3</v>
      </c>
      <c r="E9" s="144">
        <f>VLOOKUP(B9,Summary!$B$22:$Q$33,13,FALSE)/100</f>
        <v>8.0600000000000012E-3</v>
      </c>
      <c r="F9" s="144">
        <f>VLOOKUP(B9,Summary!$B$22:$Q$33,14,FALSE)/100</f>
        <v>6.3870000000000003E-3</v>
      </c>
      <c r="G9" s="3"/>
    </row>
    <row r="10" spans="1:7" x14ac:dyDescent="0.3">
      <c r="A10" s="12" t="s">
        <v>48</v>
      </c>
      <c r="B10" s="12" t="s">
        <v>40</v>
      </c>
      <c r="C10" s="143">
        <v>6.9599999999999992E-3</v>
      </c>
      <c r="D10" s="143">
        <v>5.7169999999999999E-3</v>
      </c>
      <c r="E10" s="144">
        <f>VLOOKUP(B10,Summary!$B$22:$Q$33,13,FALSE)/100</f>
        <v>8.6999999999999994E-3</v>
      </c>
      <c r="F10" s="144">
        <f>VLOOKUP(B10,Summary!$B$22:$Q$33,14,FALSE)/100</f>
        <v>6.0229999999999997E-3</v>
      </c>
      <c r="G10" s="3"/>
    </row>
    <row r="11" spans="1:7" x14ac:dyDescent="0.3">
      <c r="A11" s="12" t="s">
        <v>51</v>
      </c>
      <c r="B11" s="12" t="s">
        <v>39</v>
      </c>
      <c r="C11" s="143">
        <v>2.4925999999999999</v>
      </c>
      <c r="D11" s="143">
        <v>2.0579000000000001</v>
      </c>
      <c r="E11" s="144">
        <f>VLOOKUP(B11,Summary!$B$22:$Q$33,15,FALSE)</f>
        <v>3.1156999999999999</v>
      </c>
      <c r="F11" s="144">
        <f>VLOOKUP(B11,Summary!$B$22:$Q$33,16,FALSE)</f>
        <v>2.1682000000000001</v>
      </c>
      <c r="G11" s="3"/>
    </row>
    <row r="12" spans="1:7" x14ac:dyDescent="0.3">
      <c r="A12" s="12" t="s">
        <v>49</v>
      </c>
      <c r="B12" s="12" t="s">
        <v>35</v>
      </c>
      <c r="C12" s="143">
        <v>6.4900000000000001E-3</v>
      </c>
      <c r="D12" s="143">
        <v>5.5560000000000002E-3</v>
      </c>
      <c r="E12" s="144">
        <f>VLOOKUP(B12,Summary!$B$22:$Q$33,13,FALSE)/100</f>
        <v>8.1120000000000012E-3</v>
      </c>
      <c r="F12" s="144">
        <f>VLOOKUP(B12,Summary!$B$22:$Q$33,14,FALSE)/100</f>
        <v>5.8530000000000006E-3</v>
      </c>
      <c r="G12" s="3"/>
    </row>
    <row r="13" spans="1:7" x14ac:dyDescent="0.3">
      <c r="A13" s="12" t="s">
        <v>54</v>
      </c>
      <c r="B13" s="12" t="s">
        <v>34</v>
      </c>
      <c r="C13" s="143">
        <v>1.9247000000000001</v>
      </c>
      <c r="D13" s="143">
        <v>1.6028</v>
      </c>
      <c r="E13" s="144">
        <f>VLOOKUP(B13,Summary!$B$22:$Q$33,15,FALSE)</f>
        <v>2.4058000000000002</v>
      </c>
      <c r="F13" s="144">
        <f>VLOOKUP(B13,Summary!$B$22:$Q$33,16,FALSE)</f>
        <v>1.6886000000000001</v>
      </c>
      <c r="G13" s="3"/>
    </row>
    <row r="14" spans="1:7" x14ac:dyDescent="0.3">
      <c r="A14" s="12" t="s">
        <v>17</v>
      </c>
      <c r="B14" s="12" t="s">
        <v>33</v>
      </c>
      <c r="C14" s="143">
        <v>0.93559999999999999</v>
      </c>
      <c r="D14" s="143">
        <v>0.78080000000000005</v>
      </c>
      <c r="E14" s="144">
        <f>VLOOKUP(B14,Summary!$B$22:$Q$33,15,FALSE)</f>
        <v>1.1695</v>
      </c>
      <c r="F14" s="144">
        <f>VLOOKUP(B14,Summary!$B$22:$Q$33,16,FALSE)</f>
        <v>0.8226</v>
      </c>
      <c r="G14" s="3"/>
    </row>
    <row r="15" spans="1:7" x14ac:dyDescent="0.3">
      <c r="A15" s="145" t="s">
        <v>50</v>
      </c>
      <c r="B15" s="145" t="s">
        <v>0</v>
      </c>
      <c r="C15" s="143">
        <v>5.437E-3</v>
      </c>
      <c r="D15" s="143">
        <v>4.6029999999999995E-3</v>
      </c>
      <c r="E15" s="144">
        <f>VLOOKUP(B15,Summary!$B$22:$Q$33,13,FALSE)/100</f>
        <v>6.7970000000000001E-3</v>
      </c>
      <c r="F15" s="144">
        <f>VLOOKUP(B15,Summary!$B$22:$Q$33,14,FALSE)/100</f>
        <v>4.8500000000000001E-3</v>
      </c>
      <c r="G15" s="3"/>
    </row>
    <row r="16" spans="1:7" x14ac:dyDescent="0.3">
      <c r="A16" s="145" t="s">
        <v>56</v>
      </c>
      <c r="B16" s="145" t="s">
        <v>59</v>
      </c>
      <c r="C16" s="143">
        <v>5.3559999999999997E-3</v>
      </c>
      <c r="D16" s="143">
        <v>3.6120000000000002E-3</v>
      </c>
      <c r="E16" s="144">
        <f>VLOOKUP(B16,Summary!$B$22:$Q$33,13,FALSE)/100</f>
        <v>6.6949999999999996E-3</v>
      </c>
      <c r="F16" s="144">
        <f>VLOOKUP(B16,Summary!$B$22:$Q$33,14,FALSE)/100</f>
        <v>3.8050000000000002E-3</v>
      </c>
      <c r="G16" s="3"/>
    </row>
    <row r="17" spans="1:7" x14ac:dyDescent="0.3">
      <c r="A17" s="145" t="s">
        <v>55</v>
      </c>
      <c r="B17" s="145" t="s">
        <v>60</v>
      </c>
      <c r="C17" s="143">
        <v>5.4039999999999999E-3</v>
      </c>
      <c r="D17" s="143">
        <v>3.7019999999999996E-3</v>
      </c>
      <c r="E17" s="144">
        <f>VLOOKUP(B17,Summary!$B$22:$Q$33,13,FALSE)/100</f>
        <v>6.7549999999999997E-3</v>
      </c>
      <c r="F17" s="144">
        <f>VLOOKUP(B17,Summary!$B$22:$Q$33,14,FALSE)/100</f>
        <v>3.9000000000000003E-3</v>
      </c>
      <c r="G17" s="3"/>
    </row>
    <row r="18" spans="1:7" x14ac:dyDescent="0.3">
      <c r="A18" s="159" t="s">
        <v>18</v>
      </c>
      <c r="B18" s="146"/>
      <c r="C18" s="157">
        <v>3.4777999999999998</v>
      </c>
      <c r="D18" s="147" t="s">
        <v>73</v>
      </c>
      <c r="E18" s="157">
        <f>Summary!N16</f>
        <v>4.3472999999999997</v>
      </c>
      <c r="F18" s="148" t="str">
        <f>ROUND(Summary!O16,4)&amp;" Line"</f>
        <v>0.6788 Line</v>
      </c>
      <c r="G18" s="3"/>
    </row>
    <row r="19" spans="1:7" x14ac:dyDescent="0.3">
      <c r="A19" s="160"/>
      <c r="B19" s="149"/>
      <c r="C19" s="158"/>
      <c r="D19" s="150" t="s">
        <v>74</v>
      </c>
      <c r="E19" s="158"/>
      <c r="F19" s="151" t="str">
        <f>FIXED(ROUND(Summary!P16,4),4)&amp;" Transf."</f>
        <v>2.3267 Transf.</v>
      </c>
    </row>
    <row r="20" spans="1:7" x14ac:dyDescent="0.3">
      <c r="A20" s="152" t="s">
        <v>19</v>
      </c>
      <c r="B20" s="152"/>
      <c r="C20" s="11"/>
      <c r="D20" s="11"/>
      <c r="E20" s="11"/>
      <c r="F20" s="11"/>
    </row>
    <row r="21" spans="1:7" x14ac:dyDescent="0.3">
      <c r="A21" s="152" t="s">
        <v>20</v>
      </c>
      <c r="B21" s="152"/>
      <c r="C21" s="11"/>
      <c r="D21" s="11"/>
      <c r="E21" s="11"/>
      <c r="F21" s="11"/>
    </row>
  </sheetData>
  <mergeCells count="4">
    <mergeCell ref="C18:C19"/>
    <mergeCell ref="A18:A19"/>
    <mergeCell ref="A4:A5"/>
    <mergeCell ref="E18:E19"/>
  </mergeCells>
  <phoneticPr fontId="6" type="noConversion"/>
  <pageMargins left="0.75" right="0.75" top="1" bottom="1" header="0.5" footer="0.5"/>
  <pageSetup scale="94" orientation="portrait" horizontalDpi="300" verticalDpi="300" r:id="rId1"/>
  <headerFooter alignWithMargins="0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Filing_x0020_Status xmlns="ea909525-6dd5-47d7-9eed-71e77e5cedc6">Draft</Filing_x0020_Status>
    <Case_x0020_Number_x002f_Docket_x0020_Number xmlns="f9175001-c430-4d57-adde-c1c10539e919">EB-2021-0032</Case_x0020_Number_x002f_Docket_x0020_Number>
    <Issue_x0020_Date xmlns="f9175001-c430-4d57-adde-c1c10539e919">2021-08-27T04:00:00+00:00</Issue_x0020_Date>
    <Authoring_x0020_Party xmlns="ea909525-6dd5-47d7-9eed-71e77e5cedc6">Hydro One Networks - HONI</Authoring_x0020_Party>
    <Applicant xmlns="f9175001-c430-4d57-adde-c1c10539e919">
      <Value>Hydro One Networks</Value>
    </Applicant>
    <Jurisdiction xmlns="f9175001-c430-4d57-adde-c1c10539e919">OEB</Jurisdiction>
    <Draft_x0020_Ready xmlns="95f47813-6223-4a6f-8345-4f354f0b8e15">false</Draft_x0020_Ready>
    <RA_x0020_Approved xmlns="95f47813-6223-4a6f-8345-4f354f0b8e15">false</RA_x0020_Approved>
    <Case_x0020_Type xmlns="f9175001-c430-4d57-adde-c1c10539e919">Electricity</Case_x0020_Type>
    <Dir_x0020_Approved xmlns="95f47813-6223-4a6f-8345-4f354f0b8e15">false</Dir_x0020_Approved>
    <Document_x0020_Type xmlns="f9175001-c430-4d57-adde-c1c10539e919">Prefiled evidence</Document_x0020_Type>
    <RA_x0020_Contact xmlns="31a38067-a042-4e0e-9037-517587b10700">AKSELRUD Uri</RA_x0020_Contact>
    <Hydro_x0020_One_x0020_Data_x0020_Classification xmlns="f0af1d65-dfd0-4b99-b523-def3a954563f">Internal Use</Hydro_x0020_One_x0020_Data_x0020_Classification>
    <Witness xmlns="95f47813-6223-4a6f-8345-4f354f0b8e15" xsi:nil="true"/>
    <Dir_Approved xmlns="95f47813-6223-4a6f-8345-4f354f0b8e15">false</Dir_Approved>
    <_dlc_DocId xmlns="f0af1d65-dfd0-4b99-b523-def3a954563f">PMCN44DTZYCH-1935566727-1284</_dlc_DocId>
    <_dlc_DocIdUrl xmlns="f0af1d65-dfd0-4b99-b523-def3a954563f">
      <Url>https://teams.hydroone.com/sites/ra/ra/_layouts/DocIdRedir.aspx?ID=PMCN44DTZYCH-1935566727-1284</Url>
      <Description>PMCN44DTZYCH-1935566727-1284</Description>
    </_dlc_DocIdUrl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Assembly>Microsoft.Office.DocumentManagement, Version=14.0.0.0,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Assembly>Microsoft.Office.DocumentManagement, Version=14.0.0.0, Culture=neutral, PublicKeyToken=71e9bce111e9429c</Assembly>
    <Class>Microsoft.Office.DocumentManagement.Internal.DocIdHandler</Class>
    <Data/>
    <Filter/>
  </Receiver>
</spe:Receivers>
</file>

<file path=customXml/item4.xml><?xml version="1.0" encoding="utf-8"?>
<ct:contentTypeSchema xmlns:ct="http://schemas.microsoft.com/office/2006/metadata/contentType" xmlns:ma="http://schemas.microsoft.com/office/2006/metadata/properties/metaAttributes" ct:_="" ma:_="" ma:contentTypeName="Regulatory Affairs Proceeding" ma:contentTypeID="0x01010061EC7F66509FFD4DA0B1B261A86BE773004862BE6AB6E2104F9D4919B5D6ED2EBE" ma:contentTypeVersion="30" ma:contentTypeDescription="Meta data that will be applied to all documents added to the proceeding document folder" ma:contentTypeScope="" ma:versionID="685417c60757e1efc6503e5b5978fbae">
  <xsd:schema xmlns:xsd="http://www.w3.org/2001/XMLSchema" xmlns:xs="http://www.w3.org/2001/XMLSchema" xmlns:p="http://schemas.microsoft.com/office/2006/metadata/properties" xmlns:ns2="f9175001-c430-4d57-adde-c1c10539e919" xmlns:ns3="ea909525-6dd5-47d7-9eed-71e77e5cedc6" xmlns:ns4="f0af1d65-dfd0-4b99-b523-def3a954563f" xmlns:ns5="31a38067-a042-4e0e-9037-517587b10700" xmlns:ns6="95f47813-6223-4a6f-8345-4f354f0b8e15" targetNamespace="http://schemas.microsoft.com/office/2006/metadata/properties" ma:root="true" ma:fieldsID="dff22d5b0d7fdf0ed5fccee9bfbd50ce" ns2:_="" ns3:_="" ns4:_="" ns5:_="" ns6:_="">
    <xsd:import namespace="f9175001-c430-4d57-adde-c1c10539e919"/>
    <xsd:import namespace="ea909525-6dd5-47d7-9eed-71e77e5cedc6"/>
    <xsd:import namespace="f0af1d65-dfd0-4b99-b523-def3a954563f"/>
    <xsd:import namespace="31a38067-a042-4e0e-9037-517587b10700"/>
    <xsd:import namespace="95f47813-6223-4a6f-8345-4f354f0b8e15"/>
    <xsd:element name="properties">
      <xsd:complexType>
        <xsd:sequence>
          <xsd:element name="documentManagement">
            <xsd:complexType>
              <xsd:all>
                <xsd:element ref="ns2:Applicant" minOccurs="0"/>
                <xsd:element ref="ns2:Case_x0020_Number_x002f_Docket_x0020_Number" minOccurs="0"/>
                <xsd:element ref="ns2:Case_x0020_Type"/>
                <xsd:element ref="ns2:Document_x0020_Type"/>
                <xsd:element ref="ns2:Issue_x0020_Date"/>
                <xsd:element ref="ns2:Jurisdiction"/>
                <xsd:element ref="ns3:Authoring_x0020_Party" minOccurs="0"/>
                <xsd:element ref="ns3:Filing_x0020_Status" minOccurs="0"/>
                <xsd:element ref="ns4:Hydro_x0020_One_x0020_Data_x0020_Classification" minOccurs="0"/>
                <xsd:element ref="ns5:RA_x0020_Contact" minOccurs="0"/>
                <xsd:element ref="ns6:Witness" minOccurs="0"/>
                <xsd:element ref="ns6:Draft_x0020_Ready" minOccurs="0"/>
                <xsd:element ref="ns6:RA_x0020_Approved" minOccurs="0"/>
                <xsd:element ref="ns6:Dir_Approved" minOccurs="0"/>
                <xsd:element ref="ns6:Dir_x0020_Approved" minOccurs="0"/>
                <xsd:element ref="ns4:_dlc_DocId" minOccurs="0"/>
                <xsd:element ref="ns4:_dlc_DocIdUrl" minOccurs="0"/>
                <xsd:element ref="ns4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9175001-c430-4d57-adde-c1c10539e919" elementFormDefault="qualified">
    <xsd:import namespace="http://schemas.microsoft.com/office/2006/documentManagement/types"/>
    <xsd:import namespace="http://schemas.microsoft.com/office/infopath/2007/PartnerControls"/>
    <xsd:element name="Applicant" ma:index="8" nillable="true" ma:displayName="Applicant" ma:default="Hydro One Networks" ma:description="Applicant(s) for the case" ma:internalName="Applicant" ma:requiredMultiChoice="true">
      <xsd:complexType>
        <xsd:complexContent>
          <xsd:extension base="dms:MultiChoiceFillIn">
            <xsd:sequence>
              <xsd:element name="Value" maxOccurs="unbounded" minOccurs="0" nillable="true">
                <xsd:simpleType>
                  <xsd:union memberTypes="dms:Text">
                    <xsd:simpleType>
                      <xsd:restriction base="dms:Choice">
                        <xsd:enumeration value="Hydro One Networks"/>
                        <xsd:enumeration value="Enbridge Gas Distribution"/>
                        <xsd:enumeration value="Union Gas Limited"/>
                        <xsd:enumeration value="Toronto Hydro Electric System"/>
                        <xsd:enumeration value="Enersource"/>
                        <xsd:enumeration value="Hydro Ottawa"/>
                        <xsd:enumeration value="Powerstream"/>
                        <xsd:enumeration value="Veridian Connections"/>
                        <xsd:enumeration value="Great Lakes Power"/>
                        <xsd:enumeration value="Ontario Power Generation"/>
                        <xsd:enumeration value="Independent Electricity System Operator"/>
                        <xsd:enumeration value="Ontario Power Authority"/>
                        <xsd:enumeration value="Ontario Energy Board"/>
                        <xsd:enumeration value="Hydro One Brampton"/>
                        <xsd:enumeration value="Hydro One Remote Communities"/>
                      </xsd:restriction>
                    </xsd:simpleType>
                  </xsd:union>
                </xsd:simpleType>
              </xsd:element>
            </xsd:sequence>
          </xsd:extension>
        </xsd:complexContent>
      </xsd:complexType>
    </xsd:element>
    <xsd:element name="Case_x0020_Number_x002f_Docket_x0020_Number" ma:index="9" nillable="true" ma:displayName="Case Number/Docket Number" ma:description="If there is an associated case number please enter it." ma:internalName="Case_x0020_Number_x002F_Docket_x0020_Number">
      <xsd:simpleType>
        <xsd:restriction base="dms:Text">
          <xsd:maxLength value="255"/>
        </xsd:restriction>
      </xsd:simpleType>
    </xsd:element>
    <xsd:element name="Case_x0020_Type" ma:index="10" ma:displayName="Case Type" ma:default="Electricity" ma:description="Select the type of proceeding this document pertains to." ma:format="RadioButtons" ma:internalName="Case_x0020_Type">
      <xsd:simpleType>
        <xsd:restriction base="dms:Choice">
          <xsd:enumeration value="Electricity"/>
          <xsd:enumeration value="Gas"/>
          <xsd:enumeration value="Electric &amp; Gas"/>
        </xsd:restriction>
      </xsd:simpleType>
    </xsd:element>
    <xsd:element name="Document_x0020_Type" ma:index="11" ma:displayName="Document Type" ma:default="Correspondence" ma:description="Please choose the type of document being submitted." ma:format="Dropdown" ma:internalName="Document_x0020_Type" ma:readOnly="false">
      <xsd:simpleType>
        <xsd:restriction base="dms:Choice">
          <xsd:enumeration value="Affidavit"/>
          <xsd:enumeration value="Codes and Guidelines"/>
          <xsd:enumeration value="Comment Letter or Email"/>
          <xsd:enumeration value="Correspondence"/>
          <xsd:enumeration value="Cost Award Claim"/>
          <xsd:enumeration value="Cross-Examination Material"/>
          <xsd:enumeration value="Decision"/>
          <xsd:enumeration value="Decision and Order"/>
          <xsd:enumeration value="Exhibit List"/>
          <xsd:enumeration value="Final Argument"/>
          <xsd:enumeration value="Interrogatory Question"/>
          <xsd:enumeration value="Interrogatory Response"/>
          <xsd:enumeration value="Intervenor Evidence"/>
          <xsd:enumeration value="Intervention"/>
          <xsd:enumeration value="Issues List"/>
          <xsd:enumeration value="Invoice"/>
          <xsd:enumeration value="Letter of Direction"/>
          <xsd:enumeration value="Licence"/>
          <xsd:enumeration value="Miscellaneous Exhibit"/>
          <xsd:enumeration value="Motion"/>
          <xsd:enumeration value="Notice"/>
          <xsd:enumeration value="OEB Report"/>
          <xsd:enumeration value="Old Licence"/>
          <xsd:enumeration value="Order"/>
          <xsd:enumeration value="Prefiled evidence"/>
          <xsd:enumeration value="Procedural Order"/>
          <xsd:enumeration value="Regulation"/>
          <xsd:enumeration value="Settlement Agreement"/>
          <xsd:enumeration value="Statute"/>
          <xsd:enumeration value="Submission"/>
          <xsd:enumeration value="Transcript"/>
          <xsd:enumeration value="Undertaking"/>
          <xsd:enumeration value="Working Document"/>
        </xsd:restriction>
      </xsd:simpleType>
    </xsd:element>
    <xsd:element name="Issue_x0020_Date" ma:index="12" ma:displayName="Issue Date" ma:description="Date the document was issued." ma:format="DateOnly" ma:internalName="Issue_x0020_Date">
      <xsd:simpleType>
        <xsd:restriction base="dms:DateTime"/>
      </xsd:simpleType>
    </xsd:element>
    <xsd:element name="Jurisdiction" ma:index="13" ma:displayName="Jurisdiction" ma:default="OEB" ma:description="Jurisdiction the proceeding is happening in." ma:format="RadioButtons" ma:internalName="Jurisdiction">
      <xsd:simpleType>
        <xsd:restriction base="dms:Choice">
          <xsd:enumeration value="OEB"/>
          <xsd:enumeration value="Canada"/>
          <xsd:enumeration value="United States"/>
          <xsd:enumeration value="Other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a909525-6dd5-47d7-9eed-71e77e5cedc6" elementFormDefault="qualified">
    <xsd:import namespace="http://schemas.microsoft.com/office/2006/documentManagement/types"/>
    <xsd:import namespace="http://schemas.microsoft.com/office/infopath/2007/PartnerControls"/>
    <xsd:element name="Authoring_x0020_Party" ma:index="14" nillable="true" ma:displayName="Authoring Party" ma:default="Hydro One Networks - HONI" ma:format="Dropdown" ma:internalName="Authoring_x0020_Party" ma:readOnly="false">
      <xsd:simpleType>
        <xsd:union memberTypes="dms:Text">
          <xsd:simpleType>
            <xsd:restriction base="dms:Choice">
              <xsd:enumeration value="Hydro One Networks - HONI"/>
              <xsd:enumeration value="Ontario Energy Board - OEB"/>
              <xsd:enumeration value="Algoma Power Inc. - API"/>
              <xsd:enumeration value="Association of Major Power Consumers in Ontario - AMPCO"/>
              <xsd:enumeration value="Association of Power Producers of Ontario - APPrO"/>
              <xsd:enumeration value="Atikokan Hydro Inc. - AHI"/>
              <xsd:enumeration value="Attawapiskat First Nation - AFN"/>
              <xsd:enumeration value="Attawapiskat Power Corporation - APC"/>
              <xsd:enumeration value="Bluewater Power Distribution Corporation - BPDC"/>
              <xsd:enumeration value="Brant County Power Inc. - BCP"/>
              <xsd:enumeration value="Brantford Power Inc. - BPI"/>
              <xsd:enumeration value="Building Owners and Managers Association - BOMA"/>
              <xsd:enumeration value="Burlington Hydro Inc. - BHI"/>
              <xsd:enumeration value="Cambridge and North Dumfries Hydro Inc. - CND Hydro"/>
              <xsd:enumeration value="Canadian Energy Efficiency Alliance - CEEA"/>
              <xsd:enumeration value="Canadian Manufacturers and Exporters - CME"/>
              <xsd:enumeration value="Canadian Niagara Power Inc. - CNP"/>
              <xsd:enumeration value="Centre Wellington Hydro Ltd. - CWHL"/>
              <xsd:enumeration value="Chapleau Public Utilities Corporation - CPUC"/>
              <xsd:enumeration value="Chatham-Kent Hydro Inc. - CKH"/>
              <xsd:enumeration value="Clinton Power Corporation - CPC"/>
              <xsd:enumeration value="Coalition of Large Distributors - CLD"/>
              <xsd:enumeration value="COLLUS Power Corporation - COLLUS"/>
              <xsd:enumeration value="Consumers Council of Canada - CCC"/>
              <xsd:enumeration value="Cooperative Hydro Embrun Inc. - CHE"/>
              <xsd:enumeration value="Cornwall Street Railway Light and Power Company Limited - CRLP"/>
              <xsd:enumeration value="Corporation of the City of Kitchener - CCK"/>
              <xsd:enumeration value="Dubreuil Forest Products Ltd. - DFP"/>
              <xsd:enumeration value="E.L.K. Energy Inc. - ELK Energy"/>
              <xsd:enumeration value="Electrical Contractors Association of Ontario - ECAO"/>
              <xsd:enumeration value="Electricity Distributors Association - EDA"/>
              <xsd:enumeration value="Enbridge Gas Distribution - EGDI"/>
              <xsd:enumeration value="Energy Cost Management Inc. - ECMI"/>
              <xsd:enumeration value="Energy Probe"/>
              <xsd:enumeration value="Enersource Hydro Mississauga Inc."/>
              <xsd:enumeration value="ENWIN Utilities Ltd."/>
              <xsd:enumeration value="Erie Thames Powerlines Corporation - ETPC"/>
              <xsd:enumeration value="Espanola Regional Hydro Distribution Corporation - ER Hydro"/>
              <xsd:enumeration value="Essex Powerlines Corporation - EPC"/>
              <xsd:enumeration value="Federation of Ontario Cottagers’ Association - FOCA"/>
              <xsd:enumeration value="Federation of Rental-housing Providers of Ontario - FRPO"/>
              <xsd:enumeration value="Festival Hydro Inc. - FHI"/>
              <xsd:enumeration value="Fort Albany First Nation - FAFN"/>
              <xsd:enumeration value="Fort Albany Power Corporation - FAPC"/>
              <xsd:enumeration value="Fort Frances Power Corporation - FFPC"/>
              <xsd:enumeration value="Great Lakes Power - GLP"/>
              <xsd:enumeration value="Greater Sudbury Hydro Inc. - GSHI"/>
              <xsd:enumeration value="Green Energy Coalition - GEC"/>
              <xsd:enumeration value="Grimsby Power Inc. - GPI"/>
              <xsd:enumeration value="Guelph Hydro Electric Systems Inc. - GHESI"/>
              <xsd:enumeration value="Haldimand County Hydro Inc. - HCHI"/>
              <xsd:enumeration value="Halton Hills Hydro Inc. - HHH"/>
              <xsd:enumeration value="Hearst Power Distribution Company Limited - HPDC"/>
              <xsd:enumeration value="Horizon Utilities Corporation - HUC"/>
              <xsd:enumeration value="Hydro 2000 Inc."/>
              <xsd:enumeration value="Hydro Hawkesbury Inc. - HHI"/>
              <xsd:enumeration value="Hydro One Brampton - HOB"/>
              <xsd:enumeration value="Hydro One Remote Communities Inc. - HORC"/>
              <xsd:enumeration value="Hydro Ottawa Limited - HOL"/>
              <xsd:enumeration value="Independent Electricity System Operator - IESO"/>
              <xsd:enumeration value="Industrial Gas Users Association – IGUA"/>
              <xsd:enumeration value="Innisfil Hydro Distribution Systems Limited - IHDS"/>
              <xsd:enumeration value="Kashechewan First Nation - KFN"/>
              <xsd:enumeration value="Kashechewan Power Corporation - KPC"/>
              <xsd:enumeration value="Kenora Hydro Electric Corporation Ltd. - KHEC"/>
              <xsd:enumeration value="Kingston Hydro Corporation - KHC"/>
              <xsd:enumeration value="Kitchener-Wilmot Hydro Inc. - KWHI"/>
              <xsd:enumeration value="Lakefront Utilities Inc. - LUI"/>
              <xsd:enumeration value="Lakeland Power Distribution Ltd. - LPD"/>
              <xsd:enumeration value="London Hydro Inc. - LHI"/>
              <xsd:enumeration value="London Property Management Association - LPMA"/>
              <xsd:enumeration value="Low Income Energy Network – LIEN"/>
              <xsd:enumeration value="Métis Nation of Ontario – MNO"/>
              <xsd:enumeration value="Middlesex Power Distribution Corporation - MPDC"/>
              <xsd:enumeration value="Midland Power Utility Corporation - MPUC"/>
              <xsd:enumeration value="Milton Hydro Distribution Inc. - MHDI"/>
              <xsd:enumeration value="Ministry of Energy - MOE"/>
              <xsd:enumeration value="National Chiefs Office - NCO"/>
              <xsd:enumeration value="National Energy Board - NEB"/>
              <xsd:enumeration value="Newmarket - Tay Power Distribution Ltd. - NTPD"/>
              <xsd:enumeration value="Niagara Peninsula Energy Inc. - NPEI"/>
              <xsd:enumeration value="Niagara-on-the-Lake Hydro Inc. - NOTL Hydro"/>
              <xsd:enumeration value="Norfolk Power Distribution Inc. - NPD"/>
              <xsd:enumeration value="North Bay Hydro Distribution Limited - NBHD"/>
              <xsd:enumeration value="Northern Ontario Wires Inc. - NOWI"/>
              <xsd:enumeration value="Oakville Hydro Electricity Distribution Inc. - OHED"/>
              <xsd:enumeration value="Ontario Power Authority - OPA"/>
              <xsd:enumeration value="Ontario Power Generation - OPG"/>
              <xsd:enumeration value="Ontario Sustainable Energy Association - OSEA"/>
              <xsd:enumeration value="Orangeville Hydro Limited - OHL"/>
              <xsd:enumeration value="Orillia Power Distribution Corporation - OPDC"/>
              <xsd:enumeration value="Oshawa PUC Networks Inc. - OPUCN"/>
              <xsd:enumeration value="Ottawa River Power Corporation - ORPC"/>
              <xsd:enumeration value="Parry Sound Power Corporation - PSPC"/>
              <xsd:enumeration value="Peterborough Distribution Incorporated - PDI"/>
              <xsd:enumeration value="Pollution Probe"/>
              <xsd:enumeration value="Port Colborne Hydro Inc. - PCHI"/>
              <xsd:enumeration value="Power Workers Union - PWU"/>
              <xsd:enumeration value="PowerStream Inc."/>
              <xsd:enumeration value="PUC Distribution Inc. - PUC"/>
              <xsd:enumeration value="Renfrew Hydro Inc. - RHI"/>
              <xsd:enumeration value="RES Canada Transmission LP"/>
              <xsd:enumeration value="Rideau St. Lawrence Distribution Inc. - RSLD"/>
              <xsd:enumeration value="School Energy Coalition - SEC"/>
              <xsd:enumeration value="Sioux Lookout Hydro Inc. - SLH"/>
              <xsd:enumeration value="Society of Energy Professionals - SEP"/>
              <xsd:enumeration value="St. Thomas Energy Inc. - STE"/>
              <xsd:enumeration value="Thunder Bay Hydro Electricity Distribution Inc. - TBHED"/>
              <xsd:enumeration value="Tillsonburg Hydro Inc. - THI"/>
              <xsd:enumeration value="Toronto Hydro Electric System Limited - THESL"/>
              <xsd:enumeration value="Union Gas Limited - UGL"/>
              <xsd:enumeration value="Veridian Connections Inc. - VCI"/>
              <xsd:enumeration value="Vulnerable Energy Consumers Coalition - VECC"/>
              <xsd:enumeration value="Wasaga Distribution Inc. - WDI"/>
              <xsd:enumeration value="Waterloo North Hydro Inc. - WNH"/>
              <xsd:enumeration value="Welland Hydro-Electric System Corp. - WHESC"/>
              <xsd:enumeration value="Wellington North Power Inc. - WNP"/>
              <xsd:enumeration value="West Coast Huron Energy Inc. - WCHE"/>
              <xsd:enumeration value="West Perth Power Inc. - WPP"/>
              <xsd:enumeration value="Westario Power Inc. - WPI"/>
              <xsd:enumeration value="Whitby Hydro Electric Corporation - WHEC"/>
              <xsd:enumeration value="Woodstock Hydro Services Inc. - WHS"/>
            </xsd:restriction>
          </xsd:simpleType>
        </xsd:union>
      </xsd:simpleType>
    </xsd:element>
    <xsd:element name="Filing_x0020_Status" ma:index="15" nillable="true" ma:displayName="Filing Status" ma:default="Draft" ma:description="Filed means that the document has been sent to the OEB." ma:format="RadioButtons" ma:internalName="Filing_x0020_Status">
      <xsd:simpleType>
        <xsd:restriction base="dms:Choice">
          <xsd:enumeration value="Draft"/>
          <xsd:enumeration value="Filed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0af1d65-dfd0-4b99-b523-def3a954563f" elementFormDefault="qualified">
    <xsd:import namespace="http://schemas.microsoft.com/office/2006/documentManagement/types"/>
    <xsd:import namespace="http://schemas.microsoft.com/office/infopath/2007/PartnerControls"/>
    <xsd:element name="Hydro_x0020_One_x0020_Data_x0020_Classification" ma:index="16" nillable="true" ma:displayName="Hydro One Data Classification" ma:default="Internal Use" ma:format="RadioButtons" ma:internalName="Hydro_x0020_One_x0020_Data_x0020_Classification" ma:readOnly="false">
      <xsd:simpleType>
        <xsd:restriction base="dms:Choice">
          <xsd:enumeration value="Secret"/>
          <xsd:enumeration value="Confidential"/>
          <xsd:enumeration value="Internal Use"/>
          <xsd:enumeration value="Public"/>
        </xsd:restriction>
      </xsd:simpleType>
    </xsd:element>
    <xsd:element name="_dlc_DocId" ma:index="24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25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6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31a38067-a042-4e0e-9037-517587b10700" elementFormDefault="qualified">
    <xsd:import namespace="http://schemas.microsoft.com/office/2006/documentManagement/types"/>
    <xsd:import namespace="http://schemas.microsoft.com/office/infopath/2007/PartnerControls"/>
    <xsd:element name="RA_x0020_Contact" ma:index="17" nillable="true" ma:displayName="RA Contact" ma:default="Henry Andre" ma:format="Dropdown" ma:internalName="RA_x0020_Contact">
      <xsd:simpleType>
        <xsd:union memberTypes="dms:Text">
          <xsd:simpleType>
            <xsd:restriction base="dms:Choice">
              <xsd:enumeration value="Henry Andre"/>
              <xsd:enumeration value="Kathleen Burke"/>
              <xsd:enumeration value="Frank D'Andrea"/>
              <xsd:enumeration value="Joanne Richardson"/>
              <xsd:enumeration value="Jeffrey Smith"/>
            </xsd:restriction>
          </xsd:simpleType>
        </xsd:un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f47813-6223-4a6f-8345-4f354f0b8e15" elementFormDefault="qualified">
    <xsd:import namespace="http://schemas.microsoft.com/office/2006/documentManagement/types"/>
    <xsd:import namespace="http://schemas.microsoft.com/office/infopath/2007/PartnerControls"/>
    <xsd:element name="Witness" ma:index="18" nillable="true" ma:displayName="Witness" ma:internalName="Witness">
      <xsd:simpleType>
        <xsd:restriction base="dms:Text">
          <xsd:maxLength value="255"/>
        </xsd:restriction>
      </xsd:simpleType>
    </xsd:element>
    <xsd:element name="Draft_x0020_Ready" ma:index="19" nillable="true" ma:displayName="Draft Ready" ma:default="0" ma:internalName="Draft_x0020_Ready">
      <xsd:simpleType>
        <xsd:restriction base="dms:Boolean"/>
      </xsd:simpleType>
    </xsd:element>
    <xsd:element name="RA_x0020_Approved" ma:index="20" nillable="true" ma:displayName="RA Approved" ma:default="0" ma:internalName="RA_x0020_Approved">
      <xsd:simpleType>
        <xsd:restriction base="dms:Boolean"/>
      </xsd:simpleType>
    </xsd:element>
    <xsd:element name="Dir_Approved" ma:index="21" nillable="true" ma:displayName="Dir_Approved" ma:default="0" ma:internalName="Dir_Approved">
      <xsd:simpleType>
        <xsd:restriction base="dms:Boolean"/>
      </xsd:simpleType>
    </xsd:element>
    <xsd:element name="Dir_x0020_Approved" ma:index="23" nillable="true" ma:displayName="Dir Approved" ma:default="0" ma:internalName="Dir_x0020_Approved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 ma:index="22" ma:displayName="Author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3A7036D-94E2-4C1D-9C33-72C4E6108145}"/>
</file>

<file path=customXml/itemProps2.xml><?xml version="1.0" encoding="utf-8"?>
<ds:datastoreItem xmlns:ds="http://schemas.openxmlformats.org/officeDocument/2006/customXml" ds:itemID="{3AB1CB6A-DBAC-4EC0-96FA-4CF358FD7044}"/>
</file>

<file path=customXml/itemProps3.xml><?xml version="1.0" encoding="utf-8"?>
<ds:datastoreItem xmlns:ds="http://schemas.openxmlformats.org/officeDocument/2006/customXml" ds:itemID="{3F75F987-9C9B-4FDE-99A0-B6F9A7A43BDF}"/>
</file>

<file path=customXml/itemProps4.xml><?xml version="1.0" encoding="utf-8"?>
<ds:datastoreItem xmlns:ds="http://schemas.openxmlformats.org/officeDocument/2006/customXml" ds:itemID="{41AD233A-AFCB-42B8-8F3A-89E9ABC83E7A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Summary</vt:lpstr>
      <vt:lpstr>RTSR_Table1</vt:lpstr>
      <vt:lpstr>RTSR_Table2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Ex 3-0 - 2022 Retail Transmission Service Rates</dc:title>
  <dc:creator>LI Clement</dc:creator>
  <cp:lastModifiedBy>MOLINA Carla</cp:lastModifiedBy>
  <cp:lastPrinted>2021-08-18T14:14:45Z</cp:lastPrinted>
  <dcterms:created xsi:type="dcterms:W3CDTF">2009-06-17T18:19:45Z</dcterms:created>
  <dcterms:modified xsi:type="dcterms:W3CDTF">2021-08-18T17:07:29Z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0x01010061EC7F66509FFD4DA0B1B261A86BE773004862BE6AB6E2104F9D4919B5D6ED2EBE</vt:lpwstr>
  </property>
  <property fmtid="{D5CDD505-2E9C-101B-9397-08002B2CF9AE}" pid="3" name="_dlc_DocIdItemGuid">
    <vt:lpwstr>5fec168e-e99d-41cd-8525-3698927b3f9f</vt:lpwstr>
  </property>
  <property fmtid="{D5CDD505-2E9C-101B-9397-08002B2CF9AE}" pid="4" name="Order">
    <vt:r8>121000</vt:r8>
  </property>
</Properties>
</file>